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3795" windowWidth="20505" windowHeight="3855" tabRatio="756"/>
  </bookViews>
  <sheets>
    <sheet name="1.Feeder Deployment Incremental" sheetId="28" r:id="rId1"/>
    <sheet name="2. Feeder Deployment Cumulative" sheetId="29" r:id="rId2"/>
    <sheet name="3. Feeder Status" sheetId="30" r:id="rId3"/>
    <sheet name="4. System Status" sheetId="31" r:id="rId4"/>
    <sheet name="5.a. Spending - 2018 Report " sheetId="3" r:id="rId5"/>
    <sheet name="5.b. Spending - 2019 Report" sheetId="22" r:id="rId6"/>
    <sheet name="6. Substation Information" sheetId="32" r:id="rId7"/>
    <sheet name="7. DMS Power Flow" sheetId="33" r:id="rId8"/>
    <sheet name="8. Unitil CMI" sheetId="34" r:id="rId9"/>
    <sheet name="9. Pre-Investment Baselines" sheetId="35" r:id="rId10"/>
  </sheets>
  <definedNames>
    <definedName name="_xlnm._FilterDatabase" localSheetId="0" hidden="1">'1.Feeder Deployment Incremental'!$B$7:$AC$9</definedName>
    <definedName name="_xlnm._FilterDatabase" localSheetId="1" hidden="1">'2. Feeder Deployment Cumulative'!$B$7:$AC$9</definedName>
    <definedName name="_xlnm._FilterDatabase" localSheetId="2" hidden="1">'3. Feeder Status'!$B$14:$AQ$71</definedName>
    <definedName name="_xlnm._FilterDatabase" localSheetId="3" hidden="1">'4. System Status'!$B$14:$H$23</definedName>
    <definedName name="_xlnm._FilterDatabase" localSheetId="4" hidden="1">'5.a. Spending - 2018 Report '!$B$7:$O$28</definedName>
    <definedName name="_xlnm._FilterDatabase" localSheetId="5" hidden="1">'5.b. Spending - 2019 Report'!$B$8:$Y$29</definedName>
    <definedName name="_xlnm._FilterDatabase" localSheetId="6" hidden="1">'6. Substation Information'!$B$6:$I$6</definedName>
    <definedName name="_xlnm._FilterDatabase" localSheetId="9" hidden="1">'9. Pre-Investment Baselines'!$B$8:$AK$49</definedName>
    <definedName name="_ftn1" localSheetId="2">'3. Feeder Status'!#REF!</definedName>
    <definedName name="_ftn1" localSheetId="9">'9. Pre-Investment Baselines'!#REF!</definedName>
    <definedName name="_ftnref1" localSheetId="2">'3. Feeder Status'!#REF!</definedName>
    <definedName name="_ftnref1" localSheetId="9">'9. Pre-Investment Baselines'!#REF!</definedName>
    <definedName name="_xlnm.Print_Area" localSheetId="2">'3. Feeder Status'!$B$1:$CF$96</definedName>
    <definedName name="_xlnm.Print_Area" localSheetId="3">'4. System Status'!$A$1:$Q$28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31" l="1"/>
  <c r="H20" i="31" s="1"/>
  <c r="E19" i="31"/>
  <c r="E20" i="31" s="1"/>
  <c r="H17" i="31"/>
  <c r="G18" i="31" s="1"/>
  <c r="E17" i="31"/>
  <c r="E18" i="31" s="1"/>
  <c r="H15" i="31"/>
  <c r="G16" i="31" s="1"/>
  <c r="E15" i="31"/>
  <c r="E16" i="31" s="1"/>
  <c r="H22" i="31"/>
  <c r="G22" i="31"/>
  <c r="F22" i="31"/>
  <c r="H21" i="31"/>
  <c r="F16" i="31"/>
  <c r="E22" i="31"/>
  <c r="D22" i="31"/>
  <c r="C22" i="31"/>
  <c r="E21" i="31"/>
  <c r="F20" i="31" l="1"/>
  <c r="G20" i="31"/>
  <c r="C20" i="31"/>
  <c r="D20" i="31"/>
  <c r="F18" i="31"/>
  <c r="H18" i="31"/>
  <c r="C18" i="31"/>
  <c r="D18" i="31"/>
  <c r="H16" i="31"/>
  <c r="C16" i="31"/>
  <c r="D16" i="31"/>
  <c r="T19" i="22"/>
  <c r="AD28" i="22" l="1"/>
  <c r="AC28" i="22"/>
  <c r="AB28" i="22"/>
  <c r="U28" i="22"/>
  <c r="T28" i="22"/>
  <c r="S28" i="22"/>
  <c r="L28" i="22"/>
  <c r="K28" i="22"/>
  <c r="J28" i="22"/>
  <c r="AD25" i="22"/>
  <c r="AC25" i="22"/>
  <c r="AB25" i="22"/>
  <c r="U25" i="22"/>
  <c r="T25" i="22"/>
  <c r="S25" i="22"/>
  <c r="L25" i="22"/>
  <c r="K25" i="22"/>
  <c r="J25" i="22"/>
  <c r="AD24" i="22"/>
  <c r="AC24" i="22"/>
  <c r="AB24" i="22"/>
  <c r="U24" i="22"/>
  <c r="T24" i="22"/>
  <c r="S24" i="22"/>
  <c r="L24" i="22"/>
  <c r="K24" i="22"/>
  <c r="J24" i="22"/>
  <c r="J15" i="22"/>
  <c r="K15" i="22"/>
  <c r="L15" i="22"/>
  <c r="J16" i="22"/>
  <c r="K16" i="22"/>
  <c r="L16" i="22"/>
  <c r="J17" i="22"/>
  <c r="K17" i="22"/>
  <c r="L17" i="22"/>
  <c r="J18" i="22"/>
  <c r="K18" i="22"/>
  <c r="L18" i="22"/>
  <c r="S15" i="22"/>
  <c r="T15" i="22"/>
  <c r="U15" i="22"/>
  <c r="S16" i="22"/>
  <c r="T16" i="22"/>
  <c r="U16" i="22"/>
  <c r="S17" i="22"/>
  <c r="T17" i="22"/>
  <c r="U17" i="22"/>
  <c r="S18" i="22"/>
  <c r="T18" i="22"/>
  <c r="U18" i="22"/>
  <c r="AB15" i="22"/>
  <c r="AC15" i="22"/>
  <c r="AD15" i="22"/>
  <c r="AB16" i="22"/>
  <c r="AC16" i="22"/>
  <c r="AD16" i="22"/>
  <c r="AB17" i="22"/>
  <c r="AC17" i="22"/>
  <c r="AD17" i="22"/>
  <c r="AB18" i="22"/>
  <c r="AC18" i="22"/>
  <c r="AD18" i="22"/>
  <c r="AA27" i="22" l="1"/>
  <c r="Z27" i="22"/>
  <c r="X27" i="22"/>
  <c r="W27" i="22"/>
  <c r="R14" i="22" l="1"/>
  <c r="Z14" i="22" s="1"/>
  <c r="AA14" i="22" s="1"/>
  <c r="O14" i="22"/>
  <c r="T62" i="35" l="1"/>
  <c r="T59" i="35"/>
  <c r="T58" i="35"/>
  <c r="T40" i="35"/>
  <c r="T36" i="35"/>
  <c r="T35" i="35"/>
  <c r="T33" i="35"/>
  <c r="T32" i="35"/>
  <c r="T31" i="35"/>
  <c r="T30" i="35"/>
  <c r="T29" i="35"/>
  <c r="T26" i="35"/>
  <c r="T19" i="35"/>
  <c r="T18" i="35"/>
  <c r="T12" i="35"/>
  <c r="T10" i="35"/>
  <c r="T9" i="35"/>
  <c r="R65" i="35"/>
  <c r="R64" i="35"/>
  <c r="R62" i="35"/>
  <c r="R61" i="35"/>
  <c r="R59" i="35"/>
  <c r="R58" i="35"/>
  <c r="R57" i="35"/>
  <c r="R56" i="35"/>
  <c r="R55" i="35"/>
  <c r="R54" i="35"/>
  <c r="R52" i="35"/>
  <c r="R51" i="35"/>
  <c r="R49" i="35"/>
  <c r="R47" i="35"/>
  <c r="R46" i="35"/>
  <c r="R45" i="35"/>
  <c r="R43" i="35"/>
  <c r="R42" i="35"/>
  <c r="R40" i="35"/>
  <c r="R39" i="35"/>
  <c r="R38" i="35"/>
  <c r="R36" i="35"/>
  <c r="R35" i="35"/>
  <c r="R33" i="35"/>
  <c r="R32" i="35"/>
  <c r="R31" i="35"/>
  <c r="R30" i="35"/>
  <c r="R29" i="35"/>
  <c r="R28" i="35"/>
  <c r="R26" i="35"/>
  <c r="R24" i="35"/>
  <c r="R23" i="35"/>
  <c r="R21" i="35"/>
  <c r="R20" i="35"/>
  <c r="R19" i="35"/>
  <c r="R18" i="35"/>
  <c r="R16" i="35"/>
  <c r="R15" i="35"/>
  <c r="R14" i="35"/>
  <c r="R12" i="35"/>
  <c r="R11" i="35"/>
  <c r="R10" i="35"/>
  <c r="R9" i="35"/>
  <c r="P65" i="35"/>
  <c r="P64" i="35"/>
  <c r="P62" i="35"/>
  <c r="P61" i="35"/>
  <c r="P59" i="35"/>
  <c r="P58" i="35"/>
  <c r="P57" i="35"/>
  <c r="P56" i="35"/>
  <c r="P55" i="35"/>
  <c r="P54" i="35"/>
  <c r="P52" i="35"/>
  <c r="P51" i="35"/>
  <c r="P49" i="35"/>
  <c r="P47" i="35"/>
  <c r="P46" i="35"/>
  <c r="P45" i="35"/>
  <c r="P43" i="35"/>
  <c r="P42" i="35"/>
  <c r="P40" i="35"/>
  <c r="P39" i="35"/>
  <c r="P38" i="35"/>
  <c r="P36" i="35"/>
  <c r="P35" i="35"/>
  <c r="P33" i="35"/>
  <c r="P32" i="35"/>
  <c r="P31" i="35"/>
  <c r="P30" i="35"/>
  <c r="P29" i="35"/>
  <c r="P28" i="35"/>
  <c r="P26" i="35"/>
  <c r="P24" i="35"/>
  <c r="P23" i="35"/>
  <c r="P21" i="35"/>
  <c r="P20" i="35"/>
  <c r="P19" i="35"/>
  <c r="P18" i="35"/>
  <c r="P16" i="35"/>
  <c r="P15" i="35"/>
  <c r="P14" i="35"/>
  <c r="P12" i="35"/>
  <c r="P11" i="35"/>
  <c r="P10" i="35"/>
  <c r="P9" i="35"/>
  <c r="N65" i="35"/>
  <c r="N64" i="35"/>
  <c r="N62" i="35"/>
  <c r="N61" i="35"/>
  <c r="N59" i="35"/>
  <c r="N58" i="35"/>
  <c r="N57" i="35"/>
  <c r="N56" i="35"/>
  <c r="N55" i="35"/>
  <c r="N54" i="35"/>
  <c r="N52" i="35"/>
  <c r="N51" i="35"/>
  <c r="N49" i="35"/>
  <c r="N47" i="35"/>
  <c r="N46" i="35"/>
  <c r="N45" i="35"/>
  <c r="N43" i="35"/>
  <c r="N42" i="35"/>
  <c r="N40" i="35"/>
  <c r="N39" i="35"/>
  <c r="N38" i="35"/>
  <c r="N36" i="35"/>
  <c r="N35" i="35"/>
  <c r="N33" i="35"/>
  <c r="N32" i="35"/>
  <c r="N31" i="35"/>
  <c r="N30" i="35"/>
  <c r="N29" i="35"/>
  <c r="N28" i="35"/>
  <c r="N26" i="35"/>
  <c r="N24" i="35"/>
  <c r="N23" i="35"/>
  <c r="N21" i="35"/>
  <c r="N20" i="35"/>
  <c r="N19" i="35"/>
  <c r="N18" i="35"/>
  <c r="N16" i="35"/>
  <c r="N15" i="35"/>
  <c r="N14" i="35"/>
  <c r="N12" i="35"/>
  <c r="N11" i="35"/>
  <c r="N10" i="35"/>
  <c r="N9" i="35"/>
  <c r="AD23" i="22" l="1"/>
  <c r="AC23" i="22"/>
  <c r="AB23" i="22"/>
  <c r="U23" i="22"/>
  <c r="T23" i="22"/>
  <c r="S23" i="22"/>
  <c r="L23" i="22"/>
  <c r="K23" i="22"/>
  <c r="J23" i="22"/>
  <c r="AD22" i="22"/>
  <c r="AC22" i="22"/>
  <c r="AB22" i="22"/>
  <c r="U22" i="22"/>
  <c r="T22" i="22"/>
  <c r="S22" i="22"/>
  <c r="Q22" i="22"/>
  <c r="L22" i="22"/>
  <c r="K22" i="22"/>
  <c r="J22" i="22"/>
  <c r="AD21" i="22"/>
  <c r="AC21" i="22"/>
  <c r="AB21" i="22"/>
  <c r="U21" i="22"/>
  <c r="T21" i="22"/>
  <c r="S21" i="22"/>
  <c r="L21" i="22"/>
  <c r="K21" i="22"/>
  <c r="J21" i="22"/>
  <c r="AD20" i="22"/>
  <c r="AC20" i="22"/>
  <c r="AB20" i="22"/>
  <c r="U20" i="22"/>
  <c r="T20" i="22"/>
  <c r="S20" i="22"/>
  <c r="Q20" i="22"/>
  <c r="L20" i="22"/>
  <c r="K20" i="22"/>
  <c r="J20" i="22"/>
  <c r="AD19" i="22"/>
  <c r="AC19" i="22"/>
  <c r="AB19" i="22"/>
  <c r="U19" i="22"/>
  <c r="S19" i="22"/>
  <c r="Q19" i="22"/>
  <c r="L19" i="22"/>
  <c r="K19" i="22"/>
  <c r="J19" i="22"/>
  <c r="AN71" i="30" l="1"/>
  <c r="AN70" i="30"/>
  <c r="AN68" i="30"/>
  <c r="AN67" i="30"/>
  <c r="AN65" i="30"/>
  <c r="AN64" i="30"/>
  <c r="AN63" i="30"/>
  <c r="AN62" i="30"/>
  <c r="AN61" i="30"/>
  <c r="AN60" i="30"/>
  <c r="AN58" i="30"/>
  <c r="AN57" i="30"/>
  <c r="AN55" i="30"/>
  <c r="AN53" i="30"/>
  <c r="AN52" i="30"/>
  <c r="AN51" i="30"/>
  <c r="AN49" i="30"/>
  <c r="AN48" i="30"/>
  <c r="AN46" i="30"/>
  <c r="AN45" i="30"/>
  <c r="AN44" i="30"/>
  <c r="AN42" i="30"/>
  <c r="AN41" i="30"/>
  <c r="AN40" i="30"/>
  <c r="AN39" i="30"/>
  <c r="AN38" i="30"/>
  <c r="AN37" i="30"/>
  <c r="AN36" i="30"/>
  <c r="AN35" i="30"/>
  <c r="AN34" i="30"/>
  <c r="AN32" i="30"/>
  <c r="AN30" i="30"/>
  <c r="AN29" i="30"/>
  <c r="AN27" i="30"/>
  <c r="AN26" i="30"/>
  <c r="AN25" i="30"/>
  <c r="AN24" i="30"/>
  <c r="AN22" i="30"/>
  <c r="AN21" i="30"/>
  <c r="AN20" i="30"/>
  <c r="AN18" i="30"/>
  <c r="AN17" i="30"/>
  <c r="AN16" i="30"/>
  <c r="AN15" i="30"/>
  <c r="AF71" i="30"/>
  <c r="AF70" i="30"/>
  <c r="AF68" i="30"/>
  <c r="AF67" i="30"/>
  <c r="AF65" i="30"/>
  <c r="AF64" i="30"/>
  <c r="AF63" i="30"/>
  <c r="AF62" i="30"/>
  <c r="AF61" i="30"/>
  <c r="AF60" i="30"/>
  <c r="AF58" i="30"/>
  <c r="AF57" i="30"/>
  <c r="AF55" i="30"/>
  <c r="AF53" i="30"/>
  <c r="AF52" i="30"/>
  <c r="AF51" i="30"/>
  <c r="AF49" i="30"/>
  <c r="AF48" i="30"/>
  <c r="AF46" i="30"/>
  <c r="AF45" i="30"/>
  <c r="AF44" i="30"/>
  <c r="AF42" i="30"/>
  <c r="AF41" i="30"/>
  <c r="AF39" i="30"/>
  <c r="AF38" i="30"/>
  <c r="AF37" i="30"/>
  <c r="AF36" i="30"/>
  <c r="AF35" i="30"/>
  <c r="AF34" i="30"/>
  <c r="AF32" i="30"/>
  <c r="AF30" i="30"/>
  <c r="AF29" i="30"/>
  <c r="AF27" i="30"/>
  <c r="AF26" i="30"/>
  <c r="AF25" i="30"/>
  <c r="AF24" i="30"/>
  <c r="AF22" i="30"/>
  <c r="AF21" i="30"/>
  <c r="AF20" i="30"/>
  <c r="AF18" i="30"/>
  <c r="AF17" i="30"/>
  <c r="AF16" i="30"/>
  <c r="AF15" i="30"/>
  <c r="AD71" i="30"/>
  <c r="AD70" i="30"/>
  <c r="AD68" i="30"/>
  <c r="AD67" i="30"/>
  <c r="AD65" i="30"/>
  <c r="AD64" i="30"/>
  <c r="AD63" i="30"/>
  <c r="AD62" i="30"/>
  <c r="AD61" i="30"/>
  <c r="AD60" i="30"/>
  <c r="AD58" i="30"/>
  <c r="AD57" i="30"/>
  <c r="AD55" i="30"/>
  <c r="AD53" i="30"/>
  <c r="AD52" i="30"/>
  <c r="AD51" i="30"/>
  <c r="AD49" i="30"/>
  <c r="AD48" i="30"/>
  <c r="AD46" i="30"/>
  <c r="AD45" i="30"/>
  <c r="AD44" i="30"/>
  <c r="AD42" i="30"/>
  <c r="AD41" i="30"/>
  <c r="AD39" i="30"/>
  <c r="AD38" i="30"/>
  <c r="AD37" i="30"/>
  <c r="AD36" i="30"/>
  <c r="AD35" i="30"/>
  <c r="AD34" i="30"/>
  <c r="AD32" i="30"/>
  <c r="AD30" i="30"/>
  <c r="AD29" i="30"/>
  <c r="AD27" i="30"/>
  <c r="AD26" i="30"/>
  <c r="AD25" i="30"/>
  <c r="AD24" i="30"/>
  <c r="AD22" i="30"/>
  <c r="AD21" i="30"/>
  <c r="AD20" i="30"/>
  <c r="AD18" i="30"/>
  <c r="AD17" i="30"/>
  <c r="AD16" i="30"/>
  <c r="AD15" i="30"/>
  <c r="AB71" i="30"/>
  <c r="AB70" i="30"/>
  <c r="AB68" i="30"/>
  <c r="AB67" i="30"/>
  <c r="AB65" i="30"/>
  <c r="AB64" i="30"/>
  <c r="AB63" i="30"/>
  <c r="AB62" i="30"/>
  <c r="AB61" i="30"/>
  <c r="AB60" i="30"/>
  <c r="AB58" i="30"/>
  <c r="AB57" i="30"/>
  <c r="AB55" i="30"/>
  <c r="AB53" i="30"/>
  <c r="AB52" i="30"/>
  <c r="AB51" i="30"/>
  <c r="AB49" i="30"/>
  <c r="AB48" i="30"/>
  <c r="AB46" i="30"/>
  <c r="AB45" i="30"/>
  <c r="AB44" i="30"/>
  <c r="AB42" i="30"/>
  <c r="AB41" i="30"/>
  <c r="AB39" i="30"/>
  <c r="AB38" i="30"/>
  <c r="AB37" i="30"/>
  <c r="AB36" i="30"/>
  <c r="AB35" i="30"/>
  <c r="AB34" i="30"/>
  <c r="AB32" i="30"/>
  <c r="AB30" i="30"/>
  <c r="AB29" i="30"/>
  <c r="AB27" i="30"/>
  <c r="AB26" i="30"/>
  <c r="AB25" i="30"/>
  <c r="AB24" i="30"/>
  <c r="AB22" i="30"/>
  <c r="AB21" i="30"/>
  <c r="AB20" i="30"/>
  <c r="AB18" i="30"/>
  <c r="AB17" i="30"/>
  <c r="AB16" i="30"/>
  <c r="AB15" i="30"/>
  <c r="V71" i="30"/>
  <c r="V70" i="30"/>
  <c r="V68" i="30"/>
  <c r="V67" i="30"/>
  <c r="V65" i="30"/>
  <c r="V64" i="30"/>
  <c r="V63" i="30"/>
  <c r="V62" i="30"/>
  <c r="V61" i="30"/>
  <c r="V60" i="30"/>
  <c r="V58" i="30"/>
  <c r="V57" i="30"/>
  <c r="V55" i="30"/>
  <c r="V53" i="30"/>
  <c r="V52" i="30"/>
  <c r="V51" i="30"/>
  <c r="V49" i="30"/>
  <c r="V48" i="30"/>
  <c r="V46" i="30"/>
  <c r="V45" i="30"/>
  <c r="V44" i="30"/>
  <c r="V42" i="30"/>
  <c r="V41" i="30"/>
  <c r="V39" i="30"/>
  <c r="V38" i="30"/>
  <c r="V37" i="30"/>
  <c r="V36" i="30"/>
  <c r="V35" i="30"/>
  <c r="V34" i="30"/>
  <c r="V32" i="30"/>
  <c r="V30" i="30"/>
  <c r="V29" i="30"/>
  <c r="V27" i="30"/>
  <c r="V26" i="30"/>
  <c r="V25" i="30"/>
  <c r="V24" i="30"/>
  <c r="V22" i="30"/>
  <c r="V21" i="30"/>
  <c r="V20" i="30"/>
  <c r="V18" i="30"/>
  <c r="V17" i="30"/>
  <c r="V16" i="30"/>
  <c r="V15" i="30"/>
  <c r="T71" i="30"/>
  <c r="T70" i="30"/>
  <c r="T68" i="30"/>
  <c r="T67" i="30"/>
  <c r="T65" i="30"/>
  <c r="T64" i="30"/>
  <c r="T63" i="30"/>
  <c r="T62" i="30"/>
  <c r="T61" i="30"/>
  <c r="T60" i="30"/>
  <c r="T58" i="30"/>
  <c r="T57" i="30"/>
  <c r="T55" i="30"/>
  <c r="T53" i="30"/>
  <c r="T52" i="30"/>
  <c r="T51" i="30"/>
  <c r="T49" i="30"/>
  <c r="T48" i="30"/>
  <c r="T46" i="30"/>
  <c r="T45" i="30"/>
  <c r="T44" i="30"/>
  <c r="T42" i="30"/>
  <c r="T41" i="30"/>
  <c r="T39" i="30"/>
  <c r="T38" i="30"/>
  <c r="T37" i="30"/>
  <c r="T36" i="30"/>
  <c r="T35" i="30"/>
  <c r="T34" i="30"/>
  <c r="T32" i="30"/>
  <c r="T30" i="30"/>
  <c r="T29" i="30"/>
  <c r="T27" i="30"/>
  <c r="T26" i="30"/>
  <c r="T25" i="30"/>
  <c r="T24" i="30"/>
  <c r="T22" i="30"/>
  <c r="T21" i="30"/>
  <c r="T20" i="30"/>
  <c r="T18" i="30"/>
  <c r="T17" i="30"/>
  <c r="T16" i="30"/>
  <c r="T15" i="30"/>
  <c r="O8" i="3" l="1"/>
  <c r="N8" i="3"/>
  <c r="M8" i="3"/>
  <c r="BD71" i="30" l="1"/>
  <c r="BD70" i="30"/>
  <c r="BD68" i="30"/>
  <c r="BD67" i="30"/>
  <c r="BD65" i="30"/>
  <c r="BD64" i="30"/>
  <c r="BD63" i="30"/>
  <c r="BD62" i="30"/>
  <c r="BD61" i="30"/>
  <c r="BD60" i="30"/>
  <c r="BD58" i="30"/>
  <c r="BD57" i="30"/>
  <c r="BD55" i="30"/>
  <c r="BD53" i="30"/>
  <c r="BD52" i="30"/>
  <c r="BD51" i="30"/>
  <c r="BD49" i="30"/>
  <c r="BD48" i="30"/>
  <c r="BD46" i="30"/>
  <c r="BD45" i="30"/>
  <c r="BD44" i="30"/>
  <c r="BD42" i="30"/>
  <c r="BD41" i="30"/>
  <c r="BD40" i="30"/>
  <c r="BD39" i="30"/>
  <c r="BD38" i="30"/>
  <c r="BD37" i="30"/>
  <c r="BD36" i="30"/>
  <c r="BD35" i="30"/>
  <c r="BD34" i="30"/>
  <c r="BD32" i="30"/>
  <c r="BD30" i="30"/>
  <c r="BD29" i="30"/>
  <c r="BD27" i="30"/>
  <c r="BD26" i="30"/>
  <c r="BD25" i="30"/>
  <c r="BD24" i="30"/>
  <c r="BD22" i="30"/>
  <c r="BD21" i="30"/>
  <c r="BD20" i="30"/>
  <c r="BD18" i="30"/>
  <c r="BD17" i="30"/>
  <c r="BD16" i="30"/>
  <c r="BD15" i="30"/>
  <c r="BK51" i="30" l="1"/>
  <c r="AV65" i="35"/>
  <c r="BK71" i="30" s="1"/>
  <c r="AV64" i="35"/>
  <c r="BK70" i="30" s="1"/>
  <c r="AV62" i="35"/>
  <c r="BK68" i="30" s="1"/>
  <c r="AV61" i="35"/>
  <c r="BK67" i="30" s="1"/>
  <c r="AV59" i="35"/>
  <c r="BK65" i="30" s="1"/>
  <c r="AV58" i="35"/>
  <c r="BK64" i="30" s="1"/>
  <c r="AV57" i="35"/>
  <c r="BK63" i="30" s="1"/>
  <c r="AV56" i="35"/>
  <c r="BK62" i="30" s="1"/>
  <c r="AV55" i="35"/>
  <c r="BK61" i="30" s="1"/>
  <c r="AV54" i="35"/>
  <c r="BK60" i="30" s="1"/>
  <c r="AV52" i="35"/>
  <c r="BK58" i="30" s="1"/>
  <c r="AV51" i="35"/>
  <c r="BK57" i="30" s="1"/>
  <c r="AV49" i="35"/>
  <c r="BK55" i="30" s="1"/>
  <c r="AV47" i="35"/>
  <c r="BK53" i="30" s="1"/>
  <c r="AV46" i="35"/>
  <c r="BK52" i="30" s="1"/>
  <c r="AV45" i="35"/>
  <c r="AV43" i="35"/>
  <c r="BK49" i="30" s="1"/>
  <c r="AV42" i="35"/>
  <c r="BK48" i="30" s="1"/>
  <c r="AV40" i="35"/>
  <c r="BK46" i="30" s="1"/>
  <c r="AV39" i="35"/>
  <c r="BK45" i="30" s="1"/>
  <c r="AV38" i="35"/>
  <c r="BK44" i="30" s="1"/>
  <c r="AV36" i="35"/>
  <c r="BK42" i="30" s="1"/>
  <c r="AV35" i="35"/>
  <c r="BK41" i="30" s="1"/>
  <c r="AV34" i="35"/>
  <c r="BK40" i="30" s="1"/>
  <c r="AV33" i="35"/>
  <c r="BK39" i="30" s="1"/>
  <c r="AV32" i="35"/>
  <c r="BK38" i="30" s="1"/>
  <c r="AV31" i="35"/>
  <c r="BK37" i="30" s="1"/>
  <c r="AV30" i="35"/>
  <c r="BK36" i="30" s="1"/>
  <c r="AV29" i="35"/>
  <c r="BK35" i="30" s="1"/>
  <c r="AV28" i="35"/>
  <c r="BK34" i="30" s="1"/>
  <c r="AV26" i="35"/>
  <c r="BK32" i="30" s="1"/>
  <c r="AV24" i="35"/>
  <c r="BK30" i="30" s="1"/>
  <c r="AV23" i="35"/>
  <c r="BK29" i="30" s="1"/>
  <c r="AV21" i="35"/>
  <c r="BK27" i="30" s="1"/>
  <c r="AV20" i="35"/>
  <c r="BK26" i="30" s="1"/>
  <c r="AV19" i="35"/>
  <c r="BK25" i="30" s="1"/>
  <c r="AV18" i="35"/>
  <c r="BK24" i="30" s="1"/>
  <c r="AV16" i="35"/>
  <c r="BK22" i="30" s="1"/>
  <c r="AV15" i="35"/>
  <c r="BK21" i="30" s="1"/>
  <c r="AV14" i="35"/>
  <c r="BK20" i="30" s="1"/>
  <c r="AV12" i="35"/>
  <c r="BK18" i="30" s="1"/>
  <c r="AV11" i="35"/>
  <c r="BK17" i="30" s="1"/>
  <c r="AV10" i="35"/>
  <c r="BK16" i="30" s="1"/>
  <c r="AV9" i="35"/>
  <c r="BK15" i="30" s="1"/>
  <c r="AG16" i="35"/>
  <c r="AF16" i="35"/>
  <c r="AG15" i="35"/>
  <c r="AF15" i="35"/>
  <c r="AG14" i="35"/>
  <c r="AF14" i="35"/>
  <c r="BB71" i="30"/>
  <c r="BB70" i="30"/>
  <c r="BB68" i="30"/>
  <c r="BB67" i="30"/>
  <c r="BB65" i="30"/>
  <c r="BB64" i="30"/>
  <c r="BB63" i="30"/>
  <c r="BB62" i="30"/>
  <c r="BB61" i="30"/>
  <c r="BB60" i="30"/>
  <c r="BB58" i="30"/>
  <c r="BB57" i="30"/>
  <c r="BB55" i="30"/>
  <c r="BB53" i="30"/>
  <c r="BB52" i="30"/>
  <c r="BB51" i="30"/>
  <c r="BB49" i="30"/>
  <c r="BB48" i="30"/>
  <c r="BB46" i="30"/>
  <c r="BB45" i="30"/>
  <c r="BB44" i="30"/>
  <c r="BB42" i="30"/>
  <c r="BB41" i="30"/>
  <c r="BB40" i="30"/>
  <c r="BB39" i="30"/>
  <c r="BB38" i="30"/>
  <c r="BB37" i="30"/>
  <c r="BB36" i="30"/>
  <c r="BB35" i="30"/>
  <c r="BB34" i="30"/>
  <c r="BB32" i="30"/>
  <c r="BB30" i="30"/>
  <c r="BB29" i="30"/>
  <c r="BB27" i="30"/>
  <c r="BB26" i="30"/>
  <c r="BB25" i="30"/>
  <c r="BB22" i="30"/>
  <c r="BB21" i="30"/>
  <c r="BB20" i="30"/>
  <c r="BB18" i="30"/>
  <c r="BB17" i="30"/>
  <c r="BB16" i="30"/>
  <c r="BB15" i="30"/>
  <c r="AZ35" i="30"/>
  <c r="AZ71" i="30"/>
  <c r="AZ70" i="30"/>
  <c r="AZ68" i="30"/>
  <c r="AZ67" i="30"/>
  <c r="AZ65" i="30"/>
  <c r="AZ64" i="30"/>
  <c r="AZ63" i="30"/>
  <c r="AZ62" i="30"/>
  <c r="AZ61" i="30"/>
  <c r="AZ60" i="30"/>
  <c r="AZ58" i="30"/>
  <c r="AZ57" i="30"/>
  <c r="AZ55" i="30"/>
  <c r="AZ53" i="30"/>
  <c r="AZ52" i="30"/>
  <c r="AZ51" i="30"/>
  <c r="AZ49" i="30"/>
  <c r="AZ48" i="30"/>
  <c r="AZ46" i="30"/>
  <c r="AZ45" i="30"/>
  <c r="AZ44" i="30"/>
  <c r="AZ42" i="30"/>
  <c r="AZ41" i="30"/>
  <c r="AZ40" i="30"/>
  <c r="AZ39" i="30"/>
  <c r="AZ38" i="30"/>
  <c r="AZ37" i="30"/>
  <c r="AZ36" i="30"/>
  <c r="AZ34" i="30"/>
  <c r="AZ32" i="30"/>
  <c r="AZ30" i="30"/>
  <c r="AZ29" i="30"/>
  <c r="AZ27" i="30"/>
  <c r="AZ26" i="30"/>
  <c r="AZ25" i="30"/>
  <c r="AZ22" i="30"/>
  <c r="AZ21" i="30"/>
  <c r="AZ20" i="30"/>
  <c r="AZ18" i="30"/>
  <c r="AZ17" i="30"/>
  <c r="AZ16" i="30"/>
  <c r="AZ15" i="30"/>
  <c r="N8" i="30"/>
  <c r="AM16" i="30"/>
  <c r="AL16" i="30"/>
  <c r="AF73" i="30"/>
  <c r="AE73" i="30"/>
  <c r="X73" i="30"/>
  <c r="W73" i="30"/>
  <c r="A19" i="30" l="1"/>
  <c r="A23" i="30"/>
  <c r="A28" i="30"/>
  <c r="A31" i="30"/>
  <c r="A33" i="30"/>
  <c r="A43" i="30"/>
  <c r="A47" i="30"/>
  <c r="A50" i="30"/>
  <c r="A54" i="30"/>
  <c r="A56" i="30"/>
  <c r="A59" i="30"/>
  <c r="A66" i="30"/>
  <c r="AM71" i="30" l="1"/>
  <c r="AL71" i="30"/>
  <c r="AM70" i="30"/>
  <c r="AL70" i="30"/>
  <c r="AM68" i="30"/>
  <c r="AL68" i="30"/>
  <c r="AM67" i="30"/>
  <c r="AL67" i="30"/>
  <c r="AM65" i="30"/>
  <c r="AL65" i="30"/>
  <c r="AM64" i="30"/>
  <c r="AL64" i="30"/>
  <c r="AM63" i="30"/>
  <c r="AL63" i="30"/>
  <c r="AM62" i="30"/>
  <c r="AL62" i="30"/>
  <c r="AM61" i="30"/>
  <c r="AL61" i="30"/>
  <c r="AM60" i="30"/>
  <c r="AL60" i="30"/>
  <c r="AM58" i="30"/>
  <c r="AL58" i="30"/>
  <c r="AM57" i="30"/>
  <c r="AL57" i="30"/>
  <c r="AM55" i="30"/>
  <c r="AL55" i="30"/>
  <c r="AM53" i="30"/>
  <c r="AL53" i="30"/>
  <c r="AM52" i="30"/>
  <c r="AL52" i="30"/>
  <c r="AM51" i="30"/>
  <c r="AL51" i="30"/>
  <c r="AM49" i="30"/>
  <c r="AL49" i="30"/>
  <c r="AM48" i="30"/>
  <c r="AL48" i="30"/>
  <c r="AM46" i="30"/>
  <c r="AL46" i="30"/>
  <c r="AM45" i="30"/>
  <c r="AL45" i="30"/>
  <c r="AM44" i="30"/>
  <c r="AL44" i="30"/>
  <c r="AM42" i="30"/>
  <c r="AL42" i="30"/>
  <c r="AM41" i="30"/>
  <c r="AL41" i="30"/>
  <c r="AM40" i="30"/>
  <c r="AL40" i="30"/>
  <c r="AM39" i="30"/>
  <c r="AL39" i="30"/>
  <c r="AM38" i="30"/>
  <c r="AL38" i="30"/>
  <c r="AM37" i="30"/>
  <c r="AL37" i="30"/>
  <c r="AM36" i="30"/>
  <c r="AL36" i="30"/>
  <c r="AM35" i="30"/>
  <c r="AL35" i="30"/>
  <c r="AM34" i="30"/>
  <c r="AL34" i="30"/>
  <c r="AM32" i="30"/>
  <c r="AL32" i="30"/>
  <c r="AM30" i="30"/>
  <c r="AL30" i="30"/>
  <c r="AM29" i="30"/>
  <c r="AL29" i="30"/>
  <c r="AM27" i="30"/>
  <c r="AL27" i="30"/>
  <c r="AM26" i="30"/>
  <c r="AL26" i="30"/>
  <c r="AM25" i="30"/>
  <c r="AL25" i="30"/>
  <c r="AM24" i="30"/>
  <c r="AL24" i="30"/>
  <c r="AM22" i="30"/>
  <c r="AL22" i="30"/>
  <c r="AM21" i="30"/>
  <c r="AL21" i="30"/>
  <c r="AM20" i="30"/>
  <c r="AL20" i="30"/>
  <c r="AM18" i="30"/>
  <c r="AL18" i="30"/>
  <c r="AM17" i="30"/>
  <c r="AL17" i="30"/>
  <c r="AM15" i="30"/>
  <c r="AL15" i="30"/>
  <c r="AK71" i="30"/>
  <c r="AK70" i="30"/>
  <c r="AK68" i="30"/>
  <c r="AK67" i="30"/>
  <c r="AK65" i="30"/>
  <c r="AK64" i="30"/>
  <c r="AK63" i="30"/>
  <c r="AK62" i="30"/>
  <c r="AK61" i="30"/>
  <c r="AK60" i="30"/>
  <c r="AK58" i="30"/>
  <c r="AK57" i="30"/>
  <c r="AK55" i="30"/>
  <c r="AK53" i="30"/>
  <c r="AK52" i="30"/>
  <c r="AK51" i="30"/>
  <c r="AK49" i="30"/>
  <c r="AK48" i="30"/>
  <c r="AK45" i="30"/>
  <c r="AK44" i="30"/>
  <c r="AK40" i="30"/>
  <c r="AK34" i="30"/>
  <c r="AK32" i="30"/>
  <c r="AK30" i="30"/>
  <c r="AK29" i="30"/>
  <c r="AK27" i="30"/>
  <c r="AK26" i="30"/>
  <c r="AK25" i="30"/>
  <c r="AK24" i="30"/>
  <c r="AK22" i="30"/>
  <c r="AK21" i="30"/>
  <c r="AK20" i="30"/>
  <c r="AK18" i="30"/>
  <c r="AK17" i="30"/>
  <c r="AK16" i="30"/>
  <c r="AK15" i="30"/>
  <c r="AJ71" i="30"/>
  <c r="AJ70" i="30"/>
  <c r="AJ68" i="30"/>
  <c r="AJ67" i="30"/>
  <c r="AJ65" i="30"/>
  <c r="AJ64" i="30"/>
  <c r="AJ63" i="30"/>
  <c r="AJ62" i="30"/>
  <c r="AJ61" i="30"/>
  <c r="AJ60" i="30"/>
  <c r="AJ58" i="30"/>
  <c r="AJ57" i="30"/>
  <c r="AJ55" i="30"/>
  <c r="AJ53" i="30"/>
  <c r="AJ52" i="30"/>
  <c r="AJ51" i="30"/>
  <c r="AJ49" i="30"/>
  <c r="AJ48" i="30"/>
  <c r="AJ45" i="30"/>
  <c r="AJ44" i="30"/>
  <c r="AJ40" i="30"/>
  <c r="AJ34" i="30"/>
  <c r="AJ32" i="30"/>
  <c r="AJ30" i="30"/>
  <c r="AJ29" i="30"/>
  <c r="AJ27" i="30"/>
  <c r="AJ26" i="30"/>
  <c r="AJ25" i="30"/>
  <c r="AJ24" i="30"/>
  <c r="AJ22" i="30"/>
  <c r="AJ21" i="30"/>
  <c r="AJ20" i="30"/>
  <c r="AJ18" i="30"/>
  <c r="AJ17" i="30"/>
  <c r="AJ16" i="30"/>
  <c r="AJ15" i="30"/>
  <c r="AF11" i="35"/>
  <c r="AF12" i="35"/>
  <c r="AI67" i="35" l="1"/>
  <c r="AH67" i="35"/>
  <c r="X67" i="35"/>
  <c r="W67" i="35"/>
  <c r="P67" i="35"/>
  <c r="O67" i="35"/>
  <c r="N67" i="35"/>
  <c r="M67" i="35"/>
  <c r="AG65" i="35"/>
  <c r="AF65" i="35"/>
  <c r="AJ65" i="35" s="1"/>
  <c r="AK65" i="35"/>
  <c r="AB65" i="35"/>
  <c r="AA65" i="35"/>
  <c r="S65" i="35"/>
  <c r="T65" i="35" s="1"/>
  <c r="AG64" i="35"/>
  <c r="AK64" i="35" s="1"/>
  <c r="AF64" i="35"/>
  <c r="AJ64" i="35" s="1"/>
  <c r="AB64" i="35"/>
  <c r="AA64" i="35"/>
  <c r="S64" i="35"/>
  <c r="T64" i="35" s="1"/>
  <c r="BJ63" i="35"/>
  <c r="AG62" i="35"/>
  <c r="AF62" i="35"/>
  <c r="AE62" i="35"/>
  <c r="AK62" i="35" s="1"/>
  <c r="AD62" i="35"/>
  <c r="AJ62" i="35" s="1"/>
  <c r="AB62" i="35"/>
  <c r="AA62" i="35"/>
  <c r="S62" i="35"/>
  <c r="AG61" i="35"/>
  <c r="AF61" i="35"/>
  <c r="AJ61" i="35" s="1"/>
  <c r="AK61" i="35"/>
  <c r="AB61" i="35"/>
  <c r="AA61" i="35"/>
  <c r="S61" i="35"/>
  <c r="T61" i="35" s="1"/>
  <c r="AG59" i="35"/>
  <c r="AF59" i="35"/>
  <c r="AE59" i="35"/>
  <c r="AD59" i="35"/>
  <c r="AJ59" i="35" s="1"/>
  <c r="AB59" i="35"/>
  <c r="AA59" i="35"/>
  <c r="S59" i="35"/>
  <c r="AG58" i="35"/>
  <c r="AF58" i="35"/>
  <c r="AE58" i="35"/>
  <c r="AK58" i="35" s="1"/>
  <c r="AD58" i="35"/>
  <c r="AJ58" i="35" s="1"/>
  <c r="AB58" i="35"/>
  <c r="AA58" i="35"/>
  <c r="S58" i="35"/>
  <c r="AK57" i="35"/>
  <c r="AJ57" i="35"/>
  <c r="AB57" i="35"/>
  <c r="AA57" i="35"/>
  <c r="S57" i="35"/>
  <c r="T57" i="35" s="1"/>
  <c r="AK56" i="35"/>
  <c r="AJ56" i="35"/>
  <c r="AB56" i="35"/>
  <c r="AA56" i="35"/>
  <c r="S56" i="35"/>
  <c r="T56" i="35" s="1"/>
  <c r="AK55" i="35"/>
  <c r="AJ55" i="35"/>
  <c r="AB55" i="35"/>
  <c r="AA55" i="35"/>
  <c r="S55" i="35"/>
  <c r="T55" i="35" s="1"/>
  <c r="AK54" i="35"/>
  <c r="AJ54" i="35"/>
  <c r="AB54" i="35"/>
  <c r="AA54" i="35"/>
  <c r="S54" i="35"/>
  <c r="T54" i="35" s="1"/>
  <c r="AG52" i="35"/>
  <c r="AK52" i="35" s="1"/>
  <c r="AF52" i="35"/>
  <c r="AJ52" i="35" s="1"/>
  <c r="AB52" i="35"/>
  <c r="AA52" i="35"/>
  <c r="S52" i="35"/>
  <c r="T52" i="35" s="1"/>
  <c r="AG51" i="35"/>
  <c r="AK51" i="35" s="1"/>
  <c r="AF51" i="35"/>
  <c r="AJ51" i="35"/>
  <c r="AB51" i="35"/>
  <c r="AA51" i="35"/>
  <c r="S51" i="35"/>
  <c r="T51" i="35" s="1"/>
  <c r="AG49" i="35"/>
  <c r="AK49" i="35" s="1"/>
  <c r="AF49" i="35"/>
  <c r="AJ49" i="35" s="1"/>
  <c r="AB49" i="35"/>
  <c r="AA49" i="35"/>
  <c r="S49" i="35"/>
  <c r="T49" i="35" s="1"/>
  <c r="AG47" i="35"/>
  <c r="AF47" i="35"/>
  <c r="AK47" i="35"/>
  <c r="AJ47" i="35"/>
  <c r="AB47" i="35"/>
  <c r="AA47" i="35"/>
  <c r="S47" i="35"/>
  <c r="T47" i="35" s="1"/>
  <c r="AG46" i="35"/>
  <c r="AF46" i="35"/>
  <c r="AJ46" i="35" s="1"/>
  <c r="AK46" i="35"/>
  <c r="AB46" i="35"/>
  <c r="AA46" i="35"/>
  <c r="S46" i="35"/>
  <c r="T46" i="35" s="1"/>
  <c r="AG45" i="35"/>
  <c r="AK45" i="35" s="1"/>
  <c r="AF45" i="35"/>
  <c r="AJ45" i="35" s="1"/>
  <c r="AB45" i="35"/>
  <c r="AA45" i="35"/>
  <c r="S45" i="35"/>
  <c r="T45" i="35" s="1"/>
  <c r="AK43" i="35"/>
  <c r="AJ43" i="35"/>
  <c r="AB43" i="35"/>
  <c r="AA43" i="35"/>
  <c r="S43" i="35"/>
  <c r="T43" i="35" s="1"/>
  <c r="AG42" i="35"/>
  <c r="AK42" i="35" s="1"/>
  <c r="AF42" i="35"/>
  <c r="AJ42" i="35" s="1"/>
  <c r="AB42" i="35"/>
  <c r="AA42" i="35"/>
  <c r="S42" i="35"/>
  <c r="T42" i="35" s="1"/>
  <c r="AG40" i="35"/>
  <c r="AF40" i="35"/>
  <c r="V40" i="35"/>
  <c r="S40" i="35"/>
  <c r="U40" i="35" s="1"/>
  <c r="AG39" i="35"/>
  <c r="AF39" i="35"/>
  <c r="AJ39" i="35" s="1"/>
  <c r="AK39" i="35"/>
  <c r="AB39" i="35"/>
  <c r="AA39" i="35"/>
  <c r="S39" i="35"/>
  <c r="T39" i="35" s="1"/>
  <c r="AG38" i="35"/>
  <c r="AK38" i="35" s="1"/>
  <c r="AF38" i="35"/>
  <c r="AJ38" i="35" s="1"/>
  <c r="AB38" i="35"/>
  <c r="AA38" i="35"/>
  <c r="S38" i="35"/>
  <c r="T38" i="35" s="1"/>
  <c r="AG36" i="35"/>
  <c r="AF36" i="35"/>
  <c r="V36" i="35"/>
  <c r="S36" i="35"/>
  <c r="U36" i="35" s="1"/>
  <c r="AA36" i="35" s="1"/>
  <c r="AC36" i="35" s="1"/>
  <c r="AG35" i="35"/>
  <c r="AF35" i="35"/>
  <c r="V35" i="35"/>
  <c r="AB35" i="35" s="1"/>
  <c r="S35" i="35"/>
  <c r="U35" i="35" s="1"/>
  <c r="AA35" i="35" s="1"/>
  <c r="AG34" i="35"/>
  <c r="AF34" i="35"/>
  <c r="AE34" i="35"/>
  <c r="AK34" i="35" s="1"/>
  <c r="AJ34" i="35"/>
  <c r="AB34" i="35"/>
  <c r="AA34" i="35"/>
  <c r="S34" i="35"/>
  <c r="AG33" i="35"/>
  <c r="AF33" i="35"/>
  <c r="V33" i="35"/>
  <c r="S33" i="35"/>
  <c r="U33" i="35" s="1"/>
  <c r="AG32" i="35"/>
  <c r="AF32" i="35"/>
  <c r="V32" i="35"/>
  <c r="AB32" i="35" s="1"/>
  <c r="S32" i="35"/>
  <c r="U32" i="35" s="1"/>
  <c r="AG31" i="35"/>
  <c r="AF31" i="35"/>
  <c r="V31" i="35"/>
  <c r="S31" i="35"/>
  <c r="U31" i="35" s="1"/>
  <c r="AG30" i="35"/>
  <c r="AF30" i="35"/>
  <c r="V30" i="35"/>
  <c r="S30" i="35"/>
  <c r="U30" i="35" s="1"/>
  <c r="AG29" i="35"/>
  <c r="AF29" i="35"/>
  <c r="V29" i="35"/>
  <c r="S29" i="35"/>
  <c r="U29" i="35" s="1"/>
  <c r="AK28" i="35"/>
  <c r="AJ28" i="35"/>
  <c r="AB28" i="35"/>
  <c r="AA28" i="35"/>
  <c r="S28" i="35"/>
  <c r="T28" i="35" s="1"/>
  <c r="AG26" i="35"/>
  <c r="AF26" i="35"/>
  <c r="AE26" i="35"/>
  <c r="AK26" i="35" s="1"/>
  <c r="AD26" i="35"/>
  <c r="AB26" i="35"/>
  <c r="AA26" i="35"/>
  <c r="S26" i="35"/>
  <c r="AG24" i="35"/>
  <c r="AK24" i="35" s="1"/>
  <c r="AF24" i="35"/>
  <c r="AJ24" i="35"/>
  <c r="AB24" i="35"/>
  <c r="AA24" i="35"/>
  <c r="S24" i="35"/>
  <c r="T24" i="35" s="1"/>
  <c r="AK23" i="35"/>
  <c r="AB23" i="35"/>
  <c r="AA23" i="35"/>
  <c r="S23" i="35"/>
  <c r="T23" i="35" s="1"/>
  <c r="AG21" i="35"/>
  <c r="AK21" i="35" s="1"/>
  <c r="AF21" i="35"/>
  <c r="AJ21" i="35" s="1"/>
  <c r="AB21" i="35"/>
  <c r="AA21" i="35"/>
  <c r="S21" i="35"/>
  <c r="T21" i="35" s="1"/>
  <c r="AG20" i="35"/>
  <c r="AK20" i="35" s="1"/>
  <c r="AF20" i="35"/>
  <c r="AJ20" i="35" s="1"/>
  <c r="AB20" i="35"/>
  <c r="AA20" i="35"/>
  <c r="S20" i="35"/>
  <c r="T20" i="35" s="1"/>
  <c r="AG19" i="35"/>
  <c r="AF19" i="35"/>
  <c r="AJ19" i="35" s="1"/>
  <c r="AE19" i="35"/>
  <c r="AB19" i="35"/>
  <c r="AA19" i="35"/>
  <c r="S19" i="35"/>
  <c r="AG18" i="35"/>
  <c r="AF18" i="35"/>
  <c r="AE18" i="35"/>
  <c r="AJ18" i="35"/>
  <c r="AB18" i="35"/>
  <c r="AA18" i="35"/>
  <c r="S18" i="35"/>
  <c r="AK16" i="35"/>
  <c r="AJ16" i="35"/>
  <c r="AB16" i="35"/>
  <c r="S16" i="35"/>
  <c r="T16" i="35" s="1"/>
  <c r="AK15" i="35"/>
  <c r="AJ15" i="35"/>
  <c r="AB15" i="35"/>
  <c r="AA15" i="35"/>
  <c r="S15" i="35"/>
  <c r="T15" i="35" s="1"/>
  <c r="AK14" i="35"/>
  <c r="AJ14" i="35"/>
  <c r="AB14" i="35"/>
  <c r="AA14" i="35"/>
  <c r="S14" i="35"/>
  <c r="T14" i="35" s="1"/>
  <c r="AG12" i="35"/>
  <c r="AE12" i="35"/>
  <c r="AJ12" i="35"/>
  <c r="AB12" i="35"/>
  <c r="AA12" i="35"/>
  <c r="S12" i="35"/>
  <c r="AG11" i="35"/>
  <c r="AB11" i="35"/>
  <c r="AA11" i="35"/>
  <c r="S11" i="35"/>
  <c r="T11" i="35" s="1"/>
  <c r="AG10" i="35"/>
  <c r="AB10" i="35"/>
  <c r="AA10" i="35"/>
  <c r="S10" i="35"/>
  <c r="AG9" i="35"/>
  <c r="AF9" i="35"/>
  <c r="AB9" i="35"/>
  <c r="AA9" i="35"/>
  <c r="S9" i="35"/>
  <c r="AC66" i="29"/>
  <c r="AB66" i="29"/>
  <c r="AA66" i="29"/>
  <c r="Z66" i="29"/>
  <c r="Y66" i="29"/>
  <c r="X66" i="29"/>
  <c r="W66" i="29"/>
  <c r="V66" i="29"/>
  <c r="U66" i="29"/>
  <c r="T66" i="29"/>
  <c r="S66" i="29"/>
  <c r="R66" i="29"/>
  <c r="Q66" i="29"/>
  <c r="P66" i="29"/>
  <c r="O66" i="29"/>
  <c r="N66" i="29"/>
  <c r="M66" i="29"/>
  <c r="L66" i="29"/>
  <c r="K66" i="29"/>
  <c r="J66" i="29"/>
  <c r="I66" i="29"/>
  <c r="AC66" i="28"/>
  <c r="AB66" i="28"/>
  <c r="AA66" i="28"/>
  <c r="Z66" i="28"/>
  <c r="Y66" i="28"/>
  <c r="X66" i="28"/>
  <c r="W66" i="28"/>
  <c r="V66" i="28"/>
  <c r="U66" i="28"/>
  <c r="T66" i="28"/>
  <c r="S66" i="28"/>
  <c r="R66" i="28"/>
  <c r="Q66" i="28"/>
  <c r="P66" i="28"/>
  <c r="O66" i="28"/>
  <c r="N66" i="28"/>
  <c r="M66" i="28"/>
  <c r="L66" i="28"/>
  <c r="K66" i="28"/>
  <c r="J66" i="28"/>
  <c r="I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CF73" i="30"/>
  <c r="CE73" i="30"/>
  <c r="CD73" i="30"/>
  <c r="CC73" i="30"/>
  <c r="CB73" i="30"/>
  <c r="BQ73" i="30"/>
  <c r="BP73" i="30"/>
  <c r="BK73" i="30"/>
  <c r="BJ73" i="30"/>
  <c r="BI73" i="30"/>
  <c r="BH73" i="30"/>
  <c r="BE73" i="30"/>
  <c r="BD73" i="30"/>
  <c r="BC73" i="30"/>
  <c r="BB73" i="30"/>
  <c r="BA73" i="30"/>
  <c r="AZ73" i="30"/>
  <c r="AX73" i="30"/>
  <c r="AW73" i="30"/>
  <c r="AV73" i="30"/>
  <c r="AU73" i="30"/>
  <c r="AS73" i="30"/>
  <c r="AR73" i="30"/>
  <c r="AD73" i="30"/>
  <c r="AC73" i="30"/>
  <c r="V73" i="30"/>
  <c r="U73" i="30"/>
  <c r="T73" i="30"/>
  <c r="S73" i="30"/>
  <c r="AQ71" i="30"/>
  <c r="AP71" i="30"/>
  <c r="AH71" i="30"/>
  <c r="AG71" i="30"/>
  <c r="AI71" i="30" s="1"/>
  <c r="Z71" i="30"/>
  <c r="Y71" i="30"/>
  <c r="AQ70" i="30"/>
  <c r="AP70" i="30"/>
  <c r="AH70" i="30"/>
  <c r="AG70" i="30"/>
  <c r="AI70" i="30" s="1"/>
  <c r="Z70" i="30"/>
  <c r="Y70" i="30"/>
  <c r="AQ68" i="30"/>
  <c r="AP68" i="30"/>
  <c r="AH68" i="30"/>
  <c r="AG68" i="30"/>
  <c r="AI68" i="30" s="1"/>
  <c r="Z68" i="30"/>
  <c r="Y68" i="30"/>
  <c r="AQ67" i="30"/>
  <c r="AP67" i="30"/>
  <c r="AH67" i="30"/>
  <c r="AG67" i="30"/>
  <c r="AI67" i="30" s="1"/>
  <c r="Z67" i="30"/>
  <c r="Y67" i="30"/>
  <c r="AQ65" i="30"/>
  <c r="AP65" i="30"/>
  <c r="AH65" i="30"/>
  <c r="AG65" i="30"/>
  <c r="AI65" i="30" s="1"/>
  <c r="Z65" i="30"/>
  <c r="Y65" i="30"/>
  <c r="AQ64" i="30"/>
  <c r="AP64" i="30"/>
  <c r="AH64" i="30"/>
  <c r="AG64" i="30"/>
  <c r="AI64" i="30" s="1"/>
  <c r="Z64" i="30"/>
  <c r="Y64" i="30"/>
  <c r="AQ63" i="30"/>
  <c r="AP63" i="30"/>
  <c r="AH63" i="30"/>
  <c r="AG63" i="30"/>
  <c r="AI63" i="30" s="1"/>
  <c r="Z63" i="30"/>
  <c r="Y63" i="30"/>
  <c r="AQ62" i="30"/>
  <c r="AP62" i="30"/>
  <c r="AH62" i="30"/>
  <c r="AG62" i="30"/>
  <c r="AI62" i="30" s="1"/>
  <c r="Z62" i="30"/>
  <c r="Y62" i="30"/>
  <c r="AQ61" i="30"/>
  <c r="AP61" i="30"/>
  <c r="AH61" i="30"/>
  <c r="AG61" i="30"/>
  <c r="AI61" i="30" s="1"/>
  <c r="Z61" i="30"/>
  <c r="Y61" i="30"/>
  <c r="AQ60" i="30"/>
  <c r="AP60" i="30"/>
  <c r="AH60" i="30"/>
  <c r="AG60" i="30"/>
  <c r="AI60" i="30" s="1"/>
  <c r="Z60" i="30"/>
  <c r="Y60" i="30"/>
  <c r="AQ58" i="30"/>
  <c r="AP58" i="30"/>
  <c r="AH58" i="30"/>
  <c r="AG58" i="30"/>
  <c r="AI58" i="30" s="1"/>
  <c r="Z58" i="30"/>
  <c r="Y58" i="30"/>
  <c r="AQ57" i="30"/>
  <c r="AP57" i="30"/>
  <c r="AH57" i="30"/>
  <c r="AG57" i="30"/>
  <c r="AI57" i="30" s="1"/>
  <c r="Z57" i="30"/>
  <c r="Y57" i="30"/>
  <c r="AQ55" i="30"/>
  <c r="AP55" i="30"/>
  <c r="AH55" i="30"/>
  <c r="AG55" i="30"/>
  <c r="AI55" i="30" s="1"/>
  <c r="Z55" i="30"/>
  <c r="Y55" i="30"/>
  <c r="AQ53" i="30"/>
  <c r="AP53" i="30"/>
  <c r="AH53" i="30"/>
  <c r="AG53" i="30"/>
  <c r="AI53" i="30" s="1"/>
  <c r="Z53" i="30"/>
  <c r="Y53" i="30"/>
  <c r="AQ52" i="30"/>
  <c r="AP52" i="30"/>
  <c r="AH52" i="30"/>
  <c r="AG52" i="30"/>
  <c r="AI52" i="30" s="1"/>
  <c r="Z52" i="30"/>
  <c r="Y52" i="30"/>
  <c r="AQ51" i="30"/>
  <c r="AP51" i="30"/>
  <c r="AH51" i="30"/>
  <c r="AG51" i="30"/>
  <c r="AI51" i="30" s="1"/>
  <c r="Z51" i="30"/>
  <c r="Y51" i="30"/>
  <c r="AQ49" i="30"/>
  <c r="AP49" i="30"/>
  <c r="AH49" i="30"/>
  <c r="AG49" i="30"/>
  <c r="AI49" i="30" s="1"/>
  <c r="Z49" i="30"/>
  <c r="Y49" i="30"/>
  <c r="AQ48" i="30"/>
  <c r="AP48" i="30"/>
  <c r="AH48" i="30"/>
  <c r="AG48" i="30"/>
  <c r="AI48" i="30" s="1"/>
  <c r="Z48" i="30"/>
  <c r="Y48" i="30"/>
  <c r="Z46" i="30"/>
  <c r="AK46" i="30" s="1"/>
  <c r="Y46" i="30"/>
  <c r="AA46" i="30" s="1"/>
  <c r="AQ45" i="30"/>
  <c r="AP45" i="30"/>
  <c r="AH45" i="30"/>
  <c r="AG45" i="30"/>
  <c r="AI45" i="30" s="1"/>
  <c r="Z45" i="30"/>
  <c r="Y45" i="30"/>
  <c r="AQ44" i="30"/>
  <c r="AP44" i="30"/>
  <c r="AH44" i="30"/>
  <c r="AG44" i="30"/>
  <c r="AI44" i="30" s="1"/>
  <c r="Z44" i="30"/>
  <c r="Y44" i="30"/>
  <c r="Z42" i="30"/>
  <c r="AK42" i="30" s="1"/>
  <c r="Y42" i="30"/>
  <c r="AA42" i="30" s="1"/>
  <c r="AJ42" i="30" s="1"/>
  <c r="Z41" i="30"/>
  <c r="Y41" i="30"/>
  <c r="AA41" i="30" s="1"/>
  <c r="AJ41" i="30" s="1"/>
  <c r="AQ40" i="30"/>
  <c r="AP40" i="30"/>
  <c r="AH40" i="30"/>
  <c r="AG40" i="30"/>
  <c r="AI40" i="30" s="1"/>
  <c r="Z40" i="30"/>
  <c r="Y40" i="30"/>
  <c r="Z39" i="30"/>
  <c r="AK39" i="30" s="1"/>
  <c r="Y39" i="30"/>
  <c r="AA39" i="30" s="1"/>
  <c r="AJ39" i="30" s="1"/>
  <c r="Z38" i="30"/>
  <c r="AK38" i="30" s="1"/>
  <c r="Y38" i="30"/>
  <c r="AA38" i="30" s="1"/>
  <c r="Z37" i="30"/>
  <c r="AK37" i="30" s="1"/>
  <c r="Y37" i="30"/>
  <c r="AA37" i="30" s="1"/>
  <c r="AJ37" i="30" s="1"/>
  <c r="Z36" i="30"/>
  <c r="AK36" i="30" s="1"/>
  <c r="Y36" i="30"/>
  <c r="AA36" i="30" s="1"/>
  <c r="AJ36" i="30" s="1"/>
  <c r="Z35" i="30"/>
  <c r="AK35" i="30" s="1"/>
  <c r="Y35" i="30"/>
  <c r="AA35" i="30" s="1"/>
  <c r="AJ35" i="30" s="1"/>
  <c r="AQ34" i="30"/>
  <c r="AP34" i="30"/>
  <c r="AH34" i="30"/>
  <c r="AG34" i="30"/>
  <c r="AI34" i="30" s="1"/>
  <c r="Z34" i="30"/>
  <c r="Y34" i="30"/>
  <c r="AQ32" i="30"/>
  <c r="AP32" i="30"/>
  <c r="AH32" i="30"/>
  <c r="AG32" i="30"/>
  <c r="AI32" i="30" s="1"/>
  <c r="Z32" i="30"/>
  <c r="Y32" i="30"/>
  <c r="AQ30" i="30"/>
  <c r="AP30" i="30"/>
  <c r="AH30" i="30"/>
  <c r="AG30" i="30"/>
  <c r="AI30" i="30" s="1"/>
  <c r="Z30" i="30"/>
  <c r="Y30" i="30"/>
  <c r="AQ29" i="30"/>
  <c r="AP29" i="30"/>
  <c r="AH29" i="30"/>
  <c r="AG29" i="30"/>
  <c r="AI29" i="30" s="1"/>
  <c r="Z29" i="30"/>
  <c r="Y29" i="30"/>
  <c r="AQ27" i="30"/>
  <c r="AP27" i="30"/>
  <c r="AH27" i="30"/>
  <c r="AG27" i="30"/>
  <c r="AI27" i="30" s="1"/>
  <c r="Z27" i="30"/>
  <c r="Y27" i="30"/>
  <c r="AQ26" i="30"/>
  <c r="AP26" i="30"/>
  <c r="AH26" i="30"/>
  <c r="AG26" i="30"/>
  <c r="AI26" i="30" s="1"/>
  <c r="Z26" i="30"/>
  <c r="Y26" i="30"/>
  <c r="AQ25" i="30"/>
  <c r="AP25" i="30"/>
  <c r="AH25" i="30"/>
  <c r="AG25" i="30"/>
  <c r="AI25" i="30" s="1"/>
  <c r="Z25" i="30"/>
  <c r="Y25" i="30"/>
  <c r="AQ24" i="30"/>
  <c r="AP24" i="30"/>
  <c r="AH24" i="30"/>
  <c r="AG24" i="30"/>
  <c r="AI24" i="30" s="1"/>
  <c r="Z24" i="30"/>
  <c r="Y24" i="30"/>
  <c r="AQ22" i="30"/>
  <c r="AP22" i="30"/>
  <c r="AH22" i="30"/>
  <c r="AG22" i="30"/>
  <c r="AI22" i="30" s="1"/>
  <c r="Z22" i="30"/>
  <c r="Y22" i="30"/>
  <c r="AQ21" i="30"/>
  <c r="AP21" i="30"/>
  <c r="AH21" i="30"/>
  <c r="AG21" i="30"/>
  <c r="AI21" i="30" s="1"/>
  <c r="Z21" i="30"/>
  <c r="Y21" i="30"/>
  <c r="AQ20" i="30"/>
  <c r="AP20" i="30"/>
  <c r="AH20" i="30"/>
  <c r="AG20" i="30"/>
  <c r="AI20" i="30" s="1"/>
  <c r="Z20" i="30"/>
  <c r="Y20" i="30"/>
  <c r="AQ18" i="30"/>
  <c r="AP18" i="30"/>
  <c r="AH18" i="30"/>
  <c r="AG18" i="30"/>
  <c r="AI18" i="30" s="1"/>
  <c r="Z18" i="30"/>
  <c r="Y18" i="30"/>
  <c r="AQ17" i="30"/>
  <c r="AP17" i="30"/>
  <c r="AH17" i="30"/>
  <c r="AG17" i="30"/>
  <c r="AI17" i="30" s="1"/>
  <c r="Z17" i="30"/>
  <c r="Y17" i="30"/>
  <c r="AQ16" i="30"/>
  <c r="AP16" i="30"/>
  <c r="AH16" i="30"/>
  <c r="AG16" i="30"/>
  <c r="AI16" i="30" s="1"/>
  <c r="Z16" i="30"/>
  <c r="Y16" i="30"/>
  <c r="AM73" i="30"/>
  <c r="AL73" i="30"/>
  <c r="AH15" i="30"/>
  <c r="AG15" i="30"/>
  <c r="AI15" i="30" s="1"/>
  <c r="Z15" i="30"/>
  <c r="Y15" i="30"/>
  <c r="AB31" i="35" l="1"/>
  <c r="AE31" i="35"/>
  <c r="AK31" i="35" s="1"/>
  <c r="AK18" i="35"/>
  <c r="AK19" i="35"/>
  <c r="AK59" i="35"/>
  <c r="AJ26" i="35"/>
  <c r="AK12" i="35"/>
  <c r="AB36" i="35"/>
  <c r="AE36" i="35"/>
  <c r="AK36" i="35" s="1"/>
  <c r="V67" i="35"/>
  <c r="AE29" i="35"/>
  <c r="AK29" i="35" s="1"/>
  <c r="AB30" i="35"/>
  <c r="AE30" i="35"/>
  <c r="AK30" i="35" s="1"/>
  <c r="AE32" i="35"/>
  <c r="AK32" i="35" s="1"/>
  <c r="AE35" i="35"/>
  <c r="AK35" i="35" s="1"/>
  <c r="AJ46" i="30"/>
  <c r="AP46" i="30" s="1"/>
  <c r="AG38" i="30"/>
  <c r="AI38" i="30" s="1"/>
  <c r="AJ38" i="30"/>
  <c r="Y73" i="30"/>
  <c r="A69" i="30" s="1"/>
  <c r="AK41" i="30"/>
  <c r="AQ41" i="30" s="1"/>
  <c r="AF67" i="35"/>
  <c r="AG67" i="35"/>
  <c r="AJ23" i="35"/>
  <c r="T67" i="35"/>
  <c r="S67" i="35"/>
  <c r="Z73" i="30"/>
  <c r="AA31" i="35"/>
  <c r="AJ31" i="35"/>
  <c r="AA32" i="35"/>
  <c r="AJ32" i="35"/>
  <c r="AD40" i="35"/>
  <c r="AJ40" i="35" s="1"/>
  <c r="AA40" i="35"/>
  <c r="AA29" i="35"/>
  <c r="U67" i="35"/>
  <c r="AD29" i="35"/>
  <c r="AJ29" i="35" s="1"/>
  <c r="AJ33" i="35"/>
  <c r="AA33" i="35"/>
  <c r="AB40" i="35"/>
  <c r="AE40" i="35"/>
  <c r="AK40" i="35" s="1"/>
  <c r="AA30" i="35"/>
  <c r="AD30" i="35"/>
  <c r="AJ30" i="35" s="1"/>
  <c r="AE33" i="35"/>
  <c r="AK33" i="35" s="1"/>
  <c r="AB33" i="35"/>
  <c r="AB29" i="35"/>
  <c r="AJ35" i="35"/>
  <c r="AJ36" i="35"/>
  <c r="AH39" i="30"/>
  <c r="AQ39" i="30"/>
  <c r="AG42" i="30"/>
  <c r="AI42" i="30" s="1"/>
  <c r="AP42" i="30"/>
  <c r="AH42" i="30"/>
  <c r="AQ42" i="30"/>
  <c r="AH46" i="30"/>
  <c r="AQ46" i="30"/>
  <c r="AA73" i="30"/>
  <c r="AG35" i="30"/>
  <c r="AI35" i="30" s="1"/>
  <c r="AP35" i="30"/>
  <c r="AG36" i="30"/>
  <c r="AI36" i="30" s="1"/>
  <c r="AP36" i="30"/>
  <c r="AG37" i="30"/>
  <c r="AI37" i="30" s="1"/>
  <c r="AP37" i="30"/>
  <c r="AH35" i="30"/>
  <c r="AQ35" i="30"/>
  <c r="AB73" i="30"/>
  <c r="AQ36" i="30"/>
  <c r="AH36" i="30"/>
  <c r="AH37" i="30"/>
  <c r="AQ37" i="30"/>
  <c r="AQ38" i="30"/>
  <c r="AH38" i="30"/>
  <c r="AG39" i="30"/>
  <c r="AI39" i="30" s="1"/>
  <c r="AP39" i="30"/>
  <c r="AG41" i="30"/>
  <c r="AI41" i="30" s="1"/>
  <c r="AP41" i="30"/>
  <c r="A20" i="30"/>
  <c r="A21" i="30"/>
  <c r="A22" i="30"/>
  <c r="A34" i="30"/>
  <c r="A35" i="30"/>
  <c r="A37" i="30"/>
  <c r="A39" i="30"/>
  <c r="AH41" i="30"/>
  <c r="A42" i="30"/>
  <c r="AG46" i="30"/>
  <c r="AI46" i="30" s="1"/>
  <c r="A55" i="30"/>
  <c r="A70" i="30"/>
  <c r="A71" i="30"/>
  <c r="AP15" i="30"/>
  <c r="A24" i="30"/>
  <c r="A25" i="30"/>
  <c r="A26" i="30"/>
  <c r="A27" i="30"/>
  <c r="A57" i="30"/>
  <c r="A58" i="30"/>
  <c r="AQ15" i="30"/>
  <c r="A29" i="30"/>
  <c r="A30" i="30"/>
  <c r="A36" i="30"/>
  <c r="A38" i="30"/>
  <c r="A40" i="30"/>
  <c r="A41" i="30"/>
  <c r="A48" i="30"/>
  <c r="A49" i="30"/>
  <c r="A60" i="30"/>
  <c r="A61" i="30"/>
  <c r="A62" i="30"/>
  <c r="A63" i="30"/>
  <c r="A64" i="30"/>
  <c r="A65" i="30"/>
  <c r="A15" i="30"/>
  <c r="A16" i="30"/>
  <c r="A17" i="30"/>
  <c r="A18" i="30"/>
  <c r="A32" i="30"/>
  <c r="A44" i="30"/>
  <c r="A45" i="30"/>
  <c r="A46" i="30"/>
  <c r="A51" i="30"/>
  <c r="A52" i="30"/>
  <c r="A53" i="30"/>
  <c r="A67" i="30"/>
  <c r="A68" i="30"/>
  <c r="AB67" i="35" l="1"/>
  <c r="AJ73" i="30"/>
  <c r="AP38" i="30"/>
  <c r="AP73" i="30" s="1"/>
  <c r="AH73" i="30"/>
  <c r="AJ67" i="35"/>
  <c r="AD67" i="35"/>
  <c r="AK67" i="35"/>
  <c r="AA67" i="35"/>
  <c r="AE67" i="35"/>
  <c r="AG73" i="30"/>
  <c r="AQ73" i="30"/>
  <c r="AK73" i="30"/>
  <c r="H2" i="35" l="1"/>
  <c r="H1" i="35"/>
  <c r="E2" i="34"/>
  <c r="E1" i="34"/>
  <c r="E2" i="33"/>
  <c r="E1" i="33"/>
  <c r="E2" i="32"/>
  <c r="E1" i="32"/>
  <c r="A66" i="35" l="1"/>
  <c r="A63" i="35"/>
  <c r="A59" i="35"/>
  <c r="A57" i="35"/>
  <c r="A51" i="35"/>
  <c r="A47" i="35"/>
  <c r="A41" i="35"/>
  <c r="A37" i="35"/>
  <c r="A35" i="35"/>
  <c r="A32" i="35"/>
  <c r="A30" i="35"/>
  <c r="A28" i="35"/>
  <c r="A18" i="35"/>
  <c r="A11" i="35"/>
  <c r="A65" i="35"/>
  <c r="A62" i="35"/>
  <c r="A58" i="35"/>
  <c r="A54" i="35"/>
  <c r="A50" i="35"/>
  <c r="A46" i="35"/>
  <c r="A40" i="35"/>
  <c r="A36" i="35"/>
  <c r="A34" i="35"/>
  <c r="A29" i="35"/>
  <c r="A27" i="35"/>
  <c r="A23" i="35"/>
  <c r="A17" i="35"/>
  <c r="A14" i="35"/>
  <c r="A64" i="35"/>
  <c r="A61" i="35"/>
  <c r="A55" i="35"/>
  <c r="A53" i="35"/>
  <c r="A49" i="35"/>
  <c r="A45" i="35"/>
  <c r="A43" i="35"/>
  <c r="A39" i="35"/>
  <c r="A33" i="35"/>
  <c r="A26" i="35"/>
  <c r="A22" i="35"/>
  <c r="A21" i="35"/>
  <c r="A15" i="35"/>
  <c r="A13" i="35"/>
  <c r="A12" i="35"/>
  <c r="A10" i="35"/>
  <c r="A60" i="35"/>
  <c r="A56" i="35"/>
  <c r="A52" i="35"/>
  <c r="A48" i="35"/>
  <c r="A44" i="35"/>
  <c r="A42" i="35"/>
  <c r="A38" i="35"/>
  <c r="A31" i="35"/>
  <c r="A25" i="35"/>
  <c r="A24" i="35"/>
  <c r="A20" i="35"/>
  <c r="A19" i="35"/>
  <c r="A16" i="35"/>
  <c r="A61" i="33"/>
  <c r="A57" i="33"/>
  <c r="A53" i="33"/>
  <c r="A49" i="33"/>
  <c r="A45" i="33"/>
  <c r="A41" i="33"/>
  <c r="A37" i="33"/>
  <c r="A33" i="33"/>
  <c r="A29" i="33"/>
  <c r="A25" i="33"/>
  <c r="A21" i="33"/>
  <c r="A17" i="33"/>
  <c r="A13" i="33"/>
  <c r="A9" i="33"/>
  <c r="A64" i="33"/>
  <c r="A60" i="33"/>
  <c r="A56" i="33"/>
  <c r="A52" i="33"/>
  <c r="A48" i="33"/>
  <c r="A44" i="33"/>
  <c r="A40" i="33"/>
  <c r="A36" i="33"/>
  <c r="A32" i="33"/>
  <c r="A28" i="33"/>
  <c r="A24" i="33"/>
  <c r="A20" i="33"/>
  <c r="A16" i="33"/>
  <c r="A12" i="33"/>
  <c r="A8" i="33"/>
  <c r="A63" i="33"/>
  <c r="A59" i="33"/>
  <c r="A55" i="33"/>
  <c r="A51" i="33"/>
  <c r="A47" i="33"/>
  <c r="A43" i="33"/>
  <c r="A39" i="33"/>
  <c r="A35" i="33"/>
  <c r="A31" i="33"/>
  <c r="A27" i="33"/>
  <c r="A23" i="33"/>
  <c r="A19" i="33"/>
  <c r="A15" i="33"/>
  <c r="A11" i="33"/>
  <c r="A7" i="33"/>
  <c r="A62" i="33"/>
  <c r="A58" i="33"/>
  <c r="A54" i="33"/>
  <c r="A50" i="33"/>
  <c r="A46" i="33"/>
  <c r="A42" i="33"/>
  <c r="A38" i="33"/>
  <c r="A34" i="33"/>
  <c r="A30" i="33"/>
  <c r="A26" i="33"/>
  <c r="A22" i="33"/>
  <c r="A18" i="33"/>
  <c r="A14" i="33"/>
  <c r="A10" i="33"/>
  <c r="E2" i="3"/>
  <c r="E1" i="3"/>
  <c r="E2" i="22"/>
  <c r="E1" i="22"/>
  <c r="H62" i="34" l="1"/>
  <c r="H61" i="34"/>
  <c r="H60" i="34"/>
  <c r="H59" i="34"/>
  <c r="H58" i="34"/>
  <c r="H63" i="34" s="1"/>
  <c r="H56" i="34"/>
  <c r="H55" i="34"/>
  <c r="H54" i="34"/>
  <c r="H53" i="34"/>
  <c r="H52" i="34"/>
  <c r="H51" i="34"/>
  <c r="H57" i="34" s="1"/>
  <c r="H49" i="34"/>
  <c r="H48" i="34"/>
  <c r="H50" i="34" s="1"/>
  <c r="H46" i="34"/>
  <c r="H47" i="34" s="1"/>
  <c r="H44" i="34"/>
  <c r="H43" i="34"/>
  <c r="H42" i="34"/>
  <c r="H45" i="34" s="1"/>
  <c r="H40" i="34"/>
  <c r="H39" i="34"/>
  <c r="H41" i="34" s="1"/>
  <c r="H37" i="34"/>
  <c r="H36" i="34"/>
  <c r="H35" i="34"/>
  <c r="H33" i="34"/>
  <c r="H32" i="34"/>
  <c r="H31" i="34"/>
  <c r="H30" i="34"/>
  <c r="H29" i="34"/>
  <c r="H28" i="34"/>
  <c r="H27" i="34"/>
  <c r="H26" i="34"/>
  <c r="H25" i="34"/>
  <c r="H34" i="34" s="1"/>
  <c r="H23" i="34"/>
  <c r="H24" i="34" s="1"/>
  <c r="H21" i="34"/>
  <c r="H20" i="34"/>
  <c r="H22" i="34" s="1"/>
  <c r="H18" i="34"/>
  <c r="H17" i="34"/>
  <c r="H16" i="34"/>
  <c r="H15" i="34"/>
  <c r="H13" i="34"/>
  <c r="H12" i="34"/>
  <c r="H11" i="34"/>
  <c r="H14" i="34" s="1"/>
  <c r="H9" i="34"/>
  <c r="H8" i="34"/>
  <c r="H7" i="34"/>
  <c r="H6" i="34"/>
  <c r="I20" i="32"/>
  <c r="H20" i="32"/>
  <c r="G20" i="32"/>
  <c r="F20" i="32"/>
  <c r="A18" i="32"/>
  <c r="A10" i="32"/>
  <c r="A8" i="32"/>
  <c r="A19" i="32"/>
  <c r="E2" i="31"/>
  <c r="E1" i="31"/>
  <c r="A22" i="31" s="1"/>
  <c r="E2" i="29"/>
  <c r="E1" i="29"/>
  <c r="A65" i="29" l="1"/>
  <c r="A61" i="29"/>
  <c r="A57" i="29"/>
  <c r="A53" i="29"/>
  <c r="A49" i="29"/>
  <c r="A45" i="29"/>
  <c r="A41" i="29"/>
  <c r="A37" i="29"/>
  <c r="A33" i="29"/>
  <c r="A29" i="29"/>
  <c r="A25" i="29"/>
  <c r="A21" i="29"/>
  <c r="A17" i="29"/>
  <c r="A13" i="29"/>
  <c r="A9" i="29"/>
  <c r="A64" i="29"/>
  <c r="A60" i="29"/>
  <c r="A56" i="29"/>
  <c r="A52" i="29"/>
  <c r="A48" i="29"/>
  <c r="A44" i="29"/>
  <c r="A40" i="29"/>
  <c r="A36" i="29"/>
  <c r="A32" i="29"/>
  <c r="A28" i="29"/>
  <c r="A24" i="29"/>
  <c r="A20" i="29"/>
  <c r="A16" i="29"/>
  <c r="A12" i="29"/>
  <c r="A8" i="29"/>
  <c r="A63" i="29"/>
  <c r="A59" i="29"/>
  <c r="A55" i="29"/>
  <c r="A51" i="29"/>
  <c r="A47" i="29"/>
  <c r="A43" i="29"/>
  <c r="A39" i="29"/>
  <c r="A35" i="29"/>
  <c r="A31" i="29"/>
  <c r="A27" i="29"/>
  <c r="A23" i="29"/>
  <c r="A19" i="29"/>
  <c r="A15" i="29"/>
  <c r="A11" i="29"/>
  <c r="A62" i="29"/>
  <c r="A58" i="29"/>
  <c r="A54" i="29"/>
  <c r="A50" i="29"/>
  <c r="A46" i="29"/>
  <c r="A38" i="29"/>
  <c r="A22" i="29"/>
  <c r="A34" i="29"/>
  <c r="A18" i="29"/>
  <c r="A30" i="29"/>
  <c r="A14" i="29"/>
  <c r="A42" i="29"/>
  <c r="A26" i="29"/>
  <c r="A10" i="29"/>
  <c r="A14" i="32"/>
  <c r="A16" i="32"/>
  <c r="A12" i="32"/>
  <c r="A20" i="32"/>
  <c r="H10" i="34"/>
  <c r="H38" i="34"/>
  <c r="H19" i="34"/>
  <c r="A9" i="32"/>
  <c r="A13" i="32"/>
  <c r="A17" i="32"/>
  <c r="A7" i="32"/>
  <c r="A11" i="32"/>
  <c r="A15" i="32"/>
  <c r="A15" i="31"/>
  <c r="A19" i="31"/>
  <c r="A16" i="31"/>
  <c r="A20" i="31"/>
  <c r="A17" i="31"/>
  <c r="A21" i="31"/>
  <c r="A18" i="31"/>
  <c r="O13" i="3" l="1"/>
  <c r="L10" i="3" l="1"/>
  <c r="I10" i="3"/>
  <c r="AA30" i="22" l="1"/>
  <c r="Z30" i="22"/>
  <c r="Y30" i="22"/>
  <c r="X30" i="22"/>
  <c r="W30" i="22"/>
  <c r="V30" i="22"/>
  <c r="R30" i="22"/>
  <c r="Q30" i="22"/>
  <c r="P30" i="22"/>
  <c r="O30" i="22"/>
  <c r="N30" i="22"/>
  <c r="M30" i="22"/>
  <c r="I30" i="22"/>
  <c r="H30" i="22"/>
  <c r="G30" i="22"/>
  <c r="F30" i="22"/>
  <c r="E30" i="22"/>
  <c r="D30" i="22"/>
  <c r="AD29" i="22"/>
  <c r="AC29" i="22"/>
  <c r="AB29" i="22"/>
  <c r="AD27" i="22"/>
  <c r="AC27" i="22"/>
  <c r="AB27" i="22"/>
  <c r="AD26" i="22"/>
  <c r="AC26" i="22"/>
  <c r="AB26" i="22"/>
  <c r="AD14" i="22"/>
  <c r="AC14" i="22"/>
  <c r="AB14" i="22"/>
  <c r="AD13" i="22"/>
  <c r="AC13" i="22"/>
  <c r="AB13" i="22"/>
  <c r="AD12" i="22"/>
  <c r="AC12" i="22"/>
  <c r="AB12" i="22"/>
  <c r="AD11" i="22"/>
  <c r="AC11" i="22"/>
  <c r="AB11" i="22"/>
  <c r="AD10" i="22"/>
  <c r="AC10" i="22"/>
  <c r="AB10" i="22"/>
  <c r="AD9" i="22"/>
  <c r="AC9" i="22"/>
  <c r="AB9" i="22"/>
  <c r="U29" i="22"/>
  <c r="T29" i="22"/>
  <c r="S29" i="22"/>
  <c r="U27" i="22"/>
  <c r="T27" i="22"/>
  <c r="S27" i="22"/>
  <c r="U26" i="22"/>
  <c r="T26" i="22"/>
  <c r="S26" i="22"/>
  <c r="U14" i="22"/>
  <c r="T14" i="22"/>
  <c r="S14" i="22"/>
  <c r="U13" i="22"/>
  <c r="T13" i="22"/>
  <c r="S13" i="22"/>
  <c r="U12" i="22"/>
  <c r="T12" i="22"/>
  <c r="S12" i="22"/>
  <c r="U11" i="22"/>
  <c r="T11" i="22"/>
  <c r="S11" i="22"/>
  <c r="U10" i="22"/>
  <c r="T10" i="22"/>
  <c r="S10" i="22"/>
  <c r="U9" i="22"/>
  <c r="T9" i="22"/>
  <c r="S9" i="22"/>
  <c r="L29" i="22"/>
  <c r="K29" i="22"/>
  <c r="J29" i="22"/>
  <c r="L27" i="22"/>
  <c r="K27" i="22"/>
  <c r="J27" i="22"/>
  <c r="L26" i="22"/>
  <c r="K26" i="22"/>
  <c r="J26" i="22"/>
  <c r="L14" i="22"/>
  <c r="K14" i="22"/>
  <c r="J14" i="22"/>
  <c r="L13" i="22"/>
  <c r="K13" i="22"/>
  <c r="J13" i="22"/>
  <c r="L12" i="22"/>
  <c r="K12" i="22"/>
  <c r="J12" i="22"/>
  <c r="L11" i="22"/>
  <c r="K11" i="22"/>
  <c r="J11" i="22"/>
  <c r="L10" i="22"/>
  <c r="K10" i="22"/>
  <c r="J10" i="22"/>
  <c r="L9" i="22"/>
  <c r="K9" i="22"/>
  <c r="J9" i="22"/>
  <c r="O28" i="3"/>
  <c r="N28" i="3"/>
  <c r="M28" i="3"/>
  <c r="O25" i="3"/>
  <c r="N25" i="3"/>
  <c r="M25" i="3"/>
  <c r="O21" i="3"/>
  <c r="N21" i="3"/>
  <c r="M21" i="3"/>
  <c r="O20" i="3"/>
  <c r="N20" i="3"/>
  <c r="M20" i="3"/>
  <c r="O19" i="3"/>
  <c r="N19" i="3"/>
  <c r="M19" i="3"/>
  <c r="O18" i="3"/>
  <c r="N18" i="3"/>
  <c r="M18" i="3"/>
  <c r="N13" i="3"/>
  <c r="M13" i="3"/>
  <c r="O10" i="3"/>
  <c r="N10" i="3"/>
  <c r="M10" i="3"/>
  <c r="L29" i="3"/>
  <c r="K29" i="3"/>
  <c r="J29" i="3"/>
  <c r="I29" i="3"/>
  <c r="H29" i="3"/>
  <c r="G29" i="3"/>
  <c r="F29" i="3"/>
  <c r="E29" i="3"/>
  <c r="D29" i="3"/>
  <c r="O29" i="3" l="1"/>
  <c r="N29" i="3"/>
  <c r="M29" i="3"/>
  <c r="A26" i="22" l="1"/>
  <c r="A22" i="22"/>
  <c r="A18" i="22"/>
  <c r="A14" i="22"/>
  <c r="A10" i="22"/>
  <c r="A25" i="22"/>
  <c r="A13" i="22"/>
  <c r="A28" i="22"/>
  <c r="A24" i="22"/>
  <c r="A20" i="22"/>
  <c r="A16" i="22"/>
  <c r="A12" i="22"/>
  <c r="A21" i="22"/>
  <c r="A9" i="22"/>
  <c r="A27" i="22"/>
  <c r="A23" i="22"/>
  <c r="A19" i="22"/>
  <c r="A15" i="22"/>
  <c r="A11" i="22"/>
  <c r="A29" i="22"/>
  <c r="A17" i="22"/>
</calcChain>
</file>

<file path=xl/comments1.xml><?xml version="1.0" encoding="utf-8"?>
<comments xmlns="http://schemas.openxmlformats.org/spreadsheetml/2006/main">
  <authors>
    <author>Bonazoli, John</author>
  </authors>
  <commentList>
    <comment ref="AJ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L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N14"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BD14" authorId="0">
      <text>
        <r>
          <rPr>
            <b/>
            <sz val="9"/>
            <color indexed="81"/>
            <rFont val="Tahoma"/>
            <family val="2"/>
          </rPr>
          <t>Bonazoli, John:</t>
        </r>
        <r>
          <rPr>
            <sz val="9"/>
            <color indexed="81"/>
            <rFont val="Tahoma"/>
            <family val="2"/>
          </rPr>
          <t xml:space="preserve">
Calculated dist. Losses at system peak (92,178 kW) = 2460 kW .  Total annual system losees (kWh) = 21,4170
</t>
        </r>
      </text>
    </comment>
    <comment ref="BF14" authorId="0">
      <text>
        <r>
          <rPr>
            <b/>
            <sz val="9"/>
            <color indexed="81"/>
            <rFont val="Tahoma"/>
            <family val="2"/>
          </rPr>
          <t>Bonazoli, John:</t>
        </r>
        <r>
          <rPr>
            <sz val="9"/>
            <color indexed="81"/>
            <rFont val="Tahoma"/>
            <family val="2"/>
          </rPr>
          <t xml:space="preserve">
Based on assumptions  used in power lfow modeling</t>
        </r>
      </text>
    </comment>
    <comment ref="P24" authorId="0">
      <text>
        <r>
          <rPr>
            <b/>
            <sz val="9"/>
            <color indexed="81"/>
            <rFont val="Tahoma"/>
            <family val="2"/>
          </rPr>
          <t>Bonazoli, John:</t>
        </r>
        <r>
          <rPr>
            <sz val="9"/>
            <color indexed="81"/>
            <rFont val="Tahoma"/>
            <family val="2"/>
          </rPr>
          <t xml:space="preserve">
</t>
        </r>
      </text>
    </comment>
  </commentList>
</comments>
</file>

<file path=xl/comments2.xml><?xml version="1.0" encoding="utf-8"?>
<comments xmlns="http://schemas.openxmlformats.org/spreadsheetml/2006/main">
  <authors>
    <author>Bonazoli, John</author>
  </authors>
  <commentList>
    <comment ref="R19" authorId="0">
      <text>
        <r>
          <rPr>
            <b/>
            <sz val="9"/>
            <color indexed="81"/>
            <rFont val="Tahoma"/>
            <family val="2"/>
          </rPr>
          <t>Bonazoli, John
Townsend Labor only +Summer St. Mat.</t>
        </r>
      </text>
    </comment>
  </commentList>
</comments>
</file>

<file path=xl/comments3.xml><?xml version="1.0" encoding="utf-8"?>
<comments xmlns="http://schemas.openxmlformats.org/spreadsheetml/2006/main">
  <authors>
    <author>Bonazoli, John</author>
  </authors>
  <commentList>
    <comment ref="AD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F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H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 ref="AJ8" authorId="0">
      <text>
        <r>
          <rPr>
            <b/>
            <sz val="9"/>
            <color indexed="81"/>
            <rFont val="Tahoma"/>
            <family val="2"/>
          </rPr>
          <t>Bonazoli, John:</t>
        </r>
        <r>
          <rPr>
            <sz val="9"/>
            <color indexed="81"/>
            <rFont val="Tahoma"/>
            <family val="2"/>
          </rPr>
          <t xml:space="preserve">
Assume 1640 Hrs/yr/kW (Net Metering filing) per PV Watts, defaults for Fitchburg, MA
</t>
        </r>
      </text>
    </comment>
  </commentList>
</comments>
</file>

<file path=xl/sharedStrings.xml><?xml version="1.0" encoding="utf-8"?>
<sst xmlns="http://schemas.openxmlformats.org/spreadsheetml/2006/main" count="6028" uniqueCount="444">
  <si>
    <t>TABLE 2</t>
  </si>
  <si>
    <t>Company Name</t>
  </si>
  <si>
    <t>Plan Year</t>
  </si>
  <si>
    <t>Substation Name</t>
  </si>
  <si>
    <t>Feeder ID</t>
  </si>
  <si>
    <t>Feeder Characteristics</t>
  </si>
  <si>
    <t>(1)  Feeder Characteristics</t>
  </si>
  <si>
    <t>(3)  DER Interconnections</t>
  </si>
  <si>
    <t>Current Customers Count</t>
  </si>
  <si>
    <t>System Voltage (in kV)</t>
  </si>
  <si>
    <t>Mobile Damage Assessment</t>
  </si>
  <si>
    <t>Workforce Management</t>
  </si>
  <si>
    <t>Miles of Fiber</t>
  </si>
  <si>
    <t>Communications</t>
  </si>
  <si>
    <t>Numbers of Nodes</t>
  </si>
  <si>
    <t>Dist. Management System</t>
  </si>
  <si>
    <t>Advanced Distribution Management System (ADMS)</t>
  </si>
  <si>
    <t>GIS Survey (Expense)</t>
  </si>
  <si>
    <t>Advanced Load Flow</t>
  </si>
  <si>
    <t>VVO - IT Work</t>
  </si>
  <si>
    <t>Volt-Var Optimization</t>
  </si>
  <si>
    <t>VVO - Line Sensors</t>
  </si>
  <si>
    <t>VVO - LTC Controls</t>
  </si>
  <si>
    <t>VVO - Capacitor Banks</t>
  </si>
  <si>
    <t>VVO - Regulators</t>
  </si>
  <si>
    <t>4kV VFI Retrofit for DA</t>
  </si>
  <si>
    <t>Distribution Automation</t>
  </si>
  <si>
    <t>4kV Oil Switch Replacement</t>
  </si>
  <si>
    <t>OH DA w/Ties</t>
  </si>
  <si>
    <t>OH DA w/o Ties</t>
  </si>
  <si>
    <t>OMS/AMI Integration</t>
  </si>
  <si>
    <t>Monitoring &amp; Control (SCADA)</t>
  </si>
  <si>
    <t>Network Protector SCADA</t>
  </si>
  <si>
    <t>Padmount Switch SCADA</t>
  </si>
  <si>
    <t>Recloser SCADA</t>
  </si>
  <si>
    <t>4kV Circuit Breaker SCADA</t>
  </si>
  <si>
    <t>Microprocessor Relay</t>
  </si>
  <si>
    <t>Investment Category</t>
  </si>
  <si>
    <t>Notes</t>
  </si>
  <si>
    <t xml:space="preserve"> </t>
  </si>
  <si>
    <t>Fully Automated</t>
  </si>
  <si>
    <t>Preauthorized Device Type</t>
  </si>
  <si>
    <t>OH DA</t>
  </si>
  <si>
    <t>TABLE 3</t>
  </si>
  <si>
    <t>VVO-Enabled w/Remote Control Capability</t>
  </si>
  <si>
    <t>VVO-Enabled w/o Remote Control Capability</t>
  </si>
  <si>
    <t>Not VVO-Enabled</t>
  </si>
  <si>
    <t>Partially Automated</t>
  </si>
  <si>
    <t>Not Automated</t>
  </si>
  <si>
    <t>DER Interconnections</t>
  </si>
  <si>
    <t>TABLE 4</t>
  </si>
  <si>
    <t>Feeder/Substation Identification</t>
  </si>
  <si>
    <t>NOTES</t>
  </si>
  <si>
    <t>Feeder/Substation Identification &amp; Location</t>
  </si>
  <si>
    <t># of DER Facilities</t>
  </si>
  <si>
    <t>Nominal DER Capacity (in kW)</t>
  </si>
  <si>
    <t>Substation Location (City/Town)</t>
  </si>
  <si>
    <t>Feeder Length (in miles)</t>
  </si>
  <si>
    <t>Feeder Type (Overhead/ Underground)</t>
  </si>
  <si>
    <t>Feeder Capacity Rating (in MVA)</t>
  </si>
  <si>
    <t>%  DER Capacity to Peak Demand</t>
  </si>
  <si>
    <t>Initial Inclusion of Feeder in Report (Y/N) (2)</t>
  </si>
  <si>
    <t>Estimated Annual DER Energy Output (in kWh)</t>
  </si>
  <si>
    <t>(2)  VVO Capability</t>
  </si>
  <si>
    <t xml:space="preserve"># of Feeders (1) </t>
  </si>
  <si>
    <t>% Total Feeders (1)</t>
  </si>
  <si>
    <t># of Customers (2)</t>
  </si>
  <si>
    <t xml:space="preserve">% of Total Customers (2) </t>
  </si>
  <si>
    <t>Feeder Load (MWh) (3)</t>
  </si>
  <si>
    <t>% of Total Load (3)</t>
  </si>
  <si>
    <t xml:space="preserve">Peak Demand (MW) (4) </t>
  </si>
  <si>
    <t>% Total Peak Demand (4)</t>
  </si>
  <si>
    <t xml:space="preserve">VVO Capability </t>
  </si>
  <si>
    <t>System Wide Status</t>
  </si>
  <si>
    <t xml:space="preserve">Actual # of Devices Deployed, 2018 </t>
  </si>
  <si>
    <t xml:space="preserve">Projected # of Devices to be Deployed, 2019 </t>
  </si>
  <si>
    <t>Projected # of Devices to be Deployed, 2020</t>
  </si>
  <si>
    <t>Projected # of Devices to be Deployed, 3-Yr Term</t>
  </si>
  <si>
    <t>#  of Feeders Served Off of Substation</t>
  </si>
  <si>
    <t xml:space="preserve"> # of Customers Served by Substation</t>
  </si>
  <si>
    <t>Annual Energy Delivered by Substation (in MWh)</t>
  </si>
  <si>
    <t>(1)  Automation Capability</t>
  </si>
  <si>
    <t>Substation Peak Demand (in MW)</t>
  </si>
  <si>
    <t>Division Name</t>
  </si>
  <si>
    <t>District Name</t>
  </si>
  <si>
    <t>Feeder Location (Cities/Towns) (1)</t>
  </si>
  <si>
    <t>Feeder Capability</t>
  </si>
  <si>
    <t>Substation Location (Division)</t>
  </si>
  <si>
    <t>Substation Location (District)</t>
  </si>
  <si>
    <t>VVO-Related</t>
  </si>
  <si>
    <t>Load Flow Modeling Capability</t>
  </si>
  <si>
    <t xml:space="preserve">Automated Zone Size Reduced  </t>
  </si>
  <si>
    <t>Static</t>
  </si>
  <si>
    <t>Semi-Automatic 1</t>
  </si>
  <si>
    <t>Semi-Automatic 2</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</si>
  <si>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</si>
  <si>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</si>
  <si>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</si>
  <si>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TABLE 1</t>
  </si>
  <si>
    <t>TABLE 5a</t>
  </si>
  <si>
    <t>TABLE 6</t>
  </si>
  <si>
    <t>Annual Peak Load (MVA)</t>
  </si>
  <si>
    <t>Annual Energy Saving w/ VVO (kWh)</t>
  </si>
  <si>
    <t>Annual Peak Load Reduction w/ VVO (MVA)</t>
  </si>
  <si>
    <t>Annual Energy Delivered (in kWh)</t>
  </si>
  <si>
    <t>Power Factor w/ VVO</t>
  </si>
  <si>
    <t>Explanation of Warranted Violations</t>
  </si>
  <si>
    <t>Outage Duration and Frequency</t>
  </si>
  <si>
    <t>Eversource</t>
  </si>
  <si>
    <t>National Grid</t>
  </si>
  <si>
    <t>Main Line Customer Minutes of Interruption</t>
  </si>
  <si>
    <t>Eversource EV Charging Infrastructure</t>
  </si>
  <si>
    <t>Unitil</t>
  </si>
  <si>
    <t xml:space="preserve">State-Wide Performance Metrics </t>
  </si>
  <si>
    <t>Company-Specific Performance Metrics</t>
  </si>
  <si>
    <t># of Charging Sites Activated</t>
  </si>
  <si>
    <t># of Charging Ports Activated</t>
  </si>
  <si>
    <t>Locations of Charging Sites (Towns/Cities)</t>
  </si>
  <si>
    <t># of Level 2 Charging Ports</t>
  </si>
  <si>
    <t># of DCFC Charging Ports</t>
  </si>
  <si>
    <t xml:space="preserve">Customer Minutes Saved (4) </t>
  </si>
  <si>
    <t xml:space="preserve">Feeder Level SAIFI, Plan Year, w/o Excludable Major Events </t>
  </si>
  <si>
    <t>Performance Metrics -  Statewide</t>
  </si>
  <si>
    <t>Performance Metrics -  Company Specific</t>
  </si>
  <si>
    <t>Control Functions</t>
  </si>
  <si>
    <t>DMS-Power Flow and Control Capabilities</t>
  </si>
  <si>
    <t>Feeder ID (1)</t>
  </si>
  <si>
    <t>Reliability-Related - Outage Duration and Frequency</t>
  </si>
  <si>
    <t xml:space="preserve">Outage # (2) </t>
  </si>
  <si>
    <t># of Minutes Saved During Outage (3)</t>
  </si>
  <si>
    <t># of Customers Affected by Outage</t>
  </si>
  <si>
    <t>Customers Benefitting from GMP Investments</t>
  </si>
  <si>
    <t>Annual Energy Delivered (Metered/ Estimated) (4)</t>
  </si>
  <si>
    <t>Automation Capability (Full/Partial/No) (5)</t>
  </si>
  <si>
    <t>VVO Capability (Full/Partial/No) (6)</t>
  </si>
  <si>
    <t>DER Interconnections (7)</t>
  </si>
  <si>
    <t>Change in # of Voltage Complaints (Baseline minus Plan Year) (8)</t>
  </si>
  <si>
    <t>Control Function Implemented (Y/N) (10)</t>
  </si>
  <si>
    <t>Feeder Level SAIDI w/Excludable Major Events, Plan Year</t>
  </si>
  <si>
    <t>Feeder Level SAIDI w/o Excludable Major Events, Plan Year</t>
  </si>
  <si>
    <t>Feeder Level SAIFI w/Excludable Major Events, Plan Year</t>
  </si>
  <si>
    <t>Customer Minutes of Interruption, Plan Year (15)</t>
  </si>
  <si>
    <t>Change in Customer Minutes of Interruption (Baseline minus Plan Year) (16)</t>
  </si>
  <si>
    <t>Customer Minutes Saved, Plan  Year (17)</t>
  </si>
  <si>
    <t>Change in Feeder Level SAIDI w/Excludable Major Events (Baseline minus Plan Year) (11)</t>
  </si>
  <si>
    <t>Change in Feeder Level SAIDI w/o Excludable Major Events (Baseline minus Plan Year) (11)</t>
  </si>
  <si>
    <t>Change in Feeder Level SAIFI w/Excludable Major Events (Baseline minus Plan Year) (11)</t>
  </si>
  <si>
    <t>Change in Feeder Level SAIFI w/o Excludable Major Events (Baseline minus Plan Year) (11)</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</si>
  <si>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</si>
  <si>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</si>
  <si>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</si>
  <si>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</si>
  <si>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Average Protective Zone Size</t>
  </si>
  <si>
    <t>Average Protective Zone Size, Plan Year (in # customers) (13)</t>
  </si>
  <si>
    <t>Change in Average Protective  Zone Size (Baseline minus Plan Year) (14)</t>
  </si>
  <si>
    <t>Table 7</t>
  </si>
  <si>
    <t>DMS Power Flow and Control Capabilities</t>
  </si>
  <si>
    <t>Table 8</t>
  </si>
  <si>
    <t># of Customers Benefiting from DMS Power Flow Capability</t>
  </si>
  <si>
    <t>Type of Control Function(s) Implemented</t>
  </si>
  <si>
    <t>Advanced Load Flow (Static, Semi-Auto 1, Semi-Auto 2, Full)  (12)</t>
  </si>
  <si>
    <t>Advanced Load Flow Milestone</t>
  </si>
  <si>
    <t xml:space="preserve">Feeder Deployment Incremental </t>
  </si>
  <si>
    <t>Feeder Deployment Cumulative</t>
  </si>
  <si>
    <t>Feeder Status</t>
  </si>
  <si>
    <t>System Status</t>
  </si>
  <si>
    <t>(2)  Feeder Grid Modernization Capability at End of Plan Year</t>
  </si>
  <si>
    <t>(5)  Performance Metrics</t>
  </si>
  <si>
    <t>(4)  EV Charging Infrastructure( Eversource only)</t>
  </si>
  <si>
    <t>Feeder Grid Modernization Capability at End of Plan Year</t>
  </si>
  <si>
    <t>DMS Power Flow Capabilities (Y/N) (9)</t>
  </si>
  <si>
    <t>Actual</t>
  </si>
  <si>
    <t>% Difference</t>
  </si>
  <si>
    <t xml:space="preserve">Reported Projection </t>
  </si>
  <si>
    <t>System Spending - 2018 Report</t>
  </si>
  <si>
    <t>System Spending - 2019 Report</t>
  </si>
  <si>
    <t>TABLE 5b</t>
  </si>
  <si>
    <t>DMS Power Flow Modeled and Control Capabilities</t>
  </si>
  <si>
    <t>Control Function</t>
  </si>
  <si>
    <t># Customers Benefitting from GMP Investments</t>
  </si>
  <si>
    <t>Grid Modernization Capabilities</t>
  </si>
  <si>
    <t>Performance Metrics - Statewide</t>
  </si>
  <si>
    <t>Performance Metrics - Company Specific</t>
  </si>
  <si>
    <t xml:space="preserve">Eversource - Advanced Load Flow Capability </t>
  </si>
  <si>
    <t># Minutes</t>
  </si>
  <si>
    <t>National Grid - Main Line Interruptions</t>
  </si>
  <si>
    <t>Change in Customer Minutes of Interruption</t>
  </si>
  <si>
    <t>Unitil - Customer Minutes Saved</t>
  </si>
  <si>
    <t>Customer Minutes Saved</t>
  </si>
  <si>
    <t xml:space="preserve">Revised Projection </t>
  </si>
  <si>
    <t>% Difference, Revised vs. Reported Projected Deployment</t>
  </si>
  <si>
    <t>3-Yr Term</t>
  </si>
  <si>
    <t>% Difference, Actual vs. Reported Projected Deployment</t>
  </si>
  <si>
    <t>% Difference, Actual vs. Reported Spending, In-Service</t>
  </si>
  <si>
    <t>% Difference, Revised vs. Reported Projected Spending, Total</t>
  </si>
  <si>
    <t>% Difference, Revised vs. Reported Projected Spending, In-Service</t>
  </si>
  <si>
    <t>Total Capacity of DCFC Charging Ports (kw)</t>
  </si>
  <si>
    <t>This table presents the required format for the reporting of the following information at the feeder/substation level:</t>
  </si>
  <si>
    <t>This table presents the required format for the system-level reporting of grid modernization capabilities and performance metrics:</t>
  </si>
  <si>
    <t xml:space="preserve">This table presents the required format for the reporting of the system-level deployment and spending information in the 2018 Annual Report. </t>
  </si>
  <si>
    <t xml:space="preserve">This table presents the required format for the reporting of the system-level deployment and spending information in the 2019 Annual Report. </t>
  </si>
  <si>
    <t xml:space="preserve">This table presents the required format for the reporting of general substation level information. </t>
  </si>
  <si>
    <t>Baseline:  Average 2015 - 2017</t>
  </si>
  <si>
    <t>Baseline:  2017 Average Outage Zone Size, in # customers</t>
  </si>
  <si>
    <t>Fully Automated (Y/N)</t>
  </si>
  <si>
    <t>Semi-Automatic 2 (Y/N)</t>
  </si>
  <si>
    <t>Semi-Automatic 1 (Y/N)</t>
  </si>
  <si>
    <t>Static Automation (Y/N)</t>
  </si>
  <si>
    <t>Summary of Main Causes of Outages</t>
  </si>
  <si>
    <t xml:space="preserve">Circuit Level SAIFI, 2015-2017 average, w/o Excludable Major Events </t>
  </si>
  <si>
    <t xml:space="preserve">Circuit Level SAIFI, 2015-2017 average, w/Excludable Major Events </t>
  </si>
  <si>
    <t xml:space="preserve">Circuit Level SAIDI, 2015-2017 average, w/o Excludable Major Events </t>
  </si>
  <si>
    <t xml:space="preserve">Circuit Level SAIDI, 2015-2017 average, w/Excludable Major Events </t>
  </si>
  <si>
    <t>2015-2017 Average</t>
  </si>
  <si>
    <t>Metered or Estimated</t>
  </si>
  <si>
    <t>Milestone Completion in 2017</t>
  </si>
  <si>
    <t>Annual Energy Delivered (kWh)</t>
  </si>
  <si>
    <t>Main Line Customer Minutes of Interruption (Performance Metrics Compliance Filing, §C.1.0)</t>
  </si>
  <si>
    <t>Averag Outage Zone Size (Performance Metrics Compliance Filing, §A.2.0)</t>
  </si>
  <si>
    <t>Advanced Load Flow Milestone Completion (Performance Metrics Compliance Filing, §A.1.0)</t>
  </si>
  <si>
    <t>Outage Duration and Frequency (Performance Metrics Compliance Filing, § 2.10 &amp; § 2.11)</t>
  </si>
  <si>
    <t>VVO-Related Voltage Complaints (Performance Metric Compliance Filing, § 2.12)</t>
  </si>
  <si>
    <t>VVO Peak Load Impact                                          (Performance Metric Compliance Filing, § 2.3)</t>
  </si>
  <si>
    <t>VVO Energy Savings                                                                      (Performance Metric Compliance Filing, § 2.2)</t>
  </si>
  <si>
    <t>Reliability Related</t>
  </si>
  <si>
    <t>Company-Specific Performance Metrics Pre-Investment Baselines</t>
  </si>
  <si>
    <t>State-Wide Performance Metrics Pre-investment Baselines</t>
  </si>
  <si>
    <t>DER Interconnections in 2017</t>
  </si>
  <si>
    <t>Feeder Characteristics in 2017</t>
  </si>
  <si>
    <t>Grid Modernization Performance Metrics Pre-Investment Baselines for All Feeders</t>
  </si>
  <si>
    <t>This table presents the required format for the reporting of the incremental deployment of grid modernization technologies at the feeder/substation level during the plan year.</t>
  </si>
  <si>
    <t># of Customers Benefitting from  Control Function</t>
  </si>
  <si>
    <t># of Customers Benefiting from DA Devices</t>
  </si>
  <si>
    <t>Types of DA Devices Benefiting Customers</t>
  </si>
  <si>
    <t>(3)  DMS Power Flow and Control Capabilities (Y/N)</t>
  </si>
  <si>
    <t xml:space="preserve">Substation Information </t>
  </si>
  <si>
    <t>Unitil Customer Minutes Saved</t>
  </si>
  <si>
    <t>Total (All DER Types)</t>
  </si>
  <si>
    <t>Table 9</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</si>
  <si>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</si>
  <si>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 xml:space="preserve">Total Nominal Capacity (all DER types)/Feeder Peak Demand </t>
  </si>
  <si>
    <t>(1)  For each feeder reported, identify all cities and towns (separated by commas) where customers served by the feeder are located.</t>
  </si>
  <si>
    <t>(3)  For each substation reported, include a row that identifies all grid modernization technologies deployed at the substation level.</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</si>
  <si>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</si>
  <si>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</si>
  <si>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(2) List every outage that occurred on the applicable feeder during the plan year.</t>
  </si>
  <si>
    <t>(11) For each feeder, the baseline for SAIDI/SAIFI should be the annual average of SAIDI/SAIFI for the three-year period, 2015-2017, as set forth in Table 9 (Pre-Investment Baselines).</t>
  </si>
  <si>
    <t>(3)   Enter annual energy delivered (in MWh) by feeders that have attained the specified grid modernization capability and percentage of energy delivered systemwide the MWh represent.</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</si>
  <si>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</si>
  <si>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(8)   For each feeder, the baseline for this metric should be the annual average of voltage complaints for the three-year period, 2015-2017, as set forth in Table 9 (Pre-Investment Baselines).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</si>
  <si>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</si>
  <si>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</si>
  <si>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</si>
  <si>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</si>
  <si>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(3)   For each substation reported, a company should include a row that allows the company to identify  DMS Power Flow capabiltiy .</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</si>
  <si>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</si>
  <si>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(1)   For each feeder reported, identify all cities and towns (separated by commas) where customers served by the feeder are located.</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</si>
  <si>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</si>
  <si>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</si>
  <si>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</si>
  <si>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</si>
  <si>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</si>
  <si>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Total Capacity of Level 2 Charging Ports (kW)</t>
  </si>
  <si>
    <t>Types of Charging Sites (e.g. public site, work place, MUD, EJ community)</t>
  </si>
  <si>
    <t>TOTALS</t>
  </si>
  <si>
    <t>(1) Provide the specified information for each feeder included in Table 3 (Feeder Status).</t>
  </si>
  <si>
    <t>Feeder Total</t>
  </si>
  <si>
    <t>Outage and Customer Impact Information</t>
  </si>
  <si>
    <t>Data in entry cells of template is for reference only and should be overwritten with actual Company provided data. Please add rows for each additional substation/feeder as necessary.</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</si>
  <si>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</si>
  <si>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 of Voltage Complaints</t>
  </si>
  <si>
    <t>Automation Capability</t>
  </si>
  <si>
    <t>Time of First Notification from AMI to OMS (Minutes)</t>
  </si>
  <si>
    <t>Time of First Notification from IVR to OMS (Minutes)</t>
  </si>
  <si>
    <t>Actual Total Spending, 2018 ($)</t>
  </si>
  <si>
    <t>Actual Spending on Investments Placed In-Service, 2018 ($)</t>
  </si>
  <si>
    <t>Projected Total Spending, 2019 ($)</t>
  </si>
  <si>
    <t>Projected Spending on Investments Placed In-Service, 2019 ($)</t>
  </si>
  <si>
    <t>Projected Spending on Investments Placed In-Service, 2020 ($)</t>
  </si>
  <si>
    <t>Projected Total Spending, 2020 ($)</t>
  </si>
  <si>
    <t>Projected Total Spending -  3-Yr Term ($)</t>
  </si>
  <si>
    <t>Projected Spending on Investments Placed In-Service, 3-Yr Term ($)</t>
  </si>
  <si>
    <t>TOTAL</t>
  </si>
  <si>
    <t>Reported Projected Spending, Total ($)</t>
  </si>
  <si>
    <t>Reported Projected Spending, In-Service 
($)</t>
  </si>
  <si>
    <t>Reported Projected Deployment 
(# of Devices)</t>
  </si>
  <si>
    <t>Revised Projected Deployment 
(# of Devices)</t>
  </si>
  <si>
    <t>Revised Projected Spending, Total 
($)</t>
  </si>
  <si>
    <t>Revised Projected Spending, In-Service 
($)</t>
  </si>
  <si>
    <t>Reported Projected Spending, Total 
($)</t>
  </si>
  <si>
    <t>Actual Deployment 
(# of Devices)</t>
  </si>
  <si>
    <t>Actual Spending, Total 
($)</t>
  </si>
  <si>
    <t>Actual Spending, In-Service 
($)</t>
  </si>
  <si>
    <t>% Difference, Actual vs. Reported Projected Spending, Total</t>
  </si>
  <si>
    <t>Full or Partial (2)</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</si>
  <si>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</si>
  <si>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</si>
  <si>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</si>
  <si>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</si>
  <si>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r>
      <t xml:space="preserve">Nominal Capacity of All </t>
    </r>
    <r>
      <rPr>
        <b/>
        <sz val="11"/>
        <color theme="1"/>
        <rFont val="Calibri"/>
        <family val="2"/>
        <scheme val="minor"/>
      </rPr>
      <t>Facilities Interconnected on Feeder (in kW)</t>
    </r>
  </si>
  <si>
    <t>Nominal Capacity of Customer-Owned Facilities Interconnected on Feeder (in kW)</t>
  </si>
  <si>
    <r>
      <t xml:space="preserve">Nominal Capacity of Customer-Owned </t>
    </r>
    <r>
      <rPr>
        <b/>
        <sz val="11"/>
        <color theme="1"/>
        <rFont val="Calibri"/>
        <family val="2"/>
        <scheme val="minor"/>
      </rPr>
      <t>Facilities Interconnected on Feeder (in kW)</t>
    </r>
  </si>
  <si>
    <t>Annual Energy Output of All Facilities Interconnected on Feeder (in kWh)</t>
  </si>
  <si>
    <t>Annual Energy Output of Customer-Owned Facilities Interconnected on Feeder (in kWh)</t>
  </si>
  <si>
    <t>Nominal Capacity of Customer-Owned Facilities Interconnected on Feeder (kW)</t>
  </si>
  <si>
    <t>Nominal Capacity of All Facilities Interconnected on Feeder (in kW)</t>
  </si>
  <si>
    <t xml:space="preserve"> # of Customer-Owned DER Facilities Interconnected on Feeder</t>
  </si>
  <si>
    <t>Total # of DER Facilities Interconnected on Feeder</t>
  </si>
  <si>
    <t>Reduction of Distribution Losses w/VVO (kWh)</t>
  </si>
  <si>
    <t>Reduction of GHG Emissions w/ VVO (metric tons)</t>
  </si>
  <si>
    <t>(4)  For each cell I7 through AC7, please populate cells with:  (i) a number, (ii) Yes/No, or (iii) other (provide explanation).</t>
  </si>
  <si>
    <t>(4)   Enter (coincident) peak demand (in MW) of feeders that have attained the specified grid modernization capability and percentage of system peak demand the MW represent.</t>
  </si>
  <si>
    <t>Plan Term</t>
  </si>
  <si>
    <t>Unitil - FG&amp;E</t>
  </si>
  <si>
    <t>N/A</t>
  </si>
  <si>
    <t>Note 1</t>
  </si>
  <si>
    <t>Note 1 - IT work was not estimated separately from the field equipment.  Assumed to be part of ADMS.</t>
  </si>
  <si>
    <t>Note 2</t>
  </si>
  <si>
    <t>Note 2 - Communications study was required before system could be installed.</t>
  </si>
  <si>
    <t>Note 3</t>
  </si>
  <si>
    <t>Note 3 - Specific quantities not known until communications study is completed</t>
  </si>
  <si>
    <t>Beech Street</t>
  </si>
  <si>
    <t>Fitchburg</t>
  </si>
  <si>
    <t>1W1</t>
  </si>
  <si>
    <t>1W2</t>
  </si>
  <si>
    <t>1W4</t>
  </si>
  <si>
    <t>1W6</t>
  </si>
  <si>
    <t>Canton Street</t>
  </si>
  <si>
    <t>11H10</t>
  </si>
  <si>
    <t>11H11</t>
  </si>
  <si>
    <t>11W11</t>
  </si>
  <si>
    <t>Townsend</t>
  </si>
  <si>
    <t>15W14</t>
  </si>
  <si>
    <t>15W15</t>
  </si>
  <si>
    <t>15W16</t>
  </si>
  <si>
    <t>15W17</t>
  </si>
  <si>
    <t>Nockege</t>
  </si>
  <si>
    <t>20H22</t>
  </si>
  <si>
    <t>20H24</t>
  </si>
  <si>
    <t>Wallace Road</t>
  </si>
  <si>
    <t>Sawyer Passway</t>
  </si>
  <si>
    <t>22W1</t>
  </si>
  <si>
    <t>22W2</t>
  </si>
  <si>
    <t>22W3</t>
  </si>
  <si>
    <t>22W8</t>
  </si>
  <si>
    <t>22W10</t>
  </si>
  <si>
    <t>22W11</t>
  </si>
  <si>
    <t>22W12</t>
  </si>
  <si>
    <t>22W17</t>
  </si>
  <si>
    <t>Network</t>
  </si>
  <si>
    <t>River Street</t>
  </si>
  <si>
    <t>25W27</t>
  </si>
  <si>
    <t>25W28</t>
  </si>
  <si>
    <t>25W29</t>
  </si>
  <si>
    <t>Lunenburg</t>
  </si>
  <si>
    <t>30W30</t>
  </si>
  <si>
    <t>30W31</t>
  </si>
  <si>
    <t>Pleasant Street</t>
  </si>
  <si>
    <t>31W34</t>
  </si>
  <si>
    <t>31W37</t>
  </si>
  <si>
    <t>31W38</t>
  </si>
  <si>
    <t>Rindge Road</t>
  </si>
  <si>
    <t>35W36</t>
  </si>
  <si>
    <t>West Townsend</t>
  </si>
  <si>
    <t>39W18</t>
  </si>
  <si>
    <t>39W19</t>
  </si>
  <si>
    <t>Summer Street</t>
  </si>
  <si>
    <t>40W38</t>
  </si>
  <si>
    <t>40W39</t>
  </si>
  <si>
    <t>40W40</t>
  </si>
  <si>
    <t>40W42</t>
  </si>
  <si>
    <t>Princeton Road</t>
  </si>
  <si>
    <t>50W51</t>
  </si>
  <si>
    <t>50W53</t>
  </si>
  <si>
    <t>50W54</t>
  </si>
  <si>
    <t>50W55</t>
  </si>
  <si>
    <t>50W56</t>
  </si>
  <si>
    <t>n/a</t>
  </si>
  <si>
    <t>Tree/Limb Contact - Growth into Line 
Vehicle Accident</t>
  </si>
  <si>
    <t>Patrolled, Nothing Found
Squirrel</t>
  </si>
  <si>
    <t>Circuit did not supply customers during this timeframe</t>
  </si>
  <si>
    <t>Vehicle Accident
Patrolled, Nothing Found</t>
  </si>
  <si>
    <t>Equipment Failure Company
Bird</t>
  </si>
  <si>
    <t>Vehicle Accident
Tree/Limb - Broken Limb</t>
  </si>
  <si>
    <t>Tree/Limb Contact - Broken Limb
Squirrel</t>
  </si>
  <si>
    <t>Squirrel
Tree/Limb Contract - Broken Limb</t>
  </si>
  <si>
    <t>Tree/Limb Contact - Broken Limb
Action by Others</t>
  </si>
  <si>
    <t>Equipment Failure Company
Action by Others</t>
  </si>
  <si>
    <t>Outage Statistics Part of 1W1</t>
  </si>
  <si>
    <t>Equipment Failure Company
Tree/Limb Contact - Broken Trunk</t>
  </si>
  <si>
    <t>Reference Newtork Below</t>
  </si>
  <si>
    <t>Equipment Faillure Company</t>
  </si>
  <si>
    <t>Supplies Unitil PV Site</t>
  </si>
  <si>
    <t>Action By Others
Equipment Failure Company</t>
  </si>
  <si>
    <t>Squirrel
Patrolled, Nothing Found</t>
  </si>
  <si>
    <t>Tree/Limb Contact - Broken Limb
Vehicle Accident</t>
  </si>
  <si>
    <t>Tree/Limb Contract - Broken Limb
Squirrel</t>
  </si>
  <si>
    <t>Tree/Limb Contact - Broken Limb
Tree/Limb Contact - Growth into Line</t>
  </si>
  <si>
    <t>Equipment Failure Compnay</t>
  </si>
  <si>
    <t>Equipment Failure Company
Patrolled, Nothing Found</t>
  </si>
  <si>
    <t>Equipment Failure Company
Loose/Failed Connection</t>
  </si>
  <si>
    <t>Circuit did not directly supply customers during this timeframe</t>
  </si>
  <si>
    <t>Squirrel
Equipment Failure Compnay</t>
  </si>
  <si>
    <t>Patrolled, Nothing Found</t>
  </si>
  <si>
    <t>Squirrel
Tree/Limb Contract - Uprooted Tree</t>
  </si>
  <si>
    <t>Solar</t>
  </si>
  <si>
    <r>
      <t xml:space="preserve">Total # of </t>
    </r>
    <r>
      <rPr>
        <b/>
        <sz val="11"/>
        <color theme="1"/>
        <rFont val="Calibri"/>
        <family val="2"/>
        <scheme val="minor"/>
      </rPr>
      <t xml:space="preserve">Facilities Interconnected on Feeder1
57
43
</t>
    </r>
  </si>
  <si>
    <t>Gas</t>
  </si>
  <si>
    <t>Overhead</t>
  </si>
  <si>
    <t>13.8 kV</t>
  </si>
  <si>
    <t>Estimated</t>
  </si>
  <si>
    <t>4.16 kV</t>
  </si>
  <si>
    <t>Townsend, Lunenburg</t>
  </si>
  <si>
    <t>Underground</t>
  </si>
  <si>
    <t>208 V</t>
  </si>
  <si>
    <t>Lunenburg, Townsend, Fitchburg</t>
  </si>
  <si>
    <t>Lunenburg, Fitchburg</t>
  </si>
  <si>
    <t>Fitchburg, Ashby</t>
  </si>
  <si>
    <t>Townsend, Ashby</t>
  </si>
  <si>
    <t>Fitchburg, Ashby, Lunenburg</t>
  </si>
  <si>
    <t>DER Type 1 [SOLAR]</t>
  </si>
  <si>
    <t>DER Type 2 [GAS]</t>
  </si>
  <si>
    <t>DER Type 3 [N/A]</t>
  </si>
  <si>
    <r>
      <t>Estimated Annual Energy Output of All</t>
    </r>
    <r>
      <rPr>
        <b/>
        <sz val="11"/>
        <color theme="1"/>
        <rFont val="Calibri"/>
        <family val="2"/>
        <scheme val="minor"/>
      </rPr>
      <t xml:space="preserve"> Facilities Interconnected on Feeder (in kWh)</t>
    </r>
  </si>
  <si>
    <r>
      <t>Estimated Annual Energy Output of Customer-Owned</t>
    </r>
    <r>
      <rPr>
        <b/>
        <sz val="11"/>
        <color theme="1"/>
        <rFont val="Calibri"/>
        <family val="2"/>
        <scheme val="minor"/>
      </rPr>
      <t xml:space="preserve"> Facilities Interconnected on Feeder (in kWh)</t>
    </r>
  </si>
  <si>
    <t>Estimated Annual Energy Delivered w/o VVO (kWh)</t>
  </si>
  <si>
    <t>Estimated Annual Peak Load w/o VVO (MVA)</t>
  </si>
  <si>
    <t>Estimated Distribution Losses w/o VVO (kWh)</t>
  </si>
  <si>
    <t>Estimated Power Factor w/o VVO</t>
  </si>
  <si>
    <t>Estimated GHG Emissions w/o VVO (metric tons)</t>
  </si>
  <si>
    <t>N</t>
  </si>
  <si>
    <t>None</t>
  </si>
  <si>
    <t>DMS power flow functionality not yet deployed</t>
  </si>
  <si>
    <t>Unitil Note 1</t>
  </si>
  <si>
    <t xml:space="preserve">Unitil Note 1 - </t>
  </si>
  <si>
    <t># of Voltage Complaints, Plan Year (Unitil Note 1)</t>
  </si>
  <si>
    <t>VVO has not been enabled for any circuits, therefore there are no voltage complaints related to VVO</t>
  </si>
  <si>
    <t>No</t>
  </si>
  <si>
    <t/>
  </si>
  <si>
    <t>DER Type 3 [Solar with Storage]</t>
  </si>
  <si>
    <t>DER Type 3 Solar with Storage]</t>
  </si>
  <si>
    <t>There were no grid mod projects completed in 2019 that would have saved customer minutes.</t>
  </si>
  <si>
    <t>Solar with Storage</t>
  </si>
  <si>
    <t>Full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</si>
</sst>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0"/>
    <numFmt numFmtId="165" formatCode="#,##0.0"/>
    <numFmt numFmtId="166" formatCode="_(* #,##0.0_);_(* \(#,##0.0\);_(* &quot;-&quot;??_);_(@_)"/>
    <numFmt numFmtId="167" formatCode="0.0"/>
    <numFmt numFmtId="168" formatCode="_(* #,##0_);_(* \(#,##0\);_(* &quot;-&quot;??_);_(@_)"/>
    <numFmt numFmtId="169" formatCode="#,##0.000"/>
  </numFmts>
  <fonts count="22"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s>
  <borders count="8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853">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 fillId="0" borderId="0" xfId="0" applyFont="1" applyAlignment="1">
      <alignment horizontal="center"/>
    </xf>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6" fontId="0" fillId="0" borderId="0" xfId="0" applyNumberFormat="1" applyAlignment="1">
      <alignment horizontal="center" vertical="center"/>
    </xf>
    <xf numFmtId="0" fontId="3" fillId="0" borderId="0" xfId="0" applyFont="1"/>
    <xf numFmtId="6" fontId="0" fillId="0" borderId="0" xfId="0" applyNumberFormat="1" applyAlignment="1">
      <alignment vertical="center"/>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28" xfId="0" applyBorder="1" applyAlignment="1">
      <alignment horizontal="center"/>
    </xf>
    <xf numFmtId="0" fontId="13" fillId="0" borderId="0" xfId="0" applyFont="1" applyAlignment="1">
      <alignment horizontal="center"/>
    </xf>
    <xf numFmtId="0" fontId="11"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0" fillId="0" borderId="21" xfId="0" applyBorder="1" applyAlignment="1">
      <alignment horizontal="center" vertical="center" wrapText="1"/>
    </xf>
    <xf numFmtId="0" fontId="1" fillId="2" borderId="2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0" xfId="0" applyFont="1" applyAlignment="1">
      <alignment wrapText="1"/>
    </xf>
    <xf numFmtId="0" fontId="0" fillId="0" borderId="20" xfId="0" applyBorder="1" applyAlignment="1">
      <alignment horizontal="center" vertical="center" wrapText="1"/>
    </xf>
    <xf numFmtId="0" fontId="12"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1" fillId="0" borderId="12" xfId="0" applyFont="1" applyBorder="1" applyAlignment="1">
      <alignment horizontal="center" vertical="center" wrapText="1"/>
    </xf>
    <xf numFmtId="0" fontId="8" fillId="10" borderId="12"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8" fillId="7" borderId="55"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9" fillId="0" borderId="0" xfId="0" applyFont="1" applyFill="1" applyAlignment="1">
      <alignment wrapText="1"/>
    </xf>
    <xf numFmtId="0" fontId="1" fillId="2" borderId="6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0" fillId="9" borderId="14" xfId="0" applyFill="1" applyBorder="1" applyAlignment="1">
      <alignment wrapText="1"/>
    </xf>
    <xf numFmtId="0" fontId="8" fillId="10" borderId="62"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0" fillId="9" borderId="11" xfId="0" applyFill="1" applyBorder="1" applyAlignment="1">
      <alignment horizontal="center"/>
    </xf>
    <xf numFmtId="0" fontId="0" fillId="0" borderId="34" xfId="0" applyBorder="1"/>
    <xf numFmtId="0" fontId="17" fillId="0" borderId="0" xfId="0" applyFont="1" applyFill="1"/>
    <xf numFmtId="0" fontId="17" fillId="0" borderId="0" xfId="0" applyFont="1" applyFill="1" applyBorder="1" applyAlignment="1">
      <alignment vertical="center" wrapText="1"/>
    </xf>
    <xf numFmtId="0" fontId="17" fillId="0" borderId="0" xfId="0" applyFont="1" applyFill="1" applyAlignment="1">
      <alignment horizontal="left" vertical="center"/>
    </xf>
    <xf numFmtId="0" fontId="0" fillId="9" borderId="12" xfId="0" applyFill="1" applyBorder="1" applyAlignment="1">
      <alignment horizontal="center"/>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xf>
    <xf numFmtId="0" fontId="0" fillId="0" borderId="0" xfId="0" applyBorder="1" applyAlignment="1">
      <alignment vertical="center" wrapText="1"/>
    </xf>
    <xf numFmtId="0" fontId="1" fillId="11" borderId="7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1" fillId="11" borderId="32"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0" xfId="0" applyAlignment="1"/>
    <xf numFmtId="0" fontId="0" fillId="9" borderId="54" xfId="0" applyFill="1" applyBorder="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0" fillId="9" borderId="53" xfId="0" applyFill="1" applyBorder="1"/>
    <xf numFmtId="0" fontId="5" fillId="6" borderId="5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28" xfId="0" applyBorder="1" applyAlignment="1">
      <alignment horizontal="center" vertical="center" wrapText="1"/>
    </xf>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1" fillId="11" borderId="7" xfId="0" applyFont="1" applyFill="1" applyBorder="1" applyAlignment="1">
      <alignment horizontal="center" vertical="center" wrapText="1"/>
    </xf>
    <xf numFmtId="0" fontId="0" fillId="9" borderId="14" xfId="0" applyFill="1" applyBorder="1" applyAlignment="1">
      <alignment horizontal="center"/>
    </xf>
    <xf numFmtId="0" fontId="9" fillId="0" borderId="0" xfId="0" applyFont="1"/>
    <xf numFmtId="0" fontId="15" fillId="0" borderId="0" xfId="0" applyFont="1" applyBorder="1" applyAlignment="1">
      <alignment horizontal="center"/>
    </xf>
    <xf numFmtId="0" fontId="0" fillId="9" borderId="1" xfId="0" applyFill="1" applyBorder="1" applyAlignment="1">
      <alignment horizontal="center" wrapText="1"/>
    </xf>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5" fillId="0" borderId="0" xfId="0" applyFont="1" applyFill="1" applyBorder="1" applyAlignment="1">
      <alignment vertical="center" wrapText="1"/>
    </xf>
    <xf numFmtId="0" fontId="1" fillId="0" borderId="22" xfId="0" applyFont="1" applyBorder="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left" indent="1"/>
    </xf>
    <xf numFmtId="0" fontId="0" fillId="13" borderId="59" xfId="0" applyFont="1" applyFill="1" applyBorder="1" applyAlignment="1">
      <alignment horizontal="left" inden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0" fontId="8" fillId="7" borderId="12" xfId="0" applyFont="1"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29"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68" xfId="0" applyFill="1" applyBorder="1" applyAlignment="1">
      <alignment horizontal="center" vertical="center"/>
    </xf>
    <xf numFmtId="0" fontId="2" fillId="13" borderId="43" xfId="0" applyFont="1" applyFill="1" applyBorder="1" applyAlignment="1">
      <alignment wrapText="1"/>
    </xf>
    <xf numFmtId="0" fontId="0" fillId="0" borderId="0" xfId="0" applyFill="1" applyBorder="1"/>
    <xf numFmtId="0" fontId="7" fillId="7" borderId="4"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7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3" xfId="0" applyFont="1" applyFill="1" applyBorder="1" applyAlignment="1">
      <alignment horizontal="center" vertical="center" wrapText="1"/>
    </xf>
    <xf numFmtId="3" fontId="0" fillId="0" borderId="31" xfId="0" applyNumberFormat="1" applyBorder="1" applyAlignment="1">
      <alignment horizontal="center" vertical="center" wrapText="1"/>
    </xf>
    <xf numFmtId="3" fontId="0" fillId="0" borderId="72" xfId="0" applyNumberFormat="1" applyBorder="1" applyAlignment="1">
      <alignment horizontal="center" vertical="center" wrapText="1"/>
    </xf>
    <xf numFmtId="3" fontId="0" fillId="0" borderId="12" xfId="0" applyNumberFormat="1" applyBorder="1" applyAlignment="1">
      <alignment horizontal="center" vertical="center" wrapText="1"/>
    </xf>
    <xf numFmtId="0" fontId="15" fillId="5" borderId="6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 fillId="12" borderId="70"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0" fillId="0" borderId="0" xfId="0" applyFill="1" applyBorder="1" applyAlignment="1"/>
    <xf numFmtId="0" fontId="8" fillId="0" borderId="0" xfId="0" applyFont="1" applyFill="1" applyBorder="1" applyAlignment="1">
      <alignment vertical="center" wrapText="1"/>
    </xf>
    <xf numFmtId="0" fontId="1" fillId="11" borderId="6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0" xfId="0" applyFont="1" applyFill="1" applyBorder="1" applyAlignment="1">
      <alignment horizontal="center" vertical="center" wrapText="1"/>
    </xf>
    <xf numFmtId="0" fontId="0" fillId="9" borderId="10" xfId="0" applyFill="1" applyBorder="1" applyAlignment="1">
      <alignment wrapText="1"/>
    </xf>
    <xf numFmtId="0" fontId="1" fillId="4" borderId="39" xfId="0" applyFont="1" applyFill="1" applyBorder="1" applyAlignment="1">
      <alignment horizontal="center" vertical="center" wrapText="1"/>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9" borderId="10" xfId="0" applyNumberFormat="1" applyFill="1" applyBorder="1" applyAlignment="1">
      <alignment horizontal="center" vertical="center" wrapText="1"/>
    </xf>
    <xf numFmtId="0" fontId="0" fillId="0" borderId="79" xfId="0" applyBorder="1" applyAlignment="1">
      <alignment horizontal="center" vertical="center" wrapText="1"/>
    </xf>
    <xf numFmtId="0" fontId="0" fillId="9" borderId="11" xfId="0" applyFill="1" applyBorder="1" applyAlignment="1">
      <alignment wrapText="1"/>
    </xf>
    <xf numFmtId="0" fontId="0" fillId="9" borderId="12" xfId="0" applyFill="1" applyBorder="1" applyAlignment="1">
      <alignment wrapText="1"/>
    </xf>
    <xf numFmtId="0" fontId="12" fillId="0" borderId="55" xfId="0" applyFont="1" applyBorder="1" applyAlignment="1">
      <alignment horizontal="center" vertical="center" wrapText="1"/>
    </xf>
    <xf numFmtId="0" fontId="0" fillId="9" borderId="68" xfId="0" applyFill="1" applyBorder="1"/>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4" fillId="6" borderId="36"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3" xfId="0" applyFont="1" applyFill="1" applyBorder="1" applyAlignment="1">
      <alignment horizontal="center" vertical="center"/>
    </xf>
    <xf numFmtId="0" fontId="7" fillId="6" borderId="11" xfId="0" applyFont="1" applyFill="1" applyBorder="1" applyAlignment="1">
      <alignment horizontal="center" vertical="center"/>
    </xf>
    <xf numFmtId="0" fontId="1" fillId="0" borderId="7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5" xfId="0" applyFont="1" applyBorder="1" applyAlignment="1">
      <alignment horizontal="center" vertical="center"/>
    </xf>
    <xf numFmtId="9" fontId="18" fillId="0" borderId="15" xfId="1" applyFont="1" applyBorder="1" applyAlignment="1">
      <alignment horizontal="center" vertical="center"/>
    </xf>
    <xf numFmtId="9" fontId="18" fillId="0" borderId="27" xfId="1" applyFont="1" applyBorder="1" applyAlignment="1">
      <alignment horizontal="center" vertical="center"/>
    </xf>
    <xf numFmtId="9" fontId="18" fillId="0" borderId="16" xfId="1" applyFont="1" applyBorder="1" applyAlignment="1">
      <alignment horizontal="center" vertical="center"/>
    </xf>
    <xf numFmtId="9" fontId="18" fillId="0" borderId="37" xfId="1" applyFont="1" applyBorder="1" applyAlignment="1">
      <alignment horizontal="center" vertical="center"/>
    </xf>
    <xf numFmtId="9" fontId="18" fillId="0" borderId="28" xfId="1" applyFont="1" applyBorder="1" applyAlignment="1">
      <alignment horizontal="center" vertical="center"/>
    </xf>
    <xf numFmtId="9" fontId="18" fillId="0" borderId="18" xfId="1" applyFont="1" applyBorder="1" applyAlignment="1">
      <alignment horizontal="center" vertical="center"/>
    </xf>
    <xf numFmtId="44" fontId="0" fillId="0" borderId="18" xfId="0" applyNumberFormat="1" applyFont="1" applyBorder="1" applyAlignment="1">
      <alignment horizontal="center" vertical="center" wrapText="1"/>
    </xf>
    <xf numFmtId="44" fontId="0" fillId="0" borderId="28" xfId="0" applyNumberFormat="1"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44" fontId="0" fillId="0" borderId="63" xfId="0" applyNumberFormat="1" applyFont="1" applyBorder="1" applyAlignment="1">
      <alignment horizontal="center" vertical="center"/>
    </xf>
    <xf numFmtId="44" fontId="0" fillId="0" borderId="57" xfId="0" applyNumberFormat="1" applyFont="1" applyBorder="1" applyAlignment="1">
      <alignment horizontal="center" vertical="center"/>
    </xf>
    <xf numFmtId="44" fontId="0" fillId="0" borderId="41"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44" fontId="0" fillId="0" borderId="38" xfId="0" applyNumberFormat="1" applyFont="1" applyBorder="1" applyAlignment="1">
      <alignment horizontal="center" vertical="center"/>
    </xf>
    <xf numFmtId="44" fontId="0" fillId="0" borderId="75" xfId="0" applyNumberFormat="1" applyFont="1" applyBorder="1" applyAlignment="1">
      <alignment horizontal="center" vertical="center"/>
    </xf>
    <xf numFmtId="44" fontId="0" fillId="0" borderId="74"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0" fontId="0" fillId="0" borderId="48" xfId="0" applyFont="1" applyBorder="1" applyAlignment="1">
      <alignment horizontal="center" vertical="center"/>
    </xf>
    <xf numFmtId="0" fontId="0" fillId="0" borderId="37" xfId="0" applyFont="1" applyBorder="1" applyAlignment="1">
      <alignment horizontal="center" vertical="center"/>
    </xf>
    <xf numFmtId="44"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44" fontId="0" fillId="0" borderId="19" xfId="0" applyNumberFormat="1" applyFont="1" applyBorder="1" applyAlignment="1">
      <alignment horizontal="center" vertical="center" wrapText="1"/>
    </xf>
    <xf numFmtId="0" fontId="0" fillId="0" borderId="76" xfId="0" applyFont="1" applyBorder="1" applyAlignment="1">
      <alignment horizontal="center" vertical="center"/>
    </xf>
    <xf numFmtId="44" fontId="0" fillId="0" borderId="47" xfId="0" applyNumberFormat="1" applyFont="1" applyBorder="1" applyAlignment="1">
      <alignment horizontal="center" vertical="center"/>
    </xf>
    <xf numFmtId="3" fontId="0" fillId="0" borderId="60" xfId="0" applyNumberFormat="1"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3" fontId="0" fillId="0" borderId="62" xfId="0" applyNumberFormat="1" applyFont="1" applyBorder="1" applyAlignment="1">
      <alignment horizontal="center" vertical="center"/>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67" xfId="0" applyFont="1" applyFill="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3" fontId="0" fillId="0" borderId="54" xfId="0" applyNumberFormat="1" applyBorder="1" applyAlignment="1">
      <alignment horizontal="center" vertical="center" wrapText="1"/>
    </xf>
    <xf numFmtId="3" fontId="0" fillId="0" borderId="46" xfId="0" applyNumberFormat="1" applyBorder="1" applyAlignment="1">
      <alignment horizontal="center" vertical="center" wrapText="1"/>
    </xf>
    <xf numFmtId="0" fontId="0" fillId="0" borderId="7" xfId="0"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xf numFmtId="3" fontId="0" fillId="0" borderId="18" xfId="0" applyNumberFormat="1" applyBorder="1"/>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6" xfId="0" applyNumberFormat="1" applyBorder="1" applyAlignment="1">
      <alignment horizontal="center" vertical="center" wrapText="1"/>
    </xf>
    <xf numFmtId="3" fontId="0" fillId="0" borderId="75" xfId="0" applyNumberFormat="1" applyBorder="1" applyAlignment="1">
      <alignment horizontal="center" vertical="center" wrapText="1"/>
    </xf>
    <xf numFmtId="3" fontId="0" fillId="0" borderId="75"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3" fontId="0" fillId="0" borderId="12" xfId="0" applyNumberFormat="1" applyBorder="1"/>
    <xf numFmtId="3" fontId="0" fillId="0" borderId="55" xfId="0" applyNumberFormat="1" applyBorder="1"/>
    <xf numFmtId="3" fontId="0" fillId="0" borderId="23" xfId="0" applyNumberFormat="1" applyBorder="1"/>
    <xf numFmtId="3" fontId="0" fillId="0" borderId="27" xfId="0" applyNumberFormat="1" applyBorder="1"/>
    <xf numFmtId="3" fontId="0" fillId="0" borderId="26" xfId="0" applyNumberFormat="1" applyBorder="1"/>
    <xf numFmtId="3" fontId="0" fillId="0" borderId="15" xfId="0" applyNumberFormat="1" applyBorder="1"/>
    <xf numFmtId="3" fontId="0" fillId="0" borderId="37" xfId="0" applyNumberFormat="1" applyBorder="1"/>
    <xf numFmtId="3" fontId="0" fillId="0" borderId="28" xfId="0" applyNumberFormat="1" applyBorder="1"/>
    <xf numFmtId="3" fontId="0" fillId="0" borderId="50" xfId="0" applyNumberFormat="1" applyBorder="1"/>
    <xf numFmtId="3" fontId="0" fillId="0" borderId="51" xfId="0" applyNumberFormat="1" applyBorder="1"/>
    <xf numFmtId="3" fontId="0" fillId="9" borderId="37" xfId="0" applyNumberFormat="1" applyFill="1" applyBorder="1"/>
    <xf numFmtId="3" fontId="0" fillId="9" borderId="15" xfId="0" applyNumberFormat="1" applyFill="1" applyBorder="1"/>
    <xf numFmtId="9" fontId="0" fillId="0" borderId="37" xfId="0" applyNumberFormat="1" applyBorder="1"/>
    <xf numFmtId="9" fontId="0" fillId="0" borderId="28" xfId="0" applyNumberFormat="1" applyBorder="1"/>
    <xf numFmtId="9" fontId="0" fillId="0" borderId="18" xfId="0" applyNumberFormat="1" applyBorder="1"/>
    <xf numFmtId="9" fontId="0" fillId="9" borderId="37" xfId="0" applyNumberFormat="1" applyFill="1" applyBorder="1"/>
    <xf numFmtId="9" fontId="0" fillId="0" borderId="50" xfId="0" applyNumberFormat="1" applyBorder="1"/>
    <xf numFmtId="9" fontId="0" fillId="0" borderId="51" xfId="0" applyNumberFormat="1" applyBorder="1"/>
    <xf numFmtId="9" fontId="0" fillId="0" borderId="20" xfId="0" applyNumberFormat="1" applyBorder="1"/>
    <xf numFmtId="9" fontId="0" fillId="0" borderId="29" xfId="0" applyNumberFormat="1" applyBorder="1"/>
    <xf numFmtId="9" fontId="0" fillId="0" borderId="21" xfId="0" applyNumberFormat="1" applyBorder="1"/>
    <xf numFmtId="9" fontId="0" fillId="9" borderId="20" xfId="0" applyNumberFormat="1" applyFill="1" applyBorder="1"/>
    <xf numFmtId="9" fontId="0" fillId="0" borderId="67" xfId="0" applyNumberFormat="1" applyBorder="1"/>
    <xf numFmtId="9" fontId="0" fillId="0" borderId="78"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26" xfId="0" applyBorder="1" applyAlignment="1">
      <alignment horizontal="center"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8" fillId="10" borderId="45" xfId="0" applyFont="1" applyFill="1" applyBorder="1" applyAlignment="1">
      <alignment horizontal="center" vertical="center" wrapText="1"/>
    </xf>
    <xf numFmtId="0" fontId="0" fillId="0" borderId="58" xfId="0" applyBorder="1" applyAlignment="1">
      <alignment vertical="center"/>
    </xf>
    <xf numFmtId="0" fontId="0" fillId="0" borderId="54" xfId="0" applyBorder="1" applyAlignment="1">
      <alignment vertical="center"/>
    </xf>
    <xf numFmtId="0" fontId="0" fillId="0" borderId="64" xfId="0" applyBorder="1" applyAlignment="1">
      <alignment vertical="center"/>
    </xf>
    <xf numFmtId="0" fontId="2" fillId="0" borderId="0" xfId="0" applyFont="1" applyFill="1" applyBorder="1"/>
    <xf numFmtId="0" fontId="0" fillId="0" borderId="0" xfId="0" applyBorder="1" applyAlignment="1">
      <alignment horizontal="center" vertical="center"/>
    </xf>
    <xf numFmtId="0" fontId="0" fillId="6" borderId="49"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5" fillId="6"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52" xfId="0" applyFont="1" applyBorder="1" applyAlignment="1">
      <alignment horizontal="left" vertical="center" wrapText="1"/>
    </xf>
    <xf numFmtId="0" fontId="12"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8" fillId="0" borderId="55" xfId="0" applyFont="1" applyBorder="1" applyAlignment="1">
      <alignment horizontal="center" vertical="center" wrapText="1"/>
    </xf>
    <xf numFmtId="0" fontId="0" fillId="13" borderId="35" xfId="0" applyFill="1" applyBorder="1" applyAlignment="1">
      <alignment horizontal="left"/>
    </xf>
    <xf numFmtId="0" fontId="10" fillId="13" borderId="35" xfId="0" applyFont="1" applyFill="1" applyBorder="1" applyAlignment="1"/>
    <xf numFmtId="0" fontId="0" fillId="0" borderId="0" xfId="0" applyFill="1" applyBorder="1" applyAlignment="1">
      <alignment horizontal="left" indent="1"/>
    </xf>
    <xf numFmtId="0" fontId="0" fillId="0" borderId="9" xfId="0" applyBorder="1" applyAlignment="1">
      <alignment vertical="center" wrapText="1"/>
    </xf>
    <xf numFmtId="0" fontId="1" fillId="2" borderId="41" xfId="0" applyFont="1" applyFill="1" applyBorder="1" applyAlignment="1">
      <alignment horizontal="center" vertical="center" wrapText="1"/>
    </xf>
    <xf numFmtId="0" fontId="0" fillId="0" borderId="46" xfId="0" applyBorder="1" applyAlignment="1">
      <alignment vertical="center" wrapText="1"/>
    </xf>
    <xf numFmtId="0" fontId="8"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24" xfId="0" applyFont="1" applyBorder="1" applyAlignment="1">
      <alignment horizontal="center" vertical="center"/>
    </xf>
    <xf numFmtId="0" fontId="0" fillId="9" borderId="2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47" xfId="0" applyBorder="1" applyAlignment="1">
      <alignment horizontal="center" vertical="center" wrapText="1"/>
    </xf>
    <xf numFmtId="0" fontId="0" fillId="0" borderId="17"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Border="1" applyAlignment="1">
      <alignment horizontal="left" vertical="center" wrapText="1"/>
    </xf>
    <xf numFmtId="0" fontId="1" fillId="11" borderId="11"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horizontal="center"/>
    </xf>
    <xf numFmtId="0" fontId="0" fillId="0" borderId="15" xfId="0" applyBorder="1" applyAlignment="1">
      <alignment horizontal="center" vertical="center" wrapText="1"/>
    </xf>
    <xf numFmtId="165" fontId="0" fillId="0" borderId="19" xfId="0" applyNumberFormat="1" applyBorder="1" applyAlignment="1">
      <alignment horizontal="center" vertical="center" wrapText="1"/>
    </xf>
    <xf numFmtId="165" fontId="0" fillId="0" borderId="28" xfId="0" applyNumberFormat="1" applyBorder="1" applyAlignment="1">
      <alignment horizontal="center" vertical="center" wrapText="1"/>
    </xf>
    <xf numFmtId="0" fontId="0" fillId="0" borderId="17" xfId="0" applyBorder="1" applyAlignment="1">
      <alignment horizontal="center" vertical="center" wrapText="1"/>
    </xf>
    <xf numFmtId="167" fontId="0" fillId="0" borderId="19" xfId="0" applyNumberFormat="1" applyBorder="1" applyAlignment="1">
      <alignment horizontal="center" vertical="center" wrapText="1"/>
    </xf>
    <xf numFmtId="167" fontId="0" fillId="0" borderId="18" xfId="0" applyNumberFormat="1" applyBorder="1" applyAlignment="1">
      <alignment horizontal="center" vertical="center" wrapText="1"/>
    </xf>
    <xf numFmtId="165" fontId="0" fillId="0" borderId="37" xfId="0" applyNumberFormat="1" applyBorder="1" applyAlignment="1">
      <alignment horizontal="center" vertical="center" wrapText="1"/>
    </xf>
    <xf numFmtId="165" fontId="0" fillId="0" borderId="18" xfId="0" applyNumberFormat="1" applyBorder="1" applyAlignment="1">
      <alignment horizontal="center" vertical="center" wrapText="1"/>
    </xf>
    <xf numFmtId="0" fontId="0" fillId="9" borderId="37" xfId="0" applyFill="1" applyBorder="1" applyAlignment="1">
      <alignment horizontal="center" vertical="center" wrapText="1"/>
    </xf>
    <xf numFmtId="0" fontId="0" fillId="9" borderId="18"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18" xfId="0" applyFill="1" applyBorder="1" applyAlignment="1">
      <alignment horizontal="center" vertical="center" wrapText="1"/>
    </xf>
    <xf numFmtId="165" fontId="0" fillId="9" borderId="37" xfId="0" applyNumberFormat="1" applyFill="1" applyBorder="1" applyAlignment="1">
      <alignment horizontal="center" vertical="center" wrapText="1"/>
    </xf>
    <xf numFmtId="165" fontId="0" fillId="9" borderId="18" xfId="0" applyNumberFormat="1" applyFill="1" applyBorder="1" applyAlignment="1">
      <alignment horizontal="center" vertical="center" wrapText="1"/>
    </xf>
    <xf numFmtId="165" fontId="0" fillId="9" borderId="19" xfId="0" applyNumberFormat="1" applyFill="1" applyBorder="1" applyAlignment="1">
      <alignment horizontal="center" vertical="center" wrapText="1"/>
    </xf>
    <xf numFmtId="165" fontId="0" fillId="9" borderId="28" xfId="0" applyNumberFormat="1" applyFill="1" applyBorder="1" applyAlignment="1">
      <alignment horizontal="center" vertical="center" wrapText="1"/>
    </xf>
    <xf numFmtId="0" fontId="0" fillId="9" borderId="19" xfId="0" applyFill="1" applyBorder="1" applyAlignment="1">
      <alignment horizontal="center" vertical="center" wrapText="1"/>
    </xf>
    <xf numFmtId="165" fontId="0" fillId="15" borderId="37" xfId="0" applyNumberFormat="1" applyFill="1" applyBorder="1" applyAlignment="1">
      <alignment horizontal="center" vertical="center" wrapText="1"/>
    </xf>
    <xf numFmtId="165" fontId="0" fillId="15" borderId="18" xfId="0" applyNumberFormat="1" applyFill="1" applyBorder="1" applyAlignment="1">
      <alignment horizontal="center" vertical="center" wrapText="1"/>
    </xf>
    <xf numFmtId="165" fontId="0" fillId="15" borderId="19" xfId="0" applyNumberFormat="1" applyFill="1" applyBorder="1" applyAlignment="1">
      <alignment horizontal="center" vertical="center" wrapText="1"/>
    </xf>
    <xf numFmtId="165" fontId="0" fillId="15" borderId="28" xfId="0" applyNumberFormat="1" applyFill="1" applyBorder="1" applyAlignment="1">
      <alignment horizontal="center" vertical="center" wrapText="1"/>
    </xf>
    <xf numFmtId="0" fontId="0" fillId="15"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165" fontId="0" fillId="9" borderId="20" xfId="0" applyNumberFormat="1" applyFill="1" applyBorder="1" applyAlignment="1">
      <alignment horizontal="center" vertical="center" wrapText="1"/>
    </xf>
    <xf numFmtId="165" fontId="0" fillId="9" borderId="21" xfId="0" applyNumberFormat="1" applyFill="1" applyBorder="1" applyAlignment="1">
      <alignment horizontal="center" vertical="center" wrapText="1"/>
    </xf>
    <xf numFmtId="0" fontId="0" fillId="9" borderId="22" xfId="0" applyFill="1" applyBorder="1" applyAlignment="1">
      <alignment horizontal="center"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165" fontId="0" fillId="0" borderId="9" xfId="0" applyNumberFormat="1" applyBorder="1" applyAlignment="1">
      <alignment horizontal="center" vertical="center" wrapText="1"/>
    </xf>
    <xf numFmtId="165" fontId="0" fillId="0" borderId="8" xfId="0" applyNumberFormat="1" applyBorder="1" applyAlignment="1">
      <alignment horizontal="center" vertical="center" wrapText="1"/>
    </xf>
    <xf numFmtId="0" fontId="1" fillId="11" borderId="3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0" fillId="9" borderId="29" xfId="0"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0" fillId="0" borderId="58" xfId="0" applyBorder="1" applyAlignment="1">
      <alignment wrapText="1"/>
    </xf>
    <xf numFmtId="0" fontId="0" fillId="0" borderId="54" xfId="0" applyBorder="1" applyAlignment="1">
      <alignment wrapText="1"/>
    </xf>
    <xf numFmtId="0" fontId="0" fillId="9" borderId="54" xfId="0" applyFill="1" applyBorder="1" applyAlignment="1">
      <alignment horizontal="center" vertical="center" wrapText="1"/>
    </xf>
    <xf numFmtId="0" fontId="0" fillId="0" borderId="54" xfId="0" quotePrefix="1" applyBorder="1" applyAlignment="1">
      <alignment wrapText="1"/>
    </xf>
    <xf numFmtId="0" fontId="0" fillId="0" borderId="54" xfId="0" applyFill="1" applyBorder="1" applyAlignment="1">
      <alignment wrapText="1"/>
    </xf>
    <xf numFmtId="0" fontId="0" fillId="15" borderId="28" xfId="0" applyFill="1" applyBorder="1" applyAlignment="1">
      <alignment horizontal="center" vertical="center" wrapText="1"/>
    </xf>
    <xf numFmtId="0" fontId="0" fillId="15" borderId="37" xfId="0" applyFill="1" applyBorder="1" applyAlignment="1">
      <alignment horizontal="center"/>
    </xf>
    <xf numFmtId="0" fontId="0" fillId="15" borderId="28" xfId="0" applyFill="1" applyBorder="1" applyAlignment="1">
      <alignment horizontal="center"/>
    </xf>
    <xf numFmtId="0" fontId="0" fillId="15" borderId="18" xfId="0" applyFill="1" applyBorder="1" applyAlignment="1">
      <alignment horizontal="center"/>
    </xf>
    <xf numFmtId="3" fontId="0" fillId="15" borderId="18" xfId="0" applyNumberFormat="1" applyFill="1" applyBorder="1" applyAlignment="1">
      <alignment horizontal="center" vertical="center"/>
    </xf>
    <xf numFmtId="0" fontId="0" fillId="15" borderId="54" xfId="0" applyFill="1" applyBorder="1" applyAlignment="1">
      <alignment wrapText="1"/>
    </xf>
    <xf numFmtId="0" fontId="0" fillId="15" borderId="54" xfId="0" applyFill="1" applyBorder="1" applyAlignment="1">
      <alignment horizontal="center"/>
    </xf>
    <xf numFmtId="0" fontId="0" fillId="9" borderId="64" xfId="0" applyFill="1" applyBorder="1" applyAlignment="1">
      <alignment horizontal="center" vertical="center" wrapText="1"/>
    </xf>
    <xf numFmtId="0" fontId="0" fillId="9" borderId="9" xfId="0" applyFill="1" applyBorder="1" applyAlignment="1">
      <alignment horizontal="center"/>
    </xf>
    <xf numFmtId="0" fontId="0" fillId="9" borderId="10" xfId="0" applyFill="1" applyBorder="1" applyAlignment="1">
      <alignment horizontal="center"/>
    </xf>
    <xf numFmtId="9" fontId="0" fillId="0" borderId="16" xfId="1" applyFont="1" applyBorder="1" applyAlignment="1">
      <alignment horizontal="center" vertical="center" wrapText="1"/>
    </xf>
    <xf numFmtId="9" fontId="0" fillId="9" borderId="18" xfId="1" applyFont="1" applyFill="1" applyBorder="1" applyAlignment="1">
      <alignment horizontal="center" vertical="center" wrapText="1"/>
    </xf>
    <xf numFmtId="9" fontId="0" fillId="15" borderId="18" xfId="1" applyFont="1" applyFill="1" applyBorder="1" applyAlignment="1">
      <alignment horizontal="center" vertical="center" wrapText="1"/>
    </xf>
    <xf numFmtId="9" fontId="0" fillId="0" borderId="18" xfId="1" applyFont="1" applyBorder="1" applyAlignment="1">
      <alignment horizontal="center" vertical="center" wrapText="1"/>
    </xf>
    <xf numFmtId="0" fontId="0" fillId="15" borderId="21" xfId="0" applyFill="1" applyBorder="1" applyAlignment="1">
      <alignment horizontal="center" vertical="center" wrapText="1"/>
    </xf>
    <xf numFmtId="167" fontId="0" fillId="0" borderId="38" xfId="0" applyNumberFormat="1" applyBorder="1" applyAlignment="1">
      <alignment horizontal="center" vertical="center" wrapText="1"/>
    </xf>
    <xf numFmtId="0" fontId="0" fillId="9" borderId="38" xfId="0" applyFill="1" applyBorder="1" applyAlignment="1">
      <alignment horizontal="center" vertical="center" wrapText="1"/>
    </xf>
    <xf numFmtId="0" fontId="0" fillId="15" borderId="38" xfId="0" applyFill="1" applyBorder="1" applyAlignment="1">
      <alignment horizontal="center" vertical="center" wrapText="1"/>
    </xf>
    <xf numFmtId="0" fontId="0" fillId="9" borderId="30" xfId="0" applyFill="1" applyBorder="1" applyAlignment="1">
      <alignment horizontal="center" vertical="center" wrapText="1"/>
    </xf>
    <xf numFmtId="3" fontId="0" fillId="0" borderId="18" xfId="0" applyNumberFormat="1"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7" xfId="0" applyNumberFormat="1" applyBorder="1" applyAlignment="1">
      <alignment horizontal="center" vertical="center"/>
    </xf>
    <xf numFmtId="0" fontId="0" fillId="0" borderId="18"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8" xfId="0" applyNumberFormat="1" applyBorder="1" applyAlignment="1">
      <alignment horizontal="center" vertical="center"/>
    </xf>
    <xf numFmtId="166" fontId="0" fillId="0" borderId="15" xfId="2" applyNumberFormat="1" applyFont="1" applyBorder="1" applyAlignment="1">
      <alignment horizontal="center" vertical="center" wrapText="1"/>
    </xf>
    <xf numFmtId="166" fontId="0" fillId="0" borderId="16" xfId="2" applyNumberFormat="1" applyFont="1" applyBorder="1" applyAlignment="1">
      <alignment horizontal="center" vertical="center" wrapText="1"/>
    </xf>
    <xf numFmtId="166" fontId="0" fillId="0" borderId="15" xfId="0" applyNumberFormat="1" applyBorder="1" applyAlignment="1">
      <alignment horizontal="center" vertical="center" wrapText="1"/>
    </xf>
    <xf numFmtId="166" fontId="0" fillId="0" borderId="16" xfId="0" applyNumberFormat="1"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63"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2" fontId="0" fillId="0" borderId="24" xfId="0" applyNumberFormat="1" applyBorder="1" applyAlignment="1">
      <alignment horizontal="center" vertical="center"/>
    </xf>
    <xf numFmtId="2" fontId="0" fillId="0" borderId="48" xfId="0" applyNumberFormat="1" applyBorder="1" applyAlignment="1">
      <alignment horizontal="center" vertical="center"/>
    </xf>
    <xf numFmtId="2" fontId="0" fillId="0" borderId="63" xfId="0" applyNumberFormat="1" applyBorder="1" applyAlignment="1">
      <alignment horizontal="center" vertical="center"/>
    </xf>
    <xf numFmtId="2" fontId="0" fillId="0" borderId="41"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63" xfId="0" applyNumberFormat="1" applyBorder="1" applyAlignment="1">
      <alignment horizontal="center" vertical="center"/>
    </xf>
    <xf numFmtId="164" fontId="0" fillId="0" borderId="41" xfId="0" applyNumberForma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15" borderId="28" xfId="0" applyFill="1" applyBorder="1" applyAlignment="1">
      <alignment horizontal="center" vertical="center"/>
    </xf>
    <xf numFmtId="0" fontId="0" fillId="15" borderId="37" xfId="0" applyFill="1" applyBorder="1" applyAlignment="1">
      <alignment horizontal="center" vertical="center"/>
    </xf>
    <xf numFmtId="2" fontId="0" fillId="9" borderId="24" xfId="0" applyNumberFormat="1" applyFill="1" applyBorder="1" applyAlignment="1">
      <alignment horizontal="center" vertical="center"/>
    </xf>
    <xf numFmtId="2" fontId="0" fillId="9" borderId="48" xfId="0" applyNumberFormat="1" applyFill="1" applyBorder="1" applyAlignment="1">
      <alignment horizontal="center" vertical="center"/>
    </xf>
    <xf numFmtId="2" fontId="0" fillId="9" borderId="63" xfId="0" applyNumberFormat="1" applyFill="1" applyBorder="1" applyAlignment="1">
      <alignment horizontal="center" vertical="center"/>
    </xf>
    <xf numFmtId="2" fontId="0" fillId="9" borderId="41" xfId="0" applyNumberFormat="1" applyFill="1" applyBorder="1" applyAlignment="1">
      <alignment horizontal="center" vertical="center"/>
    </xf>
    <xf numFmtId="164" fontId="0" fillId="9" borderId="24" xfId="0" applyNumberFormat="1" applyFill="1" applyBorder="1" applyAlignment="1">
      <alignment horizontal="center" vertical="center"/>
    </xf>
    <xf numFmtId="164" fontId="0" fillId="9" borderId="63" xfId="0" applyNumberFormat="1" applyFill="1" applyBorder="1" applyAlignment="1">
      <alignment horizontal="center" vertical="center"/>
    </xf>
    <xf numFmtId="164" fontId="0" fillId="9" borderId="41" xfId="0" applyNumberFormat="1" applyFill="1" applyBorder="1" applyAlignment="1">
      <alignment horizontal="center" vertical="center"/>
    </xf>
    <xf numFmtId="165" fontId="0" fillId="0" borderId="19" xfId="0" applyNumberFormat="1" applyBorder="1" applyAlignment="1">
      <alignment horizontal="center" vertical="center"/>
    </xf>
    <xf numFmtId="165" fontId="0" fillId="0" borderId="28" xfId="0" applyNumberFormat="1" applyBorder="1" applyAlignment="1">
      <alignment horizontal="center" vertical="center"/>
    </xf>
    <xf numFmtId="2" fontId="0" fillId="0" borderId="48" xfId="0" applyNumberFormat="1" applyFill="1" applyBorder="1" applyAlignment="1">
      <alignment horizontal="center" vertical="center"/>
    </xf>
    <xf numFmtId="2" fontId="0" fillId="0" borderId="63" xfId="0" applyNumberFormat="1" applyFill="1" applyBorder="1" applyAlignment="1">
      <alignment horizontal="center" vertical="center"/>
    </xf>
    <xf numFmtId="164" fontId="0" fillId="0" borderId="24" xfId="0" applyNumberFormat="1" applyFill="1" applyBorder="1" applyAlignment="1">
      <alignment horizontal="center" vertical="center"/>
    </xf>
    <xf numFmtId="164" fontId="0" fillId="0" borderId="63" xfId="0" applyNumberFormat="1" applyFill="1" applyBorder="1" applyAlignment="1">
      <alignment horizontal="center" vertical="center"/>
    </xf>
    <xf numFmtId="164" fontId="0" fillId="0" borderId="41" xfId="0" applyNumberFormat="1" applyFill="1" applyBorder="1" applyAlignment="1">
      <alignment horizontal="center" vertical="center"/>
    </xf>
    <xf numFmtId="2" fontId="0" fillId="0" borderId="41" xfId="0" applyNumberFormat="1" applyFill="1" applyBorder="1" applyAlignment="1">
      <alignment horizontal="center" vertical="center"/>
    </xf>
    <xf numFmtId="2" fontId="0" fillId="0" borderId="76" xfId="0" applyNumberFormat="1" applyBorder="1" applyAlignment="1">
      <alignment horizontal="center" vertical="center"/>
    </xf>
    <xf numFmtId="2" fontId="0" fillId="0" borderId="75" xfId="0" applyNumberFormat="1" applyBorder="1" applyAlignment="1">
      <alignment horizontal="center" vertical="center"/>
    </xf>
    <xf numFmtId="2" fontId="0" fillId="0" borderId="59" xfId="0" applyNumberFormat="1" applyBorder="1" applyAlignment="1">
      <alignment horizontal="center" vertical="center"/>
    </xf>
    <xf numFmtId="164" fontId="0" fillId="0" borderId="76" xfId="0" applyNumberFormat="1" applyBorder="1" applyAlignment="1">
      <alignment horizontal="center" vertical="center"/>
    </xf>
    <xf numFmtId="164" fontId="0" fillId="0" borderId="75" xfId="0" applyNumberFormat="1" applyBorder="1" applyAlignment="1">
      <alignment horizontal="center" vertical="center"/>
    </xf>
    <xf numFmtId="0" fontId="0" fillId="0" borderId="67"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6" xfId="0" applyBorder="1" applyAlignment="1">
      <alignment horizontal="center" vertical="center"/>
    </xf>
    <xf numFmtId="2" fontId="0" fillId="0" borderId="35" xfId="0" applyNumberFormat="1" applyBorder="1" applyAlignment="1">
      <alignment horizontal="center" vertical="center"/>
    </xf>
    <xf numFmtId="164" fontId="0" fillId="0" borderId="69" xfId="0" applyNumberFormat="1" applyBorder="1" applyAlignment="1">
      <alignment horizontal="center" vertical="center"/>
    </xf>
    <xf numFmtId="164" fontId="0" fillId="0" borderId="39" xfId="0" applyNumberFormat="1" applyBorder="1" applyAlignment="1">
      <alignment horizontal="center" vertical="center"/>
    </xf>
    <xf numFmtId="2" fontId="0" fillId="9" borderId="20" xfId="0" applyNumberFormat="1" applyFill="1" applyBorder="1" applyAlignment="1">
      <alignment horizontal="center" vertical="center"/>
    </xf>
    <xf numFmtId="2" fontId="0" fillId="9" borderId="22" xfId="0" applyNumberFormat="1" applyFill="1" applyBorder="1" applyAlignment="1">
      <alignment horizontal="center" vertical="center"/>
    </xf>
    <xf numFmtId="2" fontId="0" fillId="9" borderId="29" xfId="0" applyNumberFormat="1" applyFill="1" applyBorder="1" applyAlignment="1">
      <alignment horizontal="center" vertical="center"/>
    </xf>
    <xf numFmtId="2" fontId="0" fillId="9" borderId="30" xfId="0" applyNumberFormat="1" applyFill="1" applyBorder="1" applyAlignment="1">
      <alignment horizontal="center" vertical="center"/>
    </xf>
    <xf numFmtId="164" fontId="0" fillId="9" borderId="20" xfId="0" applyNumberFormat="1" applyFill="1" applyBorder="1" applyAlignment="1">
      <alignment horizontal="center" vertical="center"/>
    </xf>
    <xf numFmtId="164" fontId="0" fillId="9" borderId="29" xfId="0" applyNumberFormat="1" applyFill="1" applyBorder="1" applyAlignment="1">
      <alignment horizontal="center" vertical="center"/>
    </xf>
    <xf numFmtId="3" fontId="0" fillId="0" borderId="44" xfId="0" applyNumberFormat="1"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17" fillId="9" borderId="1" xfId="0" applyFont="1" applyFill="1" applyBorder="1" applyAlignment="1"/>
    <xf numFmtId="0" fontId="0" fillId="0" borderId="8" xfId="0" applyBorder="1" applyAlignment="1">
      <alignment horizontal="center" vertical="center" wrapText="1"/>
    </xf>
    <xf numFmtId="0" fontId="0" fillId="9" borderId="9" xfId="0" applyFill="1" applyBorder="1"/>
    <xf numFmtId="0" fontId="0" fillId="9" borderId="31" xfId="0" applyFill="1" applyBorder="1"/>
    <xf numFmtId="0" fontId="0" fillId="9" borderId="10" xfId="0" applyFill="1" applyBorder="1"/>
    <xf numFmtId="0" fontId="0" fillId="0" borderId="22" xfId="0" applyFill="1" applyBorder="1" applyAlignment="1">
      <alignment vertical="center" wrapText="1"/>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165" fontId="0" fillId="0" borderId="15" xfId="0" applyNumberFormat="1" applyBorder="1" applyAlignment="1">
      <alignment horizontal="center" vertical="center"/>
    </xf>
    <xf numFmtId="165" fontId="0" fillId="0" borderId="16" xfId="0" applyNumberFormat="1" applyBorder="1" applyAlignment="1">
      <alignment horizontal="center" vertical="center"/>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xf>
    <xf numFmtId="3" fontId="0" fillId="0" borderId="63" xfId="0" applyNumberFormat="1" applyBorder="1" applyAlignment="1">
      <alignment horizontal="center" vertical="center" wrapText="1"/>
    </xf>
    <xf numFmtId="3" fontId="0" fillId="0" borderId="63" xfId="0" applyNumberFormat="1" applyBorder="1" applyAlignment="1">
      <alignment horizontal="center" vertical="center"/>
    </xf>
    <xf numFmtId="3" fontId="0" fillId="0" borderId="28" xfId="0" applyNumberFormat="1" applyBorder="1" applyAlignment="1">
      <alignment horizontal="center" vertical="center"/>
    </xf>
    <xf numFmtId="3" fontId="0" fillId="15" borderId="28" xfId="0" applyNumberFormat="1" applyFill="1" applyBorder="1" applyAlignment="1">
      <alignment horizontal="center" vertical="center"/>
    </xf>
    <xf numFmtId="164" fontId="0" fillId="0" borderId="38" xfId="0" applyNumberFormat="1" applyBorder="1" applyAlignment="1">
      <alignment horizontal="center" vertical="center"/>
    </xf>
    <xf numFmtId="164" fontId="0" fillId="0" borderId="63" xfId="0" applyNumberFormat="1" applyBorder="1" applyAlignment="1">
      <alignment horizontal="center" vertical="center" wrapText="1"/>
    </xf>
    <xf numFmtId="164" fontId="0" fillId="0" borderId="28" xfId="0" applyNumberFormat="1" applyBorder="1" applyAlignment="1">
      <alignment horizontal="center" vertical="center" wrapText="1"/>
    </xf>
    <xf numFmtId="164" fontId="0" fillId="15" borderId="28" xfId="0" applyNumberFormat="1" applyFill="1" applyBorder="1" applyAlignment="1">
      <alignment horizontal="center" vertical="center" wrapText="1"/>
    </xf>
    <xf numFmtId="10" fontId="0" fillId="0" borderId="28" xfId="1" applyNumberFormat="1" applyFont="1" applyBorder="1" applyAlignment="1">
      <alignment horizontal="center" vertical="center"/>
    </xf>
    <xf numFmtId="0" fontId="0" fillId="15" borderId="18" xfId="0" applyFill="1" applyBorder="1" applyAlignment="1">
      <alignment horizontal="center" vertical="center"/>
    </xf>
    <xf numFmtId="168" fontId="0" fillId="0" borderId="28" xfId="2" applyNumberFormat="1" applyFont="1" applyBorder="1" applyAlignment="1">
      <alignment horizontal="center" vertical="center"/>
    </xf>
    <xf numFmtId="2" fontId="0" fillId="0" borderId="15" xfId="0" applyNumberFormat="1" applyBorder="1" applyAlignment="1">
      <alignment horizontal="center" vertical="center"/>
    </xf>
    <xf numFmtId="2" fontId="0" fillId="0" borderId="27"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16" xfId="0" applyNumberFormat="1" applyBorder="1" applyAlignment="1">
      <alignment horizontal="center" vertical="center"/>
    </xf>
    <xf numFmtId="166" fontId="0" fillId="0" borderId="37" xfId="2" applyNumberFormat="1" applyFont="1" applyBorder="1" applyAlignment="1">
      <alignment horizontal="center" vertical="center" wrapText="1"/>
    </xf>
    <xf numFmtId="166" fontId="0" fillId="0" borderId="18" xfId="2" applyNumberFormat="1" applyFont="1" applyBorder="1" applyAlignment="1">
      <alignment horizontal="center" vertical="center" wrapText="1"/>
    </xf>
    <xf numFmtId="2" fontId="0" fillId="0" borderId="37" xfId="0" applyNumberFormat="1" applyBorder="1" applyAlignment="1">
      <alignment horizontal="center" vertical="center"/>
    </xf>
    <xf numFmtId="2" fontId="0" fillId="0" borderId="28"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18" xfId="0" applyNumberFormat="1" applyBorder="1" applyAlignment="1">
      <alignment horizontal="center" vertical="center"/>
    </xf>
    <xf numFmtId="2" fontId="0" fillId="0" borderId="37" xfId="0" applyNumberFormat="1" applyFill="1" applyBorder="1" applyAlignment="1">
      <alignment horizontal="center" vertical="center"/>
    </xf>
    <xf numFmtId="2" fontId="0" fillId="0" borderId="28" xfId="0" applyNumberFormat="1" applyFill="1" applyBorder="1" applyAlignment="1">
      <alignment horizontal="center" vertical="center"/>
    </xf>
    <xf numFmtId="164" fontId="0" fillId="0" borderId="28" xfId="0" applyNumberFormat="1" applyFill="1" applyBorder="1" applyAlignment="1">
      <alignment horizontal="center" vertical="center"/>
    </xf>
    <xf numFmtId="164" fontId="0" fillId="0" borderId="18" xfId="0" applyNumberFormat="1" applyFill="1" applyBorder="1" applyAlignment="1">
      <alignment horizontal="center" vertical="center"/>
    </xf>
    <xf numFmtId="2" fontId="0" fillId="15" borderId="37" xfId="0" applyNumberFormat="1" applyFill="1" applyBorder="1" applyAlignment="1">
      <alignment horizontal="center" vertical="center"/>
    </xf>
    <xf numFmtId="2" fontId="0" fillId="15" borderId="28" xfId="0" applyNumberFormat="1" applyFill="1" applyBorder="1" applyAlignment="1">
      <alignment horizontal="center" vertical="center"/>
    </xf>
    <xf numFmtId="164" fontId="0" fillId="15" borderId="28" xfId="0" applyNumberFormat="1" applyFill="1" applyBorder="1" applyAlignment="1">
      <alignment horizontal="center" vertical="center"/>
    </xf>
    <xf numFmtId="164" fontId="0" fillId="15" borderId="18" xfId="0" applyNumberFormat="1" applyFill="1" applyBorder="1" applyAlignment="1">
      <alignment horizontal="center" vertical="center"/>
    </xf>
    <xf numFmtId="0" fontId="0" fillId="0" borderId="47" xfId="0" applyFill="1" applyBorder="1" applyAlignment="1">
      <alignment vertical="center" wrapText="1"/>
    </xf>
    <xf numFmtId="0" fontId="0" fillId="0" borderId="47" xfId="0" applyFill="1" applyBorder="1" applyAlignment="1">
      <alignment horizontal="center" vertical="center" wrapText="1"/>
    </xf>
    <xf numFmtId="164" fontId="0" fillId="0" borderId="75" xfId="0" applyNumberFormat="1" applyBorder="1" applyAlignment="1">
      <alignment horizontal="center" vertical="center" wrapText="1"/>
    </xf>
    <xf numFmtId="3" fontId="0" fillId="0" borderId="75" xfId="0" applyNumberFormat="1" applyBorder="1" applyAlignment="1">
      <alignment horizontal="center" vertical="center"/>
    </xf>
    <xf numFmtId="0" fontId="0" fillId="0" borderId="75" xfId="0" applyBorder="1" applyAlignment="1">
      <alignment horizontal="center" vertical="center"/>
    </xf>
    <xf numFmtId="164" fontId="0" fillId="0" borderId="59" xfId="0" applyNumberFormat="1" applyBorder="1" applyAlignment="1">
      <alignment horizontal="center" vertical="center"/>
    </xf>
    <xf numFmtId="0" fontId="0" fillId="0" borderId="59" xfId="0" applyBorder="1" applyAlignment="1">
      <alignment horizontal="center" vertical="center"/>
    </xf>
    <xf numFmtId="0" fontId="0" fillId="0" borderId="76" xfId="0" applyNumberFormat="1" applyBorder="1" applyAlignment="1">
      <alignment horizontal="center" vertical="center"/>
    </xf>
    <xf numFmtId="0" fontId="0" fillId="0" borderId="76" xfId="0" applyBorder="1" applyAlignment="1">
      <alignment horizontal="center" vertical="center" wrapText="1"/>
    </xf>
    <xf numFmtId="165" fontId="0" fillId="0" borderId="76" xfId="0" applyNumberFormat="1" applyBorder="1" applyAlignment="1">
      <alignment horizontal="center" vertical="center"/>
    </xf>
    <xf numFmtId="165" fontId="0" fillId="0" borderId="47" xfId="0" applyNumberFormat="1" applyBorder="1" applyAlignment="1">
      <alignment horizontal="center" vertical="center" wrapText="1"/>
    </xf>
    <xf numFmtId="167" fontId="0" fillId="0" borderId="47" xfId="0" applyNumberFormat="1" applyBorder="1" applyAlignment="1">
      <alignment horizontal="center" vertical="center" wrapText="1"/>
    </xf>
    <xf numFmtId="167" fontId="0" fillId="0" borderId="74" xfId="0" applyNumberFormat="1" applyBorder="1" applyAlignment="1">
      <alignment horizontal="center" vertical="center" wrapText="1"/>
    </xf>
    <xf numFmtId="0" fontId="0" fillId="0" borderId="77" xfId="0" applyBorder="1" applyAlignment="1">
      <alignment horizontal="center" vertical="center" wrapText="1"/>
    </xf>
    <xf numFmtId="0" fontId="0" fillId="0" borderId="43" xfId="0" applyBorder="1" applyAlignment="1">
      <alignment horizontal="center" vertical="center" wrapText="1"/>
    </xf>
    <xf numFmtId="0" fontId="0" fillId="0" borderId="6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0" fillId="0" borderId="70" xfId="0" applyBorder="1" applyAlignment="1">
      <alignment horizontal="center" vertical="center"/>
    </xf>
    <xf numFmtId="165" fontId="0" fillId="9" borderId="22" xfId="0" applyNumberFormat="1" applyFill="1" applyBorder="1" applyAlignment="1">
      <alignment horizontal="center" vertical="center" wrapText="1"/>
    </xf>
    <xf numFmtId="165" fontId="0" fillId="9" borderId="29" xfId="0" applyNumberFormat="1" applyFill="1" applyBorder="1" applyAlignment="1">
      <alignment horizontal="center" vertical="center" wrapText="1"/>
    </xf>
    <xf numFmtId="9" fontId="0" fillId="9" borderId="21" xfId="1" applyFont="1" applyFill="1" applyBorder="1" applyAlignment="1">
      <alignment horizontal="center" vertical="center" wrapText="1"/>
    </xf>
    <xf numFmtId="164" fontId="0" fillId="9" borderId="30" xfId="0" applyNumberFormat="1" applyFill="1" applyBorder="1" applyAlignment="1">
      <alignment horizontal="center" vertical="center"/>
    </xf>
    <xf numFmtId="164" fontId="0" fillId="0" borderId="27" xfId="0" applyNumberFormat="1" applyBorder="1" applyAlignment="1">
      <alignment horizontal="center" vertical="center" wrapText="1"/>
    </xf>
    <xf numFmtId="164" fontId="0" fillId="9" borderId="28" xfId="0" applyNumberFormat="1" applyFill="1" applyBorder="1" applyAlignment="1">
      <alignment horizontal="center" vertical="center" wrapText="1"/>
    </xf>
    <xf numFmtId="3" fontId="0" fillId="0" borderId="16" xfId="0" applyNumberFormat="1" applyBorder="1" applyAlignment="1">
      <alignment horizontal="center" vertical="center" wrapText="1"/>
    </xf>
    <xf numFmtId="3" fontId="0" fillId="9" borderId="18" xfId="0" applyNumberFormat="1" applyFill="1" applyBorder="1" applyAlignment="1">
      <alignment horizontal="center" vertical="center" wrapText="1"/>
    </xf>
    <xf numFmtId="3" fontId="0" fillId="15" borderId="18" xfId="0" applyNumberFormat="1" applyFill="1" applyBorder="1" applyAlignment="1">
      <alignment horizontal="center" vertical="center" wrapText="1"/>
    </xf>
    <xf numFmtId="9" fontId="0" fillId="0" borderId="3" xfId="1" applyFont="1" applyBorder="1" applyAlignment="1">
      <alignment horizontal="center" vertical="center" wrapText="1"/>
    </xf>
    <xf numFmtId="9" fontId="0" fillId="0" borderId="54" xfId="1" applyFont="1" applyBorder="1" applyAlignment="1">
      <alignment horizontal="center" vertical="center" wrapText="1"/>
    </xf>
    <xf numFmtId="0" fontId="15" fillId="5" borderId="62" xfId="0" applyFont="1" applyFill="1" applyBorder="1" applyAlignment="1">
      <alignment horizontal="center" vertical="center" wrapText="1"/>
    </xf>
    <xf numFmtId="164" fontId="0" fillId="0" borderId="28" xfId="0" applyNumberFormat="1" applyFill="1" applyBorder="1" applyAlignment="1">
      <alignment horizontal="center" vertical="center" wrapText="1"/>
    </xf>
    <xf numFmtId="0" fontId="0" fillId="9" borderId="48" xfId="0" applyFill="1" applyBorder="1" applyAlignment="1">
      <alignment horizontal="center" vertical="center"/>
    </xf>
    <xf numFmtId="0" fontId="0" fillId="0" borderId="27" xfId="0" applyFont="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66" xfId="0" applyFont="1" applyFill="1" applyBorder="1" applyAlignment="1">
      <alignment horizontal="center" vertical="center"/>
    </xf>
    <xf numFmtId="3" fontId="0" fillId="0" borderId="28" xfId="0" applyNumberFormat="1" applyFont="1" applyFill="1" applyBorder="1" applyAlignment="1">
      <alignment horizontal="center" vertical="center"/>
    </xf>
    <xf numFmtId="0" fontId="0" fillId="9" borderId="28" xfId="0" applyFill="1" applyBorder="1" applyAlignment="1">
      <alignment horizontal="center" vertical="center"/>
    </xf>
    <xf numFmtId="0" fontId="0" fillId="0" borderId="0" xfId="0" applyAlignment="1">
      <alignment horizontal="right"/>
    </xf>
    <xf numFmtId="166" fontId="0" fillId="0" borderId="37" xfId="0" applyNumberFormat="1" applyBorder="1" applyAlignment="1">
      <alignment horizontal="center" vertical="center" wrapText="1"/>
    </xf>
    <xf numFmtId="166" fontId="0" fillId="0" borderId="18" xfId="0" applyNumberFormat="1" applyBorder="1" applyAlignment="1">
      <alignment horizontal="center" vertical="center" wrapText="1"/>
    </xf>
    <xf numFmtId="0" fontId="0" fillId="13" borderId="0" xfId="0" applyFill="1" applyBorder="1" applyAlignment="1">
      <alignment horizontal="right" vertical="center"/>
    </xf>
    <xf numFmtId="164" fontId="0" fillId="0" borderId="15" xfId="0" applyNumberFormat="1" applyBorder="1" applyAlignment="1">
      <alignment horizontal="center" vertical="center"/>
    </xf>
    <xf numFmtId="164" fontId="0" fillId="0" borderId="37" xfId="0" applyNumberFormat="1" applyBorder="1" applyAlignment="1">
      <alignment horizontal="center" vertical="center"/>
    </xf>
    <xf numFmtId="164" fontId="0" fillId="9" borderId="37" xfId="0" applyNumberFormat="1" applyFill="1" applyBorder="1" applyAlignment="1">
      <alignment horizontal="center" vertical="center" wrapText="1"/>
    </xf>
    <xf numFmtId="164" fontId="0" fillId="9" borderId="18" xfId="0" applyNumberFormat="1" applyFill="1" applyBorder="1" applyAlignment="1">
      <alignment horizontal="center" vertical="center" wrapText="1"/>
    </xf>
    <xf numFmtId="164" fontId="0" fillId="15" borderId="37" xfId="0" applyNumberFormat="1" applyFill="1" applyBorder="1" applyAlignment="1">
      <alignment horizontal="center" vertical="center"/>
    </xf>
    <xf numFmtId="3" fontId="0" fillId="0" borderId="15" xfId="0" applyNumberFormat="1"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3" fontId="0" fillId="9" borderId="37"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3" fontId="0" fillId="15" borderId="37" xfId="0" applyNumberFormat="1" applyFill="1" applyBorder="1" applyAlignment="1">
      <alignment horizontal="center" vertical="center"/>
    </xf>
    <xf numFmtId="1" fontId="0" fillId="0" borderId="28" xfId="0" applyNumberFormat="1" applyBorder="1" applyAlignment="1">
      <alignment horizontal="center" vertical="center"/>
    </xf>
    <xf numFmtId="1" fontId="0" fillId="9" borderId="48" xfId="0" applyNumberFormat="1" applyFill="1" applyBorder="1" applyAlignment="1">
      <alignment horizontal="center" vertical="center"/>
    </xf>
    <xf numFmtId="168" fontId="0" fillId="0" borderId="31" xfId="2" applyNumberFormat="1" applyFont="1" applyBorder="1" applyAlignment="1">
      <alignment horizontal="center" vertical="center" wrapText="1"/>
    </xf>
    <xf numFmtId="0" fontId="0" fillId="0" borderId="78" xfId="0" applyFill="1" applyBorder="1" applyAlignment="1">
      <alignment horizontal="center" vertical="center" wrapText="1"/>
    </xf>
    <xf numFmtId="0" fontId="0" fillId="9" borderId="38" xfId="0" applyFill="1" applyBorder="1" applyAlignment="1">
      <alignment horizontal="center" vertical="center"/>
    </xf>
    <xf numFmtId="0" fontId="0" fillId="9" borderId="37" xfId="0"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0" fillId="9" borderId="20" xfId="0" applyFill="1" applyBorder="1" applyAlignment="1">
      <alignment horizontal="center" vertical="center"/>
    </xf>
    <xf numFmtId="164" fontId="0" fillId="9" borderId="29" xfId="0" applyNumberFormat="1" applyFill="1" applyBorder="1" applyAlignment="1">
      <alignment horizontal="center" vertical="center" wrapText="1"/>
    </xf>
    <xf numFmtId="3" fontId="0" fillId="9" borderId="21" xfId="0" applyNumberFormat="1" applyFill="1" applyBorder="1" applyAlignment="1">
      <alignment horizontal="center" vertical="center" wrapText="1"/>
    </xf>
    <xf numFmtId="3" fontId="0" fillId="9" borderId="20" xfId="0" applyNumberFormat="1" applyFill="1" applyBorder="1" applyAlignment="1">
      <alignment horizontal="center" vertical="center" wrapText="1"/>
    </xf>
    <xf numFmtId="3" fontId="0" fillId="9" borderId="29" xfId="0" applyNumberFormat="1" applyFill="1" applyBorder="1" applyAlignment="1">
      <alignment horizontal="center" vertical="center" wrapText="1"/>
    </xf>
    <xf numFmtId="164" fontId="0" fillId="9" borderId="20" xfId="0" applyNumberFormat="1" applyFill="1" applyBorder="1" applyAlignment="1">
      <alignment horizontal="center" vertical="center" wrapText="1"/>
    </xf>
    <xf numFmtId="164" fontId="0" fillId="9" borderId="21" xfId="0" applyNumberFormat="1" applyFill="1" applyBorder="1" applyAlignment="1">
      <alignment horizontal="center" vertical="center" wrapText="1"/>
    </xf>
    <xf numFmtId="3" fontId="0" fillId="0" borderId="15" xfId="0" applyNumberFormat="1" applyFont="1" applyFill="1" applyBorder="1" applyAlignment="1">
      <alignment horizontal="center" vertical="center"/>
    </xf>
    <xf numFmtId="44" fontId="0" fillId="0" borderId="27" xfId="0" applyNumberFormat="1" applyFont="1" applyFill="1" applyBorder="1" applyAlignment="1">
      <alignment horizontal="center" vertical="center"/>
    </xf>
    <xf numFmtId="44" fontId="0" fillId="0" borderId="16"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44" fontId="0" fillId="0" borderId="28" xfId="0" applyNumberFormat="1" applyFont="1" applyFill="1" applyBorder="1" applyAlignment="1">
      <alignment horizontal="center" vertical="center"/>
    </xf>
    <xf numFmtId="44" fontId="0" fillId="0" borderId="57" xfId="0" applyNumberFormat="1" applyFont="1" applyFill="1" applyBorder="1" applyAlignment="1">
      <alignment horizontal="center" vertical="center"/>
    </xf>
    <xf numFmtId="44" fontId="0" fillId="0" borderId="63"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3" fontId="0" fillId="0" borderId="50" xfId="0" applyNumberFormat="1" applyFont="1" applyFill="1" applyBorder="1" applyAlignment="1">
      <alignment horizontal="center" vertical="center"/>
    </xf>
    <xf numFmtId="44" fontId="0" fillId="0" borderId="38" xfId="0" applyNumberFormat="1" applyFont="1" applyFill="1" applyBorder="1" applyAlignment="1">
      <alignment horizontal="center" vertical="center"/>
    </xf>
    <xf numFmtId="169" fontId="0" fillId="0" borderId="58" xfId="0" applyNumberFormat="1" applyBorder="1" applyAlignment="1">
      <alignment horizontal="center" vertical="center" wrapText="1"/>
    </xf>
    <xf numFmtId="169" fontId="0" fillId="0" borderId="54" xfId="0" applyNumberFormat="1" applyBorder="1" applyAlignment="1">
      <alignment horizontal="center" vertical="center" wrapText="1"/>
    </xf>
    <xf numFmtId="169" fontId="0" fillId="0" borderId="46" xfId="0" applyNumberFormat="1" applyBorder="1" applyAlignment="1">
      <alignment horizontal="center" wrapText="1"/>
    </xf>
    <xf numFmtId="169" fontId="0" fillId="0" borderId="55" xfId="0" applyNumberFormat="1" applyBorder="1" applyAlignment="1">
      <alignment horizontal="center" vertical="center" wrapText="1"/>
    </xf>
    <xf numFmtId="0" fontId="0" fillId="0" borderId="23" xfId="0" applyNumberFormat="1" applyBorder="1" applyAlignment="1">
      <alignment horizontal="center" vertical="center"/>
    </xf>
    <xf numFmtId="0" fontId="0" fillId="0" borderId="50" xfId="0" applyNumberFormat="1" applyBorder="1" applyAlignment="1">
      <alignment horizontal="center" vertical="center"/>
    </xf>
    <xf numFmtId="0" fontId="0" fillId="9" borderId="50" xfId="0" applyFill="1" applyBorder="1" applyAlignment="1">
      <alignment horizontal="center" vertical="center" wrapText="1"/>
    </xf>
    <xf numFmtId="0" fontId="21" fillId="0" borderId="38" xfId="2" applyNumberFormat="1" applyFont="1" applyFill="1" applyBorder="1" applyAlignment="1">
      <alignment horizontal="center" vertical="center"/>
    </xf>
    <xf numFmtId="0" fontId="0" fillId="15" borderId="50" xfId="0" applyFill="1" applyBorder="1" applyAlignment="1">
      <alignment horizontal="center" vertical="center" wrapText="1"/>
    </xf>
    <xf numFmtId="0" fontId="21" fillId="0" borderId="18" xfId="2" applyNumberFormat="1" applyFont="1" applyFill="1" applyBorder="1" applyAlignment="1">
      <alignment horizontal="center" vertical="center"/>
    </xf>
    <xf numFmtId="6" fontId="0" fillId="0" borderId="18" xfId="0" applyNumberFormat="1" applyFont="1" applyFill="1" applyBorder="1" applyAlignment="1">
      <alignment horizontal="center" vertical="center"/>
    </xf>
    <xf numFmtId="0" fontId="0" fillId="0" borderId="15" xfId="0" applyFont="1" applyFill="1" applyBorder="1" applyAlignment="1">
      <alignment horizontal="center" vertical="center"/>
    </xf>
    <xf numFmtId="44" fontId="0" fillId="0" borderId="17" xfId="0" applyNumberFormat="1" applyFont="1" applyFill="1" applyBorder="1" applyAlignment="1">
      <alignment horizontal="center" vertical="center"/>
    </xf>
    <xf numFmtId="44" fontId="0" fillId="0" borderId="48" xfId="0" applyNumberFormat="1" applyFont="1" applyFill="1" applyBorder="1" applyAlignment="1">
      <alignment horizontal="center" vertical="center"/>
    </xf>
    <xf numFmtId="0" fontId="0" fillId="0" borderId="37" xfId="0" applyFont="1" applyFill="1" applyBorder="1" applyAlignment="1">
      <alignment horizontal="center" vertical="center"/>
    </xf>
    <xf numFmtId="44" fontId="0" fillId="0" borderId="19"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44" fontId="0" fillId="0" borderId="40" xfId="0" applyNumberFormat="1" applyFont="1" applyFill="1" applyBorder="1" applyAlignment="1">
      <alignment horizontal="center" vertical="center"/>
    </xf>
    <xf numFmtId="3" fontId="0" fillId="0" borderId="76" xfId="0" applyNumberFormat="1" applyFont="1" applyFill="1" applyBorder="1" applyAlignment="1">
      <alignment horizontal="center" vertical="center"/>
    </xf>
    <xf numFmtId="44" fontId="0" fillId="0" borderId="75" xfId="0" applyNumberFormat="1" applyFont="1" applyFill="1" applyBorder="1" applyAlignment="1">
      <alignment horizontal="center" vertical="center"/>
    </xf>
    <xf numFmtId="44" fontId="0" fillId="0" borderId="74" xfId="0" applyNumberFormat="1" applyFont="1" applyFill="1" applyBorder="1" applyAlignment="1">
      <alignment horizontal="center" vertical="center"/>
    </xf>
    <xf numFmtId="9" fontId="18" fillId="0" borderId="76" xfId="1" applyFont="1" applyFill="1" applyBorder="1" applyAlignment="1">
      <alignment horizontal="center" vertical="center"/>
    </xf>
    <xf numFmtId="9" fontId="18" fillId="0" borderId="75" xfId="1" applyFont="1" applyFill="1" applyBorder="1" applyAlignment="1">
      <alignment horizontal="center" vertical="center"/>
    </xf>
    <xf numFmtId="9" fontId="18" fillId="0" borderId="74" xfId="1" applyFont="1" applyFill="1" applyBorder="1" applyAlignment="1">
      <alignment horizontal="center" vertical="center"/>
    </xf>
    <xf numFmtId="3" fontId="0" fillId="0" borderId="77" xfId="0" applyNumberFormat="1" applyFont="1" applyFill="1" applyBorder="1" applyAlignment="1">
      <alignment horizontal="center" vertical="center"/>
    </xf>
    <xf numFmtId="44" fontId="0" fillId="0" borderId="59" xfId="0" applyNumberFormat="1"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60" xfId="0" applyFont="1" applyFill="1" applyBorder="1" applyAlignment="1">
      <alignment horizontal="center" vertical="center"/>
    </xf>
    <xf numFmtId="0" fontId="8" fillId="7" borderId="25" xfId="0" applyFont="1" applyFill="1" applyBorder="1" applyAlignment="1">
      <alignment horizontal="center" vertical="center"/>
    </xf>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61" xfId="0" applyFont="1" applyFill="1" applyBorder="1" applyAlignment="1">
      <alignment horizontal="center" vertical="center"/>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0" fillId="0" borderId="0" xfId="0" applyBorder="1" applyAlignment="1">
      <alignment horizontal="left"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0" fillId="0" borderId="12" xfId="0" applyBorder="1" applyAlignment="1">
      <alignment horizontal="center"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0" fillId="0" borderId="14" xfId="0" applyBorder="1" applyAlignment="1">
      <alignment horizontal="center" vertical="center" wrapText="1"/>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8"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32" xfId="0" applyFont="1" applyBorder="1" applyAlignment="1">
      <alignment horizont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 xfId="0" applyBorder="1" applyAlignment="1">
      <alignment horizontal="center" vertical="center" wrapText="1"/>
    </xf>
    <xf numFmtId="0" fontId="1" fillId="11" borderId="6"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xf numFmtId="0" fontId="0" fillId="0" borderId="14" xfId="0" applyBorder="1" applyAlignment="1">
      <alignment horizontal="center" vertical="center"/>
    </xf>
    <xf numFmtId="0" fontId="0" fillId="0" borderId="12" xfId="0" applyBorder="1" applyAlignment="1">
      <alignment horizontal="center" vertical="center"/>
    </xf>
    <xf numFmtId="0" fontId="1" fillId="11" borderId="9" xfId="0" applyFont="1" applyFill="1" applyBorder="1" applyAlignment="1">
      <alignment horizontal="center"/>
    </xf>
    <xf numFmtId="0" fontId="1" fillId="11" borderId="1"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zoomScaleNormal="100" workbookViewId="0"/>
  </sheetViews>
  <sheetFormatPr defaultColWidth="9.140625" defaultRowHeight="15" x14ac:dyDescent="0.25"/>
  <cols>
    <col min="1" max="1" width="23.28515625" style="114" customWidth="1"/>
    <col min="2" max="3" width="15.7109375" style="57" customWidth="1"/>
    <col min="4" max="4" width="15.7109375" style="115" customWidth="1"/>
    <col min="5" max="6" width="22" style="115" bestFit="1" customWidth="1"/>
    <col min="7" max="7" width="21.7109375" style="115" bestFit="1" customWidth="1"/>
    <col min="8" max="8" width="24.140625" style="115" customWidth="1"/>
    <col min="9" max="9" width="13" style="114" customWidth="1"/>
    <col min="10" max="16" width="10.7109375" style="114" customWidth="1"/>
    <col min="17" max="17" width="13" style="114" customWidth="1"/>
    <col min="18" max="18" width="10.7109375" style="114" customWidth="1"/>
    <col min="19" max="28" width="13.7109375" style="114" customWidth="1"/>
    <col min="29" max="29" width="14.42578125" style="114" customWidth="1"/>
    <col min="30" max="30" width="17" style="114" bestFit="1" customWidth="1"/>
    <col min="31" max="31" width="21.5703125" style="114" bestFit="1" customWidth="1"/>
    <col min="32" max="32" width="15.5703125" style="114" bestFit="1" customWidth="1"/>
    <col min="33" max="33" width="11.85546875" style="114" bestFit="1" customWidth="1"/>
    <col min="34" max="16384" width="9.140625" style="114"/>
  </cols>
  <sheetData>
    <row r="1" spans="1:29" x14ac:dyDescent="0.25">
      <c r="A1" s="1" t="s">
        <v>98</v>
      </c>
      <c r="B1" s="59" t="s">
        <v>162</v>
      </c>
      <c r="C1" s="59"/>
      <c r="D1" s="241" t="s">
        <v>1</v>
      </c>
      <c r="E1" s="241" t="s">
        <v>313</v>
      </c>
      <c r="G1" s="1"/>
      <c r="H1" s="1"/>
    </row>
    <row r="2" spans="1:29" x14ac:dyDescent="0.25">
      <c r="A2" s="1"/>
      <c r="B2" s="59"/>
      <c r="C2" s="59"/>
      <c r="D2" s="241" t="s">
        <v>2</v>
      </c>
      <c r="E2" s="254">
        <v>2019</v>
      </c>
      <c r="F2" s="114"/>
      <c r="G2" s="1"/>
      <c r="H2" s="1"/>
    </row>
    <row r="3" spans="1:29" x14ac:dyDescent="0.25">
      <c r="A3" s="2"/>
      <c r="B3" s="56"/>
      <c r="C3" s="56"/>
      <c r="D3" s="2"/>
      <c r="E3" s="2"/>
      <c r="G3" s="114"/>
      <c r="H3" s="114"/>
    </row>
    <row r="4" spans="1:29" ht="15" customHeight="1" x14ac:dyDescent="0.25">
      <c r="A4" s="105" t="s">
        <v>230</v>
      </c>
      <c r="B4" s="115"/>
      <c r="C4" s="115"/>
      <c r="I4" s="115"/>
      <c r="J4" s="115"/>
      <c r="K4" s="115"/>
      <c r="L4" s="115"/>
      <c r="M4" s="115"/>
      <c r="N4" s="115"/>
      <c r="O4" s="115"/>
      <c r="P4" s="115"/>
      <c r="Q4" s="115"/>
      <c r="R4" s="115"/>
    </row>
    <row r="5" spans="1:29" ht="15.75" thickBot="1" x14ac:dyDescent="0.3">
      <c r="I5" s="115"/>
    </row>
    <row r="6" spans="1:29" ht="32.25" customHeight="1" thickBot="1" x14ac:dyDescent="0.3">
      <c r="A6" s="709" t="s">
        <v>51</v>
      </c>
      <c r="B6" s="710"/>
      <c r="C6" s="710"/>
      <c r="D6" s="710"/>
      <c r="E6" s="710"/>
      <c r="F6" s="710"/>
      <c r="G6" s="710"/>
      <c r="H6" s="711"/>
      <c r="I6" s="704" t="s">
        <v>31</v>
      </c>
      <c r="J6" s="712"/>
      <c r="K6" s="712"/>
      <c r="L6" s="712"/>
      <c r="M6" s="712"/>
      <c r="N6" s="705"/>
      <c r="O6" s="704" t="s">
        <v>26</v>
      </c>
      <c r="P6" s="712"/>
      <c r="Q6" s="712"/>
      <c r="R6" s="705"/>
      <c r="S6" s="704" t="s">
        <v>20</v>
      </c>
      <c r="T6" s="712"/>
      <c r="U6" s="712"/>
      <c r="V6" s="712"/>
      <c r="W6" s="705"/>
      <c r="X6" s="701" t="s">
        <v>16</v>
      </c>
      <c r="Y6" s="702"/>
      <c r="Z6" s="703"/>
      <c r="AA6" s="704" t="s">
        <v>13</v>
      </c>
      <c r="AB6" s="705"/>
      <c r="AC6" s="66" t="s">
        <v>11</v>
      </c>
    </row>
    <row r="7" spans="1:29" ht="36" x14ac:dyDescent="0.25">
      <c r="A7" s="63" t="s">
        <v>1</v>
      </c>
      <c r="B7" s="63" t="s">
        <v>83</v>
      </c>
      <c r="C7" s="63" t="s">
        <v>84</v>
      </c>
      <c r="D7" s="29" t="s">
        <v>3</v>
      </c>
      <c r="E7" s="29" t="s">
        <v>56</v>
      </c>
      <c r="F7" s="29" t="s">
        <v>4</v>
      </c>
      <c r="G7" s="29" t="s">
        <v>85</v>
      </c>
      <c r="H7" s="186" t="s">
        <v>61</v>
      </c>
      <c r="I7" s="30" t="s">
        <v>36</v>
      </c>
      <c r="J7" s="31" t="s">
        <v>35</v>
      </c>
      <c r="K7" s="31" t="s">
        <v>34</v>
      </c>
      <c r="L7" s="33" t="s">
        <v>33</v>
      </c>
      <c r="M7" s="32" t="s">
        <v>32</v>
      </c>
      <c r="N7" s="36" t="s">
        <v>30</v>
      </c>
      <c r="O7" s="30" t="s">
        <v>42</v>
      </c>
      <c r="P7" s="33" t="s">
        <v>28</v>
      </c>
      <c r="Q7" s="33" t="s">
        <v>27</v>
      </c>
      <c r="R7" s="34" t="s">
        <v>25</v>
      </c>
      <c r="S7" s="30" t="s">
        <v>24</v>
      </c>
      <c r="T7" s="33" t="s">
        <v>23</v>
      </c>
      <c r="U7" s="32" t="s">
        <v>22</v>
      </c>
      <c r="V7" s="33" t="s">
        <v>21</v>
      </c>
      <c r="W7" s="34" t="s">
        <v>19</v>
      </c>
      <c r="X7" s="30" t="s">
        <v>18</v>
      </c>
      <c r="Y7" s="33" t="s">
        <v>17</v>
      </c>
      <c r="Z7" s="34" t="s">
        <v>15</v>
      </c>
      <c r="AA7" s="35" t="s">
        <v>14</v>
      </c>
      <c r="AB7" s="36" t="s">
        <v>12</v>
      </c>
      <c r="AC7" s="67" t="s">
        <v>10</v>
      </c>
    </row>
    <row r="8" spans="1:29" ht="30" customHeight="1" x14ac:dyDescent="0.25">
      <c r="A8" s="60" t="str">
        <f t="shared" ref="A8:A65" si="0">$E$1</f>
        <v>Unitil - FG&amp;E</v>
      </c>
      <c r="B8" s="65" t="s">
        <v>314</v>
      </c>
      <c r="C8" s="65" t="s">
        <v>314</v>
      </c>
      <c r="D8" s="58" t="s">
        <v>321</v>
      </c>
      <c r="E8" s="58" t="s">
        <v>322</v>
      </c>
      <c r="F8" s="58" t="s">
        <v>323</v>
      </c>
      <c r="G8" s="58" t="s">
        <v>322</v>
      </c>
      <c r="H8" s="11" t="s">
        <v>430</v>
      </c>
      <c r="I8" s="64">
        <v>0</v>
      </c>
      <c r="J8" s="65" t="s">
        <v>314</v>
      </c>
      <c r="K8" s="58">
        <v>0</v>
      </c>
      <c r="L8" s="58" t="s">
        <v>314</v>
      </c>
      <c r="M8" s="65" t="s">
        <v>314</v>
      </c>
      <c r="N8" s="187">
        <v>0</v>
      </c>
      <c r="O8" s="64" t="s">
        <v>314</v>
      </c>
      <c r="P8" s="58" t="s">
        <v>314</v>
      </c>
      <c r="Q8" s="58" t="s">
        <v>314</v>
      </c>
      <c r="R8" s="187" t="s">
        <v>314</v>
      </c>
      <c r="S8" s="64">
        <v>0</v>
      </c>
      <c r="T8" s="58">
        <v>0</v>
      </c>
      <c r="U8" s="58">
        <v>0</v>
      </c>
      <c r="V8" s="58">
        <v>0</v>
      </c>
      <c r="W8" s="187">
        <v>0</v>
      </c>
      <c r="X8" s="64">
        <v>0</v>
      </c>
      <c r="Y8" s="58">
        <v>0</v>
      </c>
      <c r="Z8" s="187">
        <v>0</v>
      </c>
      <c r="AA8" s="64">
        <v>0</v>
      </c>
      <c r="AB8" s="187">
        <v>0</v>
      </c>
      <c r="AC8" s="68">
        <v>0</v>
      </c>
    </row>
    <row r="9" spans="1:29" ht="30" customHeight="1" x14ac:dyDescent="0.25">
      <c r="A9" s="60" t="str">
        <f t="shared" si="0"/>
        <v>Unitil - FG&amp;E</v>
      </c>
      <c r="B9" s="65" t="s">
        <v>314</v>
      </c>
      <c r="C9" s="65" t="s">
        <v>314</v>
      </c>
      <c r="D9" s="58" t="s">
        <v>321</v>
      </c>
      <c r="E9" s="58" t="s">
        <v>322</v>
      </c>
      <c r="F9" s="58" t="s">
        <v>324</v>
      </c>
      <c r="G9" s="58" t="s">
        <v>322</v>
      </c>
      <c r="H9" s="11" t="s">
        <v>430</v>
      </c>
      <c r="I9" s="64">
        <v>0</v>
      </c>
      <c r="J9" s="58" t="s">
        <v>314</v>
      </c>
      <c r="K9" s="58">
        <v>0</v>
      </c>
      <c r="L9" s="58" t="s">
        <v>314</v>
      </c>
      <c r="M9" s="58" t="s">
        <v>314</v>
      </c>
      <c r="N9" s="193">
        <v>0</v>
      </c>
      <c r="O9" s="64" t="s">
        <v>314</v>
      </c>
      <c r="P9" s="58" t="s">
        <v>314</v>
      </c>
      <c r="Q9" s="58" t="s">
        <v>314</v>
      </c>
      <c r="R9" s="193" t="s">
        <v>314</v>
      </c>
      <c r="S9" s="64">
        <v>0</v>
      </c>
      <c r="T9" s="58">
        <v>0</v>
      </c>
      <c r="U9" s="58">
        <v>0</v>
      </c>
      <c r="V9" s="58">
        <v>0</v>
      </c>
      <c r="W9" s="193">
        <v>0</v>
      </c>
      <c r="X9" s="64">
        <v>0</v>
      </c>
      <c r="Y9" s="58">
        <v>0</v>
      </c>
      <c r="Z9" s="193">
        <v>0</v>
      </c>
      <c r="AA9" s="194">
        <v>0</v>
      </c>
      <c r="AB9" s="195">
        <v>0</v>
      </c>
      <c r="AC9" s="196">
        <v>0</v>
      </c>
    </row>
    <row r="10" spans="1:29" ht="30" customHeight="1" x14ac:dyDescent="0.25">
      <c r="A10" s="60" t="str">
        <f t="shared" si="0"/>
        <v>Unitil - FG&amp;E</v>
      </c>
      <c r="B10" s="65" t="s">
        <v>314</v>
      </c>
      <c r="C10" s="65" t="s">
        <v>314</v>
      </c>
      <c r="D10" s="58" t="s">
        <v>321</v>
      </c>
      <c r="E10" s="58" t="s">
        <v>322</v>
      </c>
      <c r="F10" s="58" t="s">
        <v>325</v>
      </c>
      <c r="G10" s="58" t="s">
        <v>322</v>
      </c>
      <c r="H10" s="11" t="s">
        <v>430</v>
      </c>
      <c r="I10" s="64">
        <v>0</v>
      </c>
      <c r="J10" s="58" t="s">
        <v>314</v>
      </c>
      <c r="K10" s="58">
        <v>0</v>
      </c>
      <c r="L10" s="58" t="s">
        <v>314</v>
      </c>
      <c r="M10" s="58" t="s">
        <v>314</v>
      </c>
      <c r="N10" s="193">
        <v>0</v>
      </c>
      <c r="O10" s="64" t="s">
        <v>314</v>
      </c>
      <c r="P10" s="58" t="s">
        <v>314</v>
      </c>
      <c r="Q10" s="58" t="s">
        <v>314</v>
      </c>
      <c r="R10" s="193" t="s">
        <v>314</v>
      </c>
      <c r="S10" s="64">
        <v>0</v>
      </c>
      <c r="T10" s="58">
        <v>0</v>
      </c>
      <c r="U10" s="58">
        <v>0</v>
      </c>
      <c r="V10" s="58">
        <v>0</v>
      </c>
      <c r="W10" s="193">
        <v>0</v>
      </c>
      <c r="X10" s="64">
        <v>0</v>
      </c>
      <c r="Y10" s="58">
        <v>0</v>
      </c>
      <c r="Z10" s="193">
        <v>0</v>
      </c>
      <c r="AA10" s="194">
        <v>0</v>
      </c>
      <c r="AB10" s="195">
        <v>0</v>
      </c>
      <c r="AC10" s="196">
        <v>0</v>
      </c>
    </row>
    <row r="11" spans="1:29" ht="30" customHeight="1" x14ac:dyDescent="0.25">
      <c r="A11" s="60" t="str">
        <f t="shared" si="0"/>
        <v>Unitil - FG&amp;E</v>
      </c>
      <c r="B11" s="65" t="s">
        <v>314</v>
      </c>
      <c r="C11" s="65" t="s">
        <v>314</v>
      </c>
      <c r="D11" s="58" t="s">
        <v>321</v>
      </c>
      <c r="E11" s="58" t="s">
        <v>322</v>
      </c>
      <c r="F11" s="58" t="s">
        <v>326</v>
      </c>
      <c r="G11" s="58" t="s">
        <v>322</v>
      </c>
      <c r="H11" s="11" t="s">
        <v>430</v>
      </c>
      <c r="I11" s="64">
        <v>0</v>
      </c>
      <c r="J11" s="58" t="s">
        <v>314</v>
      </c>
      <c r="K11" s="58">
        <v>0</v>
      </c>
      <c r="L11" s="58" t="s">
        <v>314</v>
      </c>
      <c r="M11" s="58" t="s">
        <v>314</v>
      </c>
      <c r="N11" s="193">
        <v>0</v>
      </c>
      <c r="O11" s="64" t="s">
        <v>314</v>
      </c>
      <c r="P11" s="58" t="s">
        <v>314</v>
      </c>
      <c r="Q11" s="58" t="s">
        <v>314</v>
      </c>
      <c r="R11" s="193" t="s">
        <v>314</v>
      </c>
      <c r="S11" s="64">
        <v>0</v>
      </c>
      <c r="T11" s="58">
        <v>0</v>
      </c>
      <c r="U11" s="58">
        <v>0</v>
      </c>
      <c r="V11" s="58">
        <v>0</v>
      </c>
      <c r="W11" s="193">
        <v>0</v>
      </c>
      <c r="X11" s="64">
        <v>0</v>
      </c>
      <c r="Y11" s="58">
        <v>0</v>
      </c>
      <c r="Z11" s="193">
        <v>0</v>
      </c>
      <c r="AA11" s="194">
        <v>0</v>
      </c>
      <c r="AB11" s="195">
        <v>0</v>
      </c>
      <c r="AC11" s="196">
        <v>0</v>
      </c>
    </row>
    <row r="12" spans="1:29" ht="30" customHeight="1" x14ac:dyDescent="0.25">
      <c r="A12" s="60" t="str">
        <f>$E$1</f>
        <v>Unitil - FG&amp;E</v>
      </c>
      <c r="B12" s="65" t="s">
        <v>314</v>
      </c>
      <c r="C12" s="65" t="s">
        <v>314</v>
      </c>
      <c r="D12" s="58" t="s">
        <v>321</v>
      </c>
      <c r="E12" s="58" t="s">
        <v>322</v>
      </c>
      <c r="F12" s="395"/>
      <c r="G12" s="395"/>
      <c r="H12" s="419"/>
      <c r="I12" s="64">
        <v>0</v>
      </c>
      <c r="J12" s="65" t="s">
        <v>314</v>
      </c>
      <c r="K12" s="58">
        <v>0</v>
      </c>
      <c r="L12" s="58" t="s">
        <v>314</v>
      </c>
      <c r="M12" s="65" t="s">
        <v>314</v>
      </c>
      <c r="N12" s="187">
        <v>0</v>
      </c>
      <c r="O12" s="64" t="s">
        <v>314</v>
      </c>
      <c r="P12" s="58" t="s">
        <v>314</v>
      </c>
      <c r="Q12" s="58" t="s">
        <v>314</v>
      </c>
      <c r="R12" s="187" t="s">
        <v>314</v>
      </c>
      <c r="S12" s="64">
        <v>0</v>
      </c>
      <c r="T12" s="58">
        <v>0</v>
      </c>
      <c r="U12" s="58">
        <v>0</v>
      </c>
      <c r="V12" s="58">
        <v>0</v>
      </c>
      <c r="W12" s="187">
        <v>0</v>
      </c>
      <c r="X12" s="64">
        <v>0</v>
      </c>
      <c r="Y12" s="58">
        <v>0</v>
      </c>
      <c r="Z12" s="187">
        <v>0</v>
      </c>
      <c r="AA12" s="64">
        <v>0</v>
      </c>
      <c r="AB12" s="187">
        <v>0</v>
      </c>
      <c r="AC12" s="68">
        <v>0</v>
      </c>
    </row>
    <row r="13" spans="1:29" ht="30" customHeight="1" x14ac:dyDescent="0.25">
      <c r="A13" s="60" t="str">
        <f t="shared" si="0"/>
        <v>Unitil - FG&amp;E</v>
      </c>
      <c r="B13" s="65" t="s">
        <v>314</v>
      </c>
      <c r="C13" s="65" t="s">
        <v>314</v>
      </c>
      <c r="D13" s="58" t="s">
        <v>327</v>
      </c>
      <c r="E13" s="58" t="s">
        <v>322</v>
      </c>
      <c r="F13" s="58" t="s">
        <v>328</v>
      </c>
      <c r="G13" s="58" t="s">
        <v>322</v>
      </c>
      <c r="H13" s="11" t="s">
        <v>430</v>
      </c>
      <c r="I13" s="64">
        <v>0</v>
      </c>
      <c r="J13" s="58" t="s">
        <v>314</v>
      </c>
      <c r="K13" s="58">
        <v>0</v>
      </c>
      <c r="L13" s="58" t="s">
        <v>314</v>
      </c>
      <c r="M13" s="58" t="s">
        <v>314</v>
      </c>
      <c r="N13" s="193">
        <v>0</v>
      </c>
      <c r="O13" s="64" t="s">
        <v>314</v>
      </c>
      <c r="P13" s="58" t="s">
        <v>314</v>
      </c>
      <c r="Q13" s="58" t="s">
        <v>314</v>
      </c>
      <c r="R13" s="193" t="s">
        <v>314</v>
      </c>
      <c r="S13" s="64">
        <v>0</v>
      </c>
      <c r="T13" s="58">
        <v>0</v>
      </c>
      <c r="U13" s="58">
        <v>0</v>
      </c>
      <c r="V13" s="58">
        <v>0</v>
      </c>
      <c r="W13" s="193">
        <v>0</v>
      </c>
      <c r="X13" s="64">
        <v>0</v>
      </c>
      <c r="Y13" s="58">
        <v>0</v>
      </c>
      <c r="Z13" s="193">
        <v>0</v>
      </c>
      <c r="AA13" s="194">
        <v>0</v>
      </c>
      <c r="AB13" s="197">
        <v>0</v>
      </c>
      <c r="AC13" s="196">
        <v>0</v>
      </c>
    </row>
    <row r="14" spans="1:29" ht="30" customHeight="1" x14ac:dyDescent="0.25">
      <c r="A14" s="60" t="str">
        <f t="shared" si="0"/>
        <v>Unitil - FG&amp;E</v>
      </c>
      <c r="B14" s="65" t="s">
        <v>314</v>
      </c>
      <c r="C14" s="65" t="s">
        <v>314</v>
      </c>
      <c r="D14" s="58" t="s">
        <v>327</v>
      </c>
      <c r="E14" s="58" t="s">
        <v>322</v>
      </c>
      <c r="F14" s="58" t="s">
        <v>329</v>
      </c>
      <c r="G14" s="58" t="s">
        <v>322</v>
      </c>
      <c r="H14" s="11" t="s">
        <v>430</v>
      </c>
      <c r="I14" s="64">
        <v>0</v>
      </c>
      <c r="J14" s="58" t="s">
        <v>314</v>
      </c>
      <c r="K14" s="58">
        <v>0</v>
      </c>
      <c r="L14" s="58" t="s">
        <v>314</v>
      </c>
      <c r="M14" s="58" t="s">
        <v>314</v>
      </c>
      <c r="N14" s="193">
        <v>0</v>
      </c>
      <c r="O14" s="64" t="s">
        <v>314</v>
      </c>
      <c r="P14" s="58" t="s">
        <v>314</v>
      </c>
      <c r="Q14" s="58" t="s">
        <v>314</v>
      </c>
      <c r="R14" s="193" t="s">
        <v>314</v>
      </c>
      <c r="S14" s="64">
        <v>0</v>
      </c>
      <c r="T14" s="58">
        <v>0</v>
      </c>
      <c r="U14" s="58">
        <v>0</v>
      </c>
      <c r="V14" s="58">
        <v>0</v>
      </c>
      <c r="W14" s="193">
        <v>0</v>
      </c>
      <c r="X14" s="64">
        <v>0</v>
      </c>
      <c r="Y14" s="58">
        <v>0</v>
      </c>
      <c r="Z14" s="193">
        <v>0</v>
      </c>
      <c r="AA14" s="194">
        <v>0</v>
      </c>
      <c r="AB14" s="197">
        <v>0</v>
      </c>
      <c r="AC14" s="196">
        <v>0</v>
      </c>
    </row>
    <row r="15" spans="1:29" ht="30" customHeight="1" x14ac:dyDescent="0.25">
      <c r="A15" s="60" t="str">
        <f t="shared" si="0"/>
        <v>Unitil - FG&amp;E</v>
      </c>
      <c r="B15" s="65" t="s">
        <v>314</v>
      </c>
      <c r="C15" s="65" t="s">
        <v>314</v>
      </c>
      <c r="D15" s="58" t="s">
        <v>327</v>
      </c>
      <c r="E15" s="58" t="s">
        <v>322</v>
      </c>
      <c r="F15" s="58" t="s">
        <v>330</v>
      </c>
      <c r="G15" s="58" t="s">
        <v>322</v>
      </c>
      <c r="H15" s="11" t="s">
        <v>430</v>
      </c>
      <c r="I15" s="64">
        <v>0</v>
      </c>
      <c r="J15" s="58" t="s">
        <v>314</v>
      </c>
      <c r="K15" s="58">
        <v>0</v>
      </c>
      <c r="L15" s="58" t="s">
        <v>314</v>
      </c>
      <c r="M15" s="58" t="s">
        <v>314</v>
      </c>
      <c r="N15" s="193">
        <v>0</v>
      </c>
      <c r="O15" s="64" t="s">
        <v>314</v>
      </c>
      <c r="P15" s="58" t="s">
        <v>314</v>
      </c>
      <c r="Q15" s="58" t="s">
        <v>314</v>
      </c>
      <c r="R15" s="193" t="s">
        <v>314</v>
      </c>
      <c r="S15" s="64">
        <v>0</v>
      </c>
      <c r="T15" s="58">
        <v>0</v>
      </c>
      <c r="U15" s="58">
        <v>0</v>
      </c>
      <c r="V15" s="58">
        <v>0</v>
      </c>
      <c r="W15" s="193">
        <v>0</v>
      </c>
      <c r="X15" s="64">
        <v>0</v>
      </c>
      <c r="Y15" s="58">
        <v>0</v>
      </c>
      <c r="Z15" s="193">
        <v>0</v>
      </c>
      <c r="AA15" s="194">
        <v>0</v>
      </c>
      <c r="AB15" s="197">
        <v>0</v>
      </c>
      <c r="AC15" s="196">
        <v>0</v>
      </c>
    </row>
    <row r="16" spans="1:29" ht="30" customHeight="1" x14ac:dyDescent="0.25">
      <c r="A16" s="60" t="str">
        <f t="shared" si="0"/>
        <v>Unitil - FG&amp;E</v>
      </c>
      <c r="B16" s="65" t="s">
        <v>314</v>
      </c>
      <c r="C16" s="65" t="s">
        <v>314</v>
      </c>
      <c r="D16" s="58" t="s">
        <v>327</v>
      </c>
      <c r="E16" s="58" t="s">
        <v>322</v>
      </c>
      <c r="F16" s="395"/>
      <c r="G16" s="395"/>
      <c r="H16" s="419"/>
      <c r="I16" s="64">
        <v>0</v>
      </c>
      <c r="J16" s="58" t="s">
        <v>314</v>
      </c>
      <c r="K16" s="58">
        <v>0</v>
      </c>
      <c r="L16" s="58" t="s">
        <v>314</v>
      </c>
      <c r="M16" s="58" t="s">
        <v>314</v>
      </c>
      <c r="N16" s="193">
        <v>0</v>
      </c>
      <c r="O16" s="64" t="s">
        <v>314</v>
      </c>
      <c r="P16" s="58" t="s">
        <v>314</v>
      </c>
      <c r="Q16" s="58" t="s">
        <v>314</v>
      </c>
      <c r="R16" s="193" t="s">
        <v>314</v>
      </c>
      <c r="S16" s="64">
        <v>0</v>
      </c>
      <c r="T16" s="58">
        <v>0</v>
      </c>
      <c r="U16" s="58">
        <v>0</v>
      </c>
      <c r="V16" s="58">
        <v>0</v>
      </c>
      <c r="W16" s="193">
        <v>0</v>
      </c>
      <c r="X16" s="64">
        <v>0</v>
      </c>
      <c r="Y16" s="58">
        <v>0</v>
      </c>
      <c r="Z16" s="193">
        <v>0</v>
      </c>
      <c r="AA16" s="194">
        <v>0</v>
      </c>
      <c r="AB16" s="197">
        <v>0</v>
      </c>
      <c r="AC16" s="196">
        <v>0</v>
      </c>
    </row>
    <row r="17" spans="1:29" ht="30" customHeight="1" x14ac:dyDescent="0.25">
      <c r="A17" s="60" t="str">
        <f t="shared" si="0"/>
        <v>Unitil - FG&amp;E</v>
      </c>
      <c r="B17" s="65" t="s">
        <v>314</v>
      </c>
      <c r="C17" s="65" t="s">
        <v>314</v>
      </c>
      <c r="D17" s="58" t="s">
        <v>331</v>
      </c>
      <c r="E17" s="58" t="s">
        <v>331</v>
      </c>
      <c r="F17" s="58" t="s">
        <v>332</v>
      </c>
      <c r="G17" s="58" t="s">
        <v>331</v>
      </c>
      <c r="H17" s="11" t="s">
        <v>430</v>
      </c>
      <c r="I17" s="64">
        <v>0</v>
      </c>
      <c r="J17" s="58" t="s">
        <v>314</v>
      </c>
      <c r="K17" s="58">
        <v>0</v>
      </c>
      <c r="L17" s="58" t="s">
        <v>314</v>
      </c>
      <c r="M17" s="58" t="s">
        <v>314</v>
      </c>
      <c r="N17" s="193">
        <v>0</v>
      </c>
      <c r="O17" s="64" t="s">
        <v>314</v>
      </c>
      <c r="P17" s="58" t="s">
        <v>314</v>
      </c>
      <c r="Q17" s="58" t="s">
        <v>314</v>
      </c>
      <c r="R17" s="193" t="s">
        <v>314</v>
      </c>
      <c r="S17" s="64">
        <v>0</v>
      </c>
      <c r="T17" s="58">
        <v>0</v>
      </c>
      <c r="U17" s="58">
        <v>0</v>
      </c>
      <c r="V17" s="58">
        <v>0</v>
      </c>
      <c r="W17" s="193">
        <v>0</v>
      </c>
      <c r="X17" s="64">
        <v>0</v>
      </c>
      <c r="Y17" s="58">
        <v>0</v>
      </c>
      <c r="Z17" s="193">
        <v>0</v>
      </c>
      <c r="AA17" s="194">
        <v>0</v>
      </c>
      <c r="AB17" s="197">
        <v>0</v>
      </c>
      <c r="AC17" s="196">
        <v>0</v>
      </c>
    </row>
    <row r="18" spans="1:29" ht="30" customHeight="1" x14ac:dyDescent="0.25">
      <c r="A18" s="60" t="str">
        <f t="shared" si="0"/>
        <v>Unitil - FG&amp;E</v>
      </c>
      <c r="B18" s="65" t="s">
        <v>314</v>
      </c>
      <c r="C18" s="65" t="s">
        <v>314</v>
      </c>
      <c r="D18" s="58" t="s">
        <v>331</v>
      </c>
      <c r="E18" s="58" t="s">
        <v>331</v>
      </c>
      <c r="F18" s="58" t="s">
        <v>333</v>
      </c>
      <c r="G18" s="58" t="s">
        <v>331</v>
      </c>
      <c r="H18" s="11" t="s">
        <v>430</v>
      </c>
      <c r="I18" s="64">
        <v>0</v>
      </c>
      <c r="J18" s="58" t="s">
        <v>314</v>
      </c>
      <c r="K18" s="58">
        <v>0</v>
      </c>
      <c r="L18" s="58" t="s">
        <v>314</v>
      </c>
      <c r="M18" s="58" t="s">
        <v>314</v>
      </c>
      <c r="N18" s="193">
        <v>0</v>
      </c>
      <c r="O18" s="64" t="s">
        <v>314</v>
      </c>
      <c r="P18" s="58" t="s">
        <v>314</v>
      </c>
      <c r="Q18" s="58" t="s">
        <v>314</v>
      </c>
      <c r="R18" s="193" t="s">
        <v>314</v>
      </c>
      <c r="S18" s="64">
        <v>0</v>
      </c>
      <c r="T18" s="58">
        <v>0</v>
      </c>
      <c r="U18" s="58">
        <v>0</v>
      </c>
      <c r="V18" s="58">
        <v>0</v>
      </c>
      <c r="W18" s="193">
        <v>0</v>
      </c>
      <c r="X18" s="64">
        <v>0</v>
      </c>
      <c r="Y18" s="58">
        <v>0</v>
      </c>
      <c r="Z18" s="193">
        <v>0</v>
      </c>
      <c r="AA18" s="194">
        <v>0</v>
      </c>
      <c r="AB18" s="197">
        <v>0</v>
      </c>
      <c r="AC18" s="196">
        <v>0</v>
      </c>
    </row>
    <row r="19" spans="1:29" ht="30" customHeight="1" x14ac:dyDescent="0.25">
      <c r="A19" s="60" t="str">
        <f t="shared" si="0"/>
        <v>Unitil - FG&amp;E</v>
      </c>
      <c r="B19" s="65" t="s">
        <v>314</v>
      </c>
      <c r="C19" s="65" t="s">
        <v>314</v>
      </c>
      <c r="D19" s="58" t="s">
        <v>331</v>
      </c>
      <c r="E19" s="58" t="s">
        <v>331</v>
      </c>
      <c r="F19" s="58" t="s">
        <v>334</v>
      </c>
      <c r="G19" s="58" t="s">
        <v>412</v>
      </c>
      <c r="H19" s="11" t="s">
        <v>430</v>
      </c>
      <c r="I19" s="64">
        <v>0</v>
      </c>
      <c r="J19" s="58" t="s">
        <v>314</v>
      </c>
      <c r="K19" s="58">
        <v>0</v>
      </c>
      <c r="L19" s="58" t="s">
        <v>314</v>
      </c>
      <c r="M19" s="58" t="s">
        <v>314</v>
      </c>
      <c r="N19" s="193">
        <v>0</v>
      </c>
      <c r="O19" s="64" t="s">
        <v>314</v>
      </c>
      <c r="P19" s="58" t="s">
        <v>314</v>
      </c>
      <c r="Q19" s="58" t="s">
        <v>314</v>
      </c>
      <c r="R19" s="193" t="s">
        <v>314</v>
      </c>
      <c r="S19" s="64">
        <v>0</v>
      </c>
      <c r="T19" s="58">
        <v>0</v>
      </c>
      <c r="U19" s="58">
        <v>0</v>
      </c>
      <c r="V19" s="58">
        <v>0</v>
      </c>
      <c r="W19" s="193">
        <v>0</v>
      </c>
      <c r="X19" s="64">
        <v>0</v>
      </c>
      <c r="Y19" s="58">
        <v>0</v>
      </c>
      <c r="Z19" s="193">
        <v>0</v>
      </c>
      <c r="AA19" s="194">
        <v>0</v>
      </c>
      <c r="AB19" s="197">
        <v>0</v>
      </c>
      <c r="AC19" s="196">
        <v>0</v>
      </c>
    </row>
    <row r="20" spans="1:29" ht="30" customHeight="1" x14ac:dyDescent="0.25">
      <c r="A20" s="60" t="str">
        <f t="shared" si="0"/>
        <v>Unitil - FG&amp;E</v>
      </c>
      <c r="B20" s="65" t="s">
        <v>314</v>
      </c>
      <c r="C20" s="65" t="s">
        <v>314</v>
      </c>
      <c r="D20" s="58" t="s">
        <v>331</v>
      </c>
      <c r="E20" s="58" t="s">
        <v>331</v>
      </c>
      <c r="F20" s="58" t="s">
        <v>335</v>
      </c>
      <c r="G20" s="58" t="s">
        <v>331</v>
      </c>
      <c r="H20" s="11" t="s">
        <v>430</v>
      </c>
      <c r="I20" s="64">
        <v>0</v>
      </c>
      <c r="J20" s="58" t="s">
        <v>314</v>
      </c>
      <c r="K20" s="58">
        <v>0</v>
      </c>
      <c r="L20" s="58" t="s">
        <v>314</v>
      </c>
      <c r="M20" s="58" t="s">
        <v>314</v>
      </c>
      <c r="N20" s="193">
        <v>0</v>
      </c>
      <c r="O20" s="64" t="s">
        <v>314</v>
      </c>
      <c r="P20" s="58" t="s">
        <v>314</v>
      </c>
      <c r="Q20" s="58" t="s">
        <v>314</v>
      </c>
      <c r="R20" s="193" t="s">
        <v>314</v>
      </c>
      <c r="S20" s="64">
        <v>0</v>
      </c>
      <c r="T20" s="58">
        <v>0</v>
      </c>
      <c r="U20" s="58">
        <v>0</v>
      </c>
      <c r="V20" s="58">
        <v>0</v>
      </c>
      <c r="W20" s="193">
        <v>0</v>
      </c>
      <c r="X20" s="64">
        <v>0</v>
      </c>
      <c r="Y20" s="58">
        <v>0</v>
      </c>
      <c r="Z20" s="193">
        <v>0</v>
      </c>
      <c r="AA20" s="194">
        <v>0</v>
      </c>
      <c r="AB20" s="197">
        <v>0</v>
      </c>
      <c r="AC20" s="196">
        <v>0</v>
      </c>
    </row>
    <row r="21" spans="1:29" ht="30" customHeight="1" x14ac:dyDescent="0.25">
      <c r="A21" s="60" t="str">
        <f t="shared" si="0"/>
        <v>Unitil - FG&amp;E</v>
      </c>
      <c r="B21" s="65" t="s">
        <v>314</v>
      </c>
      <c r="C21" s="65" t="s">
        <v>314</v>
      </c>
      <c r="D21" s="58" t="s">
        <v>331</v>
      </c>
      <c r="E21" s="58" t="s">
        <v>331</v>
      </c>
      <c r="F21" s="395"/>
      <c r="G21" s="395"/>
      <c r="H21" s="419"/>
      <c r="I21" s="64">
        <v>0</v>
      </c>
      <c r="J21" s="58" t="s">
        <v>314</v>
      </c>
      <c r="K21" s="58">
        <v>0</v>
      </c>
      <c r="L21" s="58" t="s">
        <v>314</v>
      </c>
      <c r="M21" s="58" t="s">
        <v>314</v>
      </c>
      <c r="N21" s="193">
        <v>0</v>
      </c>
      <c r="O21" s="64" t="s">
        <v>314</v>
      </c>
      <c r="P21" s="58" t="s">
        <v>314</v>
      </c>
      <c r="Q21" s="58" t="s">
        <v>314</v>
      </c>
      <c r="R21" s="193" t="s">
        <v>314</v>
      </c>
      <c r="S21" s="64">
        <v>0</v>
      </c>
      <c r="T21" s="58">
        <v>0</v>
      </c>
      <c r="U21" s="58">
        <v>0</v>
      </c>
      <c r="V21" s="58">
        <v>0</v>
      </c>
      <c r="W21" s="193">
        <v>0</v>
      </c>
      <c r="X21" s="64">
        <v>0</v>
      </c>
      <c r="Y21" s="58">
        <v>0</v>
      </c>
      <c r="Z21" s="193">
        <v>0</v>
      </c>
      <c r="AA21" s="194">
        <v>0</v>
      </c>
      <c r="AB21" s="197">
        <v>0</v>
      </c>
      <c r="AC21" s="196">
        <v>0</v>
      </c>
    </row>
    <row r="22" spans="1:29" ht="30" customHeight="1" x14ac:dyDescent="0.25">
      <c r="A22" s="60" t="str">
        <f t="shared" si="0"/>
        <v>Unitil - FG&amp;E</v>
      </c>
      <c r="B22" s="65" t="s">
        <v>314</v>
      </c>
      <c r="C22" s="65" t="s">
        <v>314</v>
      </c>
      <c r="D22" s="58" t="s">
        <v>336</v>
      </c>
      <c r="E22" s="58" t="s">
        <v>322</v>
      </c>
      <c r="F22" s="58" t="s">
        <v>337</v>
      </c>
      <c r="G22" s="58" t="s">
        <v>322</v>
      </c>
      <c r="H22" s="11" t="s">
        <v>430</v>
      </c>
      <c r="I22" s="64">
        <v>0</v>
      </c>
      <c r="J22" s="58" t="s">
        <v>314</v>
      </c>
      <c r="K22" s="58">
        <v>0</v>
      </c>
      <c r="L22" s="58" t="s">
        <v>314</v>
      </c>
      <c r="M22" s="58" t="s">
        <v>314</v>
      </c>
      <c r="N22" s="193">
        <v>0</v>
      </c>
      <c r="O22" s="64" t="s">
        <v>314</v>
      </c>
      <c r="P22" s="58" t="s">
        <v>314</v>
      </c>
      <c r="Q22" s="58" t="s">
        <v>314</v>
      </c>
      <c r="R22" s="193" t="s">
        <v>314</v>
      </c>
      <c r="S22" s="64">
        <v>0</v>
      </c>
      <c r="T22" s="58">
        <v>0</v>
      </c>
      <c r="U22" s="58">
        <v>0</v>
      </c>
      <c r="V22" s="58">
        <v>0</v>
      </c>
      <c r="W22" s="193">
        <v>0</v>
      </c>
      <c r="X22" s="64">
        <v>0</v>
      </c>
      <c r="Y22" s="58">
        <v>0</v>
      </c>
      <c r="Z22" s="193">
        <v>0</v>
      </c>
      <c r="AA22" s="194">
        <v>0</v>
      </c>
      <c r="AB22" s="197">
        <v>0</v>
      </c>
      <c r="AC22" s="196">
        <v>0</v>
      </c>
    </row>
    <row r="23" spans="1:29" ht="30" customHeight="1" x14ac:dyDescent="0.25">
      <c r="A23" s="60" t="str">
        <f t="shared" si="0"/>
        <v>Unitil - FG&amp;E</v>
      </c>
      <c r="B23" s="65" t="s">
        <v>314</v>
      </c>
      <c r="C23" s="65" t="s">
        <v>314</v>
      </c>
      <c r="D23" s="58" t="s">
        <v>336</v>
      </c>
      <c r="E23" s="58" t="s">
        <v>322</v>
      </c>
      <c r="F23" s="58" t="s">
        <v>338</v>
      </c>
      <c r="G23" s="58" t="s">
        <v>322</v>
      </c>
      <c r="H23" s="11" t="s">
        <v>430</v>
      </c>
      <c r="I23" s="64">
        <v>0</v>
      </c>
      <c r="J23" s="58" t="s">
        <v>314</v>
      </c>
      <c r="K23" s="58">
        <v>0</v>
      </c>
      <c r="L23" s="58" t="s">
        <v>314</v>
      </c>
      <c r="M23" s="58" t="s">
        <v>314</v>
      </c>
      <c r="N23" s="193">
        <v>0</v>
      </c>
      <c r="O23" s="64" t="s">
        <v>314</v>
      </c>
      <c r="P23" s="58" t="s">
        <v>314</v>
      </c>
      <c r="Q23" s="58" t="s">
        <v>314</v>
      </c>
      <c r="R23" s="193" t="s">
        <v>314</v>
      </c>
      <c r="S23" s="64">
        <v>0</v>
      </c>
      <c r="T23" s="58">
        <v>0</v>
      </c>
      <c r="U23" s="58">
        <v>0</v>
      </c>
      <c r="V23" s="58">
        <v>0</v>
      </c>
      <c r="W23" s="193">
        <v>0</v>
      </c>
      <c r="X23" s="64">
        <v>0</v>
      </c>
      <c r="Y23" s="58">
        <v>0</v>
      </c>
      <c r="Z23" s="193">
        <v>0</v>
      </c>
      <c r="AA23" s="194">
        <v>0</v>
      </c>
      <c r="AB23" s="197">
        <v>0</v>
      </c>
      <c r="AC23" s="196">
        <v>0</v>
      </c>
    </row>
    <row r="24" spans="1:29" ht="30" customHeight="1" x14ac:dyDescent="0.25">
      <c r="A24" s="60" t="str">
        <f t="shared" si="0"/>
        <v>Unitil - FG&amp;E</v>
      </c>
      <c r="B24" s="65" t="s">
        <v>314</v>
      </c>
      <c r="C24" s="65" t="s">
        <v>314</v>
      </c>
      <c r="D24" s="58" t="s">
        <v>336</v>
      </c>
      <c r="E24" s="58" t="s">
        <v>322</v>
      </c>
      <c r="F24" s="395"/>
      <c r="G24" s="395"/>
      <c r="H24" s="419"/>
      <c r="I24" s="64">
        <v>0</v>
      </c>
      <c r="J24" s="58" t="s">
        <v>314</v>
      </c>
      <c r="K24" s="58">
        <v>0</v>
      </c>
      <c r="L24" s="58" t="s">
        <v>314</v>
      </c>
      <c r="M24" s="58" t="s">
        <v>314</v>
      </c>
      <c r="N24" s="193">
        <v>0</v>
      </c>
      <c r="O24" s="64" t="s">
        <v>314</v>
      </c>
      <c r="P24" s="58" t="s">
        <v>314</v>
      </c>
      <c r="Q24" s="58" t="s">
        <v>314</v>
      </c>
      <c r="R24" s="193" t="s">
        <v>314</v>
      </c>
      <c r="S24" s="64">
        <v>0</v>
      </c>
      <c r="T24" s="58">
        <v>0</v>
      </c>
      <c r="U24" s="58">
        <v>0</v>
      </c>
      <c r="V24" s="58">
        <v>0</v>
      </c>
      <c r="W24" s="193">
        <v>0</v>
      </c>
      <c r="X24" s="64">
        <v>0</v>
      </c>
      <c r="Y24" s="58">
        <v>0</v>
      </c>
      <c r="Z24" s="193">
        <v>0</v>
      </c>
      <c r="AA24" s="194">
        <v>0</v>
      </c>
      <c r="AB24" s="197">
        <v>0</v>
      </c>
      <c r="AC24" s="196">
        <v>0</v>
      </c>
    </row>
    <row r="25" spans="1:29" ht="30" customHeight="1" x14ac:dyDescent="0.25">
      <c r="A25" s="60" t="str">
        <f t="shared" si="0"/>
        <v>Unitil - FG&amp;E</v>
      </c>
      <c r="B25" s="65" t="s">
        <v>314</v>
      </c>
      <c r="C25" s="65" t="s">
        <v>314</v>
      </c>
      <c r="D25" s="58" t="s">
        <v>339</v>
      </c>
      <c r="E25" s="58" t="s">
        <v>322</v>
      </c>
      <c r="F25" s="58">
        <v>1341</v>
      </c>
      <c r="G25" s="58" t="s">
        <v>322</v>
      </c>
      <c r="H25" s="11" t="s">
        <v>430</v>
      </c>
      <c r="I25" s="64">
        <v>0</v>
      </c>
      <c r="J25" s="58" t="s">
        <v>314</v>
      </c>
      <c r="K25" s="58">
        <v>0</v>
      </c>
      <c r="L25" s="58" t="s">
        <v>314</v>
      </c>
      <c r="M25" s="58" t="s">
        <v>314</v>
      </c>
      <c r="N25" s="193">
        <v>0</v>
      </c>
      <c r="O25" s="64" t="s">
        <v>314</v>
      </c>
      <c r="P25" s="58" t="s">
        <v>314</v>
      </c>
      <c r="Q25" s="58" t="s">
        <v>314</v>
      </c>
      <c r="R25" s="193" t="s">
        <v>314</v>
      </c>
      <c r="S25" s="64">
        <v>0</v>
      </c>
      <c r="T25" s="58">
        <v>0</v>
      </c>
      <c r="U25" s="58">
        <v>0</v>
      </c>
      <c r="V25" s="58">
        <v>0</v>
      </c>
      <c r="W25" s="193">
        <v>0</v>
      </c>
      <c r="X25" s="64">
        <v>0</v>
      </c>
      <c r="Y25" s="58">
        <v>0</v>
      </c>
      <c r="Z25" s="193">
        <v>0</v>
      </c>
      <c r="AA25" s="194">
        <v>0</v>
      </c>
      <c r="AB25" s="197">
        <v>0</v>
      </c>
      <c r="AC25" s="196">
        <v>0</v>
      </c>
    </row>
    <row r="26" spans="1:29" ht="30" customHeight="1" x14ac:dyDescent="0.25">
      <c r="A26" s="60" t="str">
        <f t="shared" si="0"/>
        <v>Unitil - FG&amp;E</v>
      </c>
      <c r="B26" s="65" t="s">
        <v>314</v>
      </c>
      <c r="C26" s="65" t="s">
        <v>314</v>
      </c>
      <c r="D26" s="58" t="s">
        <v>339</v>
      </c>
      <c r="E26" s="58" t="s">
        <v>322</v>
      </c>
      <c r="F26" s="395"/>
      <c r="G26" s="395"/>
      <c r="H26" s="419"/>
      <c r="I26" s="64">
        <v>0</v>
      </c>
      <c r="J26" s="58" t="s">
        <v>314</v>
      </c>
      <c r="K26" s="58">
        <v>0</v>
      </c>
      <c r="L26" s="58" t="s">
        <v>314</v>
      </c>
      <c r="M26" s="58" t="s">
        <v>314</v>
      </c>
      <c r="N26" s="193">
        <v>0</v>
      </c>
      <c r="O26" s="64" t="s">
        <v>314</v>
      </c>
      <c r="P26" s="58" t="s">
        <v>314</v>
      </c>
      <c r="Q26" s="58" t="s">
        <v>314</v>
      </c>
      <c r="R26" s="193" t="s">
        <v>314</v>
      </c>
      <c r="S26" s="64">
        <v>0</v>
      </c>
      <c r="T26" s="58">
        <v>0</v>
      </c>
      <c r="U26" s="58">
        <v>0</v>
      </c>
      <c r="V26" s="58">
        <v>0</v>
      </c>
      <c r="W26" s="193">
        <v>0</v>
      </c>
      <c r="X26" s="64">
        <v>0</v>
      </c>
      <c r="Y26" s="58">
        <v>0</v>
      </c>
      <c r="Z26" s="193">
        <v>0</v>
      </c>
      <c r="AA26" s="194">
        <v>0</v>
      </c>
      <c r="AB26" s="197">
        <v>0</v>
      </c>
      <c r="AC26" s="196">
        <v>0</v>
      </c>
    </row>
    <row r="27" spans="1:29" ht="30" customHeight="1" x14ac:dyDescent="0.25">
      <c r="A27" s="60" t="str">
        <f t="shared" si="0"/>
        <v>Unitil - FG&amp;E</v>
      </c>
      <c r="B27" s="65" t="s">
        <v>314</v>
      </c>
      <c r="C27" s="65" t="s">
        <v>314</v>
      </c>
      <c r="D27" s="58" t="s">
        <v>340</v>
      </c>
      <c r="E27" s="58" t="s">
        <v>322</v>
      </c>
      <c r="F27" s="58" t="s">
        <v>341</v>
      </c>
      <c r="G27" s="58" t="s">
        <v>322</v>
      </c>
      <c r="H27" s="11" t="s">
        <v>430</v>
      </c>
      <c r="I27" s="64">
        <v>0</v>
      </c>
      <c r="J27" s="58" t="s">
        <v>314</v>
      </c>
      <c r="K27" s="58">
        <v>0</v>
      </c>
      <c r="L27" s="58" t="s">
        <v>314</v>
      </c>
      <c r="M27" s="58" t="s">
        <v>314</v>
      </c>
      <c r="N27" s="193">
        <v>0</v>
      </c>
      <c r="O27" s="64" t="s">
        <v>314</v>
      </c>
      <c r="P27" s="58" t="s">
        <v>314</v>
      </c>
      <c r="Q27" s="58" t="s">
        <v>314</v>
      </c>
      <c r="R27" s="193" t="s">
        <v>314</v>
      </c>
      <c r="S27" s="64">
        <v>0</v>
      </c>
      <c r="T27" s="58">
        <v>0</v>
      </c>
      <c r="U27" s="58">
        <v>0</v>
      </c>
      <c r="V27" s="58">
        <v>0</v>
      </c>
      <c r="W27" s="193">
        <v>0</v>
      </c>
      <c r="X27" s="64">
        <v>0</v>
      </c>
      <c r="Y27" s="58">
        <v>0</v>
      </c>
      <c r="Z27" s="193">
        <v>0</v>
      </c>
      <c r="AA27" s="194">
        <v>0</v>
      </c>
      <c r="AB27" s="197">
        <v>0</v>
      </c>
      <c r="AC27" s="196">
        <v>0</v>
      </c>
    </row>
    <row r="28" spans="1:29" ht="30" customHeight="1" x14ac:dyDescent="0.25">
      <c r="A28" s="60" t="str">
        <f t="shared" si="0"/>
        <v>Unitil - FG&amp;E</v>
      </c>
      <c r="B28" s="65" t="s">
        <v>314</v>
      </c>
      <c r="C28" s="65" t="s">
        <v>314</v>
      </c>
      <c r="D28" s="58" t="s">
        <v>340</v>
      </c>
      <c r="E28" s="58" t="s">
        <v>322</v>
      </c>
      <c r="F28" s="58" t="s">
        <v>342</v>
      </c>
      <c r="G28" s="58" t="s">
        <v>322</v>
      </c>
      <c r="H28" s="11" t="s">
        <v>430</v>
      </c>
      <c r="I28" s="64">
        <v>0</v>
      </c>
      <c r="J28" s="58" t="s">
        <v>314</v>
      </c>
      <c r="K28" s="58">
        <v>0</v>
      </c>
      <c r="L28" s="58" t="s">
        <v>314</v>
      </c>
      <c r="M28" s="58" t="s">
        <v>314</v>
      </c>
      <c r="N28" s="193">
        <v>0</v>
      </c>
      <c r="O28" s="64" t="s">
        <v>314</v>
      </c>
      <c r="P28" s="58" t="s">
        <v>314</v>
      </c>
      <c r="Q28" s="58" t="s">
        <v>314</v>
      </c>
      <c r="R28" s="193" t="s">
        <v>314</v>
      </c>
      <c r="S28" s="64">
        <v>0</v>
      </c>
      <c r="T28" s="58">
        <v>0</v>
      </c>
      <c r="U28" s="58">
        <v>0</v>
      </c>
      <c r="V28" s="58">
        <v>0</v>
      </c>
      <c r="W28" s="193">
        <v>0</v>
      </c>
      <c r="X28" s="64">
        <v>0</v>
      </c>
      <c r="Y28" s="58">
        <v>0</v>
      </c>
      <c r="Z28" s="193">
        <v>0</v>
      </c>
      <c r="AA28" s="194">
        <v>0</v>
      </c>
      <c r="AB28" s="197">
        <v>0</v>
      </c>
      <c r="AC28" s="196">
        <v>0</v>
      </c>
    </row>
    <row r="29" spans="1:29" ht="30" customHeight="1" x14ac:dyDescent="0.25">
      <c r="A29" s="60" t="str">
        <f t="shared" si="0"/>
        <v>Unitil - FG&amp;E</v>
      </c>
      <c r="B29" s="65" t="s">
        <v>314</v>
      </c>
      <c r="C29" s="65" t="s">
        <v>314</v>
      </c>
      <c r="D29" s="58" t="s">
        <v>340</v>
      </c>
      <c r="E29" s="58" t="s">
        <v>322</v>
      </c>
      <c r="F29" s="58" t="s">
        <v>343</v>
      </c>
      <c r="G29" s="58" t="s">
        <v>322</v>
      </c>
      <c r="H29" s="11" t="s">
        <v>430</v>
      </c>
      <c r="I29" s="64">
        <v>0</v>
      </c>
      <c r="J29" s="58" t="s">
        <v>314</v>
      </c>
      <c r="K29" s="58">
        <v>0</v>
      </c>
      <c r="L29" s="58" t="s">
        <v>314</v>
      </c>
      <c r="M29" s="58" t="s">
        <v>314</v>
      </c>
      <c r="N29" s="193">
        <v>0</v>
      </c>
      <c r="O29" s="64" t="s">
        <v>314</v>
      </c>
      <c r="P29" s="58" t="s">
        <v>314</v>
      </c>
      <c r="Q29" s="58" t="s">
        <v>314</v>
      </c>
      <c r="R29" s="193" t="s">
        <v>314</v>
      </c>
      <c r="S29" s="64">
        <v>0</v>
      </c>
      <c r="T29" s="58">
        <v>0</v>
      </c>
      <c r="U29" s="58">
        <v>0</v>
      </c>
      <c r="V29" s="58">
        <v>0</v>
      </c>
      <c r="W29" s="193">
        <v>0</v>
      </c>
      <c r="X29" s="64">
        <v>0</v>
      </c>
      <c r="Y29" s="58">
        <v>0</v>
      </c>
      <c r="Z29" s="193">
        <v>0</v>
      </c>
      <c r="AA29" s="194">
        <v>0</v>
      </c>
      <c r="AB29" s="197">
        <v>0</v>
      </c>
      <c r="AC29" s="196">
        <v>0</v>
      </c>
    </row>
    <row r="30" spans="1:29" ht="30" customHeight="1" x14ac:dyDescent="0.25">
      <c r="A30" s="60" t="str">
        <f t="shared" si="0"/>
        <v>Unitil - FG&amp;E</v>
      </c>
      <c r="B30" s="65" t="s">
        <v>314</v>
      </c>
      <c r="C30" s="65" t="s">
        <v>314</v>
      </c>
      <c r="D30" s="58" t="s">
        <v>340</v>
      </c>
      <c r="E30" s="58" t="s">
        <v>322</v>
      </c>
      <c r="F30" s="58" t="s">
        <v>344</v>
      </c>
      <c r="G30" s="58" t="s">
        <v>322</v>
      </c>
      <c r="H30" s="11" t="s">
        <v>430</v>
      </c>
      <c r="I30" s="64">
        <v>0</v>
      </c>
      <c r="J30" s="58" t="s">
        <v>314</v>
      </c>
      <c r="K30" s="58">
        <v>0</v>
      </c>
      <c r="L30" s="58" t="s">
        <v>314</v>
      </c>
      <c r="M30" s="58" t="s">
        <v>314</v>
      </c>
      <c r="N30" s="193">
        <v>0</v>
      </c>
      <c r="O30" s="64" t="s">
        <v>314</v>
      </c>
      <c r="P30" s="58" t="s">
        <v>314</v>
      </c>
      <c r="Q30" s="58" t="s">
        <v>314</v>
      </c>
      <c r="R30" s="193" t="s">
        <v>314</v>
      </c>
      <c r="S30" s="64">
        <v>0</v>
      </c>
      <c r="T30" s="58">
        <v>0</v>
      </c>
      <c r="U30" s="58">
        <v>0</v>
      </c>
      <c r="V30" s="58">
        <v>0</v>
      </c>
      <c r="W30" s="193">
        <v>0</v>
      </c>
      <c r="X30" s="64">
        <v>0</v>
      </c>
      <c r="Y30" s="58">
        <v>0</v>
      </c>
      <c r="Z30" s="193">
        <v>0</v>
      </c>
      <c r="AA30" s="194">
        <v>0</v>
      </c>
      <c r="AB30" s="197">
        <v>0</v>
      </c>
      <c r="AC30" s="196">
        <v>0</v>
      </c>
    </row>
    <row r="31" spans="1:29" ht="30" customHeight="1" x14ac:dyDescent="0.25">
      <c r="A31" s="60" t="str">
        <f t="shared" si="0"/>
        <v>Unitil - FG&amp;E</v>
      </c>
      <c r="B31" s="65" t="s">
        <v>314</v>
      </c>
      <c r="C31" s="65" t="s">
        <v>314</v>
      </c>
      <c r="D31" s="58" t="s">
        <v>340</v>
      </c>
      <c r="E31" s="58" t="s">
        <v>322</v>
      </c>
      <c r="F31" s="58" t="s">
        <v>345</v>
      </c>
      <c r="G31" s="58" t="s">
        <v>322</v>
      </c>
      <c r="H31" s="11" t="s">
        <v>430</v>
      </c>
      <c r="I31" s="64">
        <v>0</v>
      </c>
      <c r="J31" s="58" t="s">
        <v>314</v>
      </c>
      <c r="K31" s="58">
        <v>0</v>
      </c>
      <c r="L31" s="58" t="s">
        <v>314</v>
      </c>
      <c r="M31" s="58" t="s">
        <v>314</v>
      </c>
      <c r="N31" s="193">
        <v>0</v>
      </c>
      <c r="O31" s="64" t="s">
        <v>314</v>
      </c>
      <c r="P31" s="58" t="s">
        <v>314</v>
      </c>
      <c r="Q31" s="58" t="s">
        <v>314</v>
      </c>
      <c r="R31" s="193" t="s">
        <v>314</v>
      </c>
      <c r="S31" s="64">
        <v>0</v>
      </c>
      <c r="T31" s="58">
        <v>0</v>
      </c>
      <c r="U31" s="58">
        <v>0</v>
      </c>
      <c r="V31" s="58">
        <v>0</v>
      </c>
      <c r="W31" s="193">
        <v>0</v>
      </c>
      <c r="X31" s="64">
        <v>0</v>
      </c>
      <c r="Y31" s="58">
        <v>0</v>
      </c>
      <c r="Z31" s="193">
        <v>0</v>
      </c>
      <c r="AA31" s="194">
        <v>0</v>
      </c>
      <c r="AB31" s="197">
        <v>0</v>
      </c>
      <c r="AC31" s="196">
        <v>0</v>
      </c>
    </row>
    <row r="32" spans="1:29" ht="30" customHeight="1" x14ac:dyDescent="0.25">
      <c r="A32" s="60" t="str">
        <f t="shared" si="0"/>
        <v>Unitil - FG&amp;E</v>
      </c>
      <c r="B32" s="65" t="s">
        <v>314</v>
      </c>
      <c r="C32" s="65" t="s">
        <v>314</v>
      </c>
      <c r="D32" s="58" t="s">
        <v>340</v>
      </c>
      <c r="E32" s="58" t="s">
        <v>322</v>
      </c>
      <c r="F32" s="58" t="s">
        <v>346</v>
      </c>
      <c r="G32" s="58" t="s">
        <v>322</v>
      </c>
      <c r="H32" s="11" t="s">
        <v>430</v>
      </c>
      <c r="I32" s="64">
        <v>0</v>
      </c>
      <c r="J32" s="58" t="s">
        <v>314</v>
      </c>
      <c r="K32" s="58">
        <v>0</v>
      </c>
      <c r="L32" s="58" t="s">
        <v>314</v>
      </c>
      <c r="M32" s="58" t="s">
        <v>314</v>
      </c>
      <c r="N32" s="193">
        <v>0</v>
      </c>
      <c r="O32" s="64" t="s">
        <v>314</v>
      </c>
      <c r="P32" s="58" t="s">
        <v>314</v>
      </c>
      <c r="Q32" s="58" t="s">
        <v>314</v>
      </c>
      <c r="R32" s="193" t="s">
        <v>314</v>
      </c>
      <c r="S32" s="64">
        <v>0</v>
      </c>
      <c r="T32" s="58">
        <v>0</v>
      </c>
      <c r="U32" s="58">
        <v>0</v>
      </c>
      <c r="V32" s="58">
        <v>0</v>
      </c>
      <c r="W32" s="193">
        <v>0</v>
      </c>
      <c r="X32" s="64">
        <v>0</v>
      </c>
      <c r="Y32" s="58">
        <v>0</v>
      </c>
      <c r="Z32" s="193">
        <v>0</v>
      </c>
      <c r="AA32" s="194">
        <v>0</v>
      </c>
      <c r="AB32" s="197">
        <v>0</v>
      </c>
      <c r="AC32" s="196">
        <v>0</v>
      </c>
    </row>
    <row r="33" spans="1:29" ht="30" customHeight="1" x14ac:dyDescent="0.25">
      <c r="A33" s="60" t="str">
        <f t="shared" si="0"/>
        <v>Unitil - FG&amp;E</v>
      </c>
      <c r="B33" s="65" t="s">
        <v>314</v>
      </c>
      <c r="C33" s="65" t="s">
        <v>314</v>
      </c>
      <c r="D33" s="58" t="s">
        <v>340</v>
      </c>
      <c r="E33" s="58" t="s">
        <v>322</v>
      </c>
      <c r="F33" s="58" t="s">
        <v>347</v>
      </c>
      <c r="G33" s="58" t="s">
        <v>322</v>
      </c>
      <c r="H33" s="11" t="s">
        <v>430</v>
      </c>
      <c r="I33" s="64">
        <v>0</v>
      </c>
      <c r="J33" s="58" t="s">
        <v>314</v>
      </c>
      <c r="K33" s="58">
        <v>0</v>
      </c>
      <c r="L33" s="58" t="s">
        <v>314</v>
      </c>
      <c r="M33" s="58" t="s">
        <v>314</v>
      </c>
      <c r="N33" s="193">
        <v>0</v>
      </c>
      <c r="O33" s="64" t="s">
        <v>314</v>
      </c>
      <c r="P33" s="58" t="s">
        <v>314</v>
      </c>
      <c r="Q33" s="58" t="s">
        <v>314</v>
      </c>
      <c r="R33" s="193" t="s">
        <v>314</v>
      </c>
      <c r="S33" s="64">
        <v>0</v>
      </c>
      <c r="T33" s="58">
        <v>0</v>
      </c>
      <c r="U33" s="58">
        <v>0</v>
      </c>
      <c r="V33" s="58">
        <v>0</v>
      </c>
      <c r="W33" s="193">
        <v>0</v>
      </c>
      <c r="X33" s="64">
        <v>0</v>
      </c>
      <c r="Y33" s="58">
        <v>0</v>
      </c>
      <c r="Z33" s="193">
        <v>0</v>
      </c>
      <c r="AA33" s="194">
        <v>0</v>
      </c>
      <c r="AB33" s="197">
        <v>0</v>
      </c>
      <c r="AC33" s="196">
        <v>0</v>
      </c>
    </row>
    <row r="34" spans="1:29" ht="30" customHeight="1" x14ac:dyDescent="0.25">
      <c r="A34" s="60" t="str">
        <f t="shared" si="0"/>
        <v>Unitil - FG&amp;E</v>
      </c>
      <c r="B34" s="65" t="s">
        <v>314</v>
      </c>
      <c r="C34" s="65" t="s">
        <v>314</v>
      </c>
      <c r="D34" s="58" t="s">
        <v>340</v>
      </c>
      <c r="E34" s="58" t="s">
        <v>322</v>
      </c>
      <c r="F34" s="58" t="s">
        <v>348</v>
      </c>
      <c r="G34" s="58" t="s">
        <v>322</v>
      </c>
      <c r="H34" s="11" t="s">
        <v>430</v>
      </c>
      <c r="I34" s="64">
        <v>0</v>
      </c>
      <c r="J34" s="58" t="s">
        <v>314</v>
      </c>
      <c r="K34" s="58">
        <v>0</v>
      </c>
      <c r="L34" s="58" t="s">
        <v>314</v>
      </c>
      <c r="M34" s="58" t="s">
        <v>314</v>
      </c>
      <c r="N34" s="193">
        <v>0</v>
      </c>
      <c r="O34" s="64" t="s">
        <v>314</v>
      </c>
      <c r="P34" s="58" t="s">
        <v>314</v>
      </c>
      <c r="Q34" s="58" t="s">
        <v>314</v>
      </c>
      <c r="R34" s="193" t="s">
        <v>314</v>
      </c>
      <c r="S34" s="64">
        <v>0</v>
      </c>
      <c r="T34" s="58">
        <v>0</v>
      </c>
      <c r="U34" s="58">
        <v>0</v>
      </c>
      <c r="V34" s="58">
        <v>0</v>
      </c>
      <c r="W34" s="193">
        <v>0</v>
      </c>
      <c r="X34" s="64">
        <v>0</v>
      </c>
      <c r="Y34" s="58">
        <v>0</v>
      </c>
      <c r="Z34" s="193">
        <v>0</v>
      </c>
      <c r="AA34" s="194">
        <v>0</v>
      </c>
      <c r="AB34" s="197">
        <v>0</v>
      </c>
      <c r="AC34" s="196">
        <v>0</v>
      </c>
    </row>
    <row r="35" spans="1:29" ht="30" customHeight="1" x14ac:dyDescent="0.25">
      <c r="A35" s="60" t="str">
        <f t="shared" si="0"/>
        <v>Unitil - FG&amp;E</v>
      </c>
      <c r="B35" s="65" t="s">
        <v>314</v>
      </c>
      <c r="C35" s="65" t="s">
        <v>314</v>
      </c>
      <c r="D35" s="58" t="s">
        <v>340</v>
      </c>
      <c r="E35" s="58" t="s">
        <v>322</v>
      </c>
      <c r="F35" s="58" t="s">
        <v>349</v>
      </c>
      <c r="G35" s="58" t="s">
        <v>322</v>
      </c>
      <c r="H35" s="11" t="s">
        <v>430</v>
      </c>
      <c r="I35" s="64">
        <v>0</v>
      </c>
      <c r="J35" s="58" t="s">
        <v>314</v>
      </c>
      <c r="K35" s="58">
        <v>0</v>
      </c>
      <c r="L35" s="58" t="s">
        <v>314</v>
      </c>
      <c r="M35" s="58" t="s">
        <v>314</v>
      </c>
      <c r="N35" s="193">
        <v>0</v>
      </c>
      <c r="O35" s="64" t="s">
        <v>314</v>
      </c>
      <c r="P35" s="58" t="s">
        <v>314</v>
      </c>
      <c r="Q35" s="58" t="s">
        <v>314</v>
      </c>
      <c r="R35" s="193" t="s">
        <v>314</v>
      </c>
      <c r="S35" s="64">
        <v>0</v>
      </c>
      <c r="T35" s="58">
        <v>0</v>
      </c>
      <c r="U35" s="58">
        <v>0</v>
      </c>
      <c r="V35" s="58">
        <v>0</v>
      </c>
      <c r="W35" s="193">
        <v>0</v>
      </c>
      <c r="X35" s="64">
        <v>0</v>
      </c>
      <c r="Y35" s="58">
        <v>0</v>
      </c>
      <c r="Z35" s="193">
        <v>0</v>
      </c>
      <c r="AA35" s="194">
        <v>0</v>
      </c>
      <c r="AB35" s="197">
        <v>0</v>
      </c>
      <c r="AC35" s="196">
        <v>0</v>
      </c>
    </row>
    <row r="36" spans="1:29" ht="30" customHeight="1" x14ac:dyDescent="0.25">
      <c r="A36" s="60" t="str">
        <f t="shared" si="0"/>
        <v>Unitil - FG&amp;E</v>
      </c>
      <c r="B36" s="65" t="s">
        <v>314</v>
      </c>
      <c r="C36" s="65" t="s">
        <v>314</v>
      </c>
      <c r="D36" s="58" t="s">
        <v>340</v>
      </c>
      <c r="E36" s="58" t="s">
        <v>322</v>
      </c>
      <c r="F36" s="395"/>
      <c r="G36" s="395"/>
      <c r="H36" s="419"/>
      <c r="I36" s="64">
        <v>0</v>
      </c>
      <c r="J36" s="58" t="s">
        <v>314</v>
      </c>
      <c r="K36" s="58">
        <v>0</v>
      </c>
      <c r="L36" s="58" t="s">
        <v>314</v>
      </c>
      <c r="M36" s="58" t="s">
        <v>314</v>
      </c>
      <c r="N36" s="193">
        <v>0</v>
      </c>
      <c r="O36" s="64" t="s">
        <v>314</v>
      </c>
      <c r="P36" s="58" t="s">
        <v>314</v>
      </c>
      <c r="Q36" s="58" t="s">
        <v>314</v>
      </c>
      <c r="R36" s="193" t="s">
        <v>314</v>
      </c>
      <c r="S36" s="64">
        <v>0</v>
      </c>
      <c r="T36" s="58">
        <v>0</v>
      </c>
      <c r="U36" s="58">
        <v>0</v>
      </c>
      <c r="V36" s="58">
        <v>0</v>
      </c>
      <c r="W36" s="193">
        <v>0</v>
      </c>
      <c r="X36" s="64">
        <v>0</v>
      </c>
      <c r="Y36" s="58">
        <v>0</v>
      </c>
      <c r="Z36" s="193">
        <v>0</v>
      </c>
      <c r="AA36" s="194">
        <v>0</v>
      </c>
      <c r="AB36" s="197">
        <v>0</v>
      </c>
      <c r="AC36" s="196">
        <v>0</v>
      </c>
    </row>
    <row r="37" spans="1:29" ht="30" customHeight="1" x14ac:dyDescent="0.25">
      <c r="A37" s="60" t="str">
        <f t="shared" si="0"/>
        <v>Unitil - FG&amp;E</v>
      </c>
      <c r="B37" s="65" t="s">
        <v>314</v>
      </c>
      <c r="C37" s="65" t="s">
        <v>314</v>
      </c>
      <c r="D37" s="58" t="s">
        <v>350</v>
      </c>
      <c r="E37" s="58" t="s">
        <v>322</v>
      </c>
      <c r="F37" s="58" t="s">
        <v>351</v>
      </c>
      <c r="G37" s="58" t="s">
        <v>322</v>
      </c>
      <c r="H37" s="11" t="s">
        <v>430</v>
      </c>
      <c r="I37" s="64">
        <v>0</v>
      </c>
      <c r="J37" s="58" t="s">
        <v>314</v>
      </c>
      <c r="K37" s="58">
        <v>0</v>
      </c>
      <c r="L37" s="58" t="s">
        <v>314</v>
      </c>
      <c r="M37" s="58" t="s">
        <v>314</v>
      </c>
      <c r="N37" s="193">
        <v>0</v>
      </c>
      <c r="O37" s="64" t="s">
        <v>314</v>
      </c>
      <c r="P37" s="58" t="s">
        <v>314</v>
      </c>
      <c r="Q37" s="58" t="s">
        <v>314</v>
      </c>
      <c r="R37" s="193" t="s">
        <v>314</v>
      </c>
      <c r="S37" s="64">
        <v>0</v>
      </c>
      <c r="T37" s="58">
        <v>0</v>
      </c>
      <c r="U37" s="58">
        <v>0</v>
      </c>
      <c r="V37" s="58">
        <v>0</v>
      </c>
      <c r="W37" s="193">
        <v>0</v>
      </c>
      <c r="X37" s="64">
        <v>0</v>
      </c>
      <c r="Y37" s="58">
        <v>0</v>
      </c>
      <c r="Z37" s="193">
        <v>0</v>
      </c>
      <c r="AA37" s="194">
        <v>0</v>
      </c>
      <c r="AB37" s="197">
        <v>0</v>
      </c>
      <c r="AC37" s="196">
        <v>0</v>
      </c>
    </row>
    <row r="38" spans="1:29" ht="30" customHeight="1" x14ac:dyDescent="0.25">
      <c r="A38" s="60" t="str">
        <f t="shared" si="0"/>
        <v>Unitil - FG&amp;E</v>
      </c>
      <c r="B38" s="65" t="s">
        <v>314</v>
      </c>
      <c r="C38" s="65" t="s">
        <v>314</v>
      </c>
      <c r="D38" s="58" t="s">
        <v>350</v>
      </c>
      <c r="E38" s="58" t="s">
        <v>322</v>
      </c>
      <c r="F38" s="58" t="s">
        <v>352</v>
      </c>
      <c r="G38" s="58" t="s">
        <v>322</v>
      </c>
      <c r="H38" s="11" t="s">
        <v>430</v>
      </c>
      <c r="I38" s="64">
        <v>0</v>
      </c>
      <c r="J38" s="58" t="s">
        <v>314</v>
      </c>
      <c r="K38" s="58">
        <v>0</v>
      </c>
      <c r="L38" s="58" t="s">
        <v>314</v>
      </c>
      <c r="M38" s="58" t="s">
        <v>314</v>
      </c>
      <c r="N38" s="193">
        <v>0</v>
      </c>
      <c r="O38" s="64" t="s">
        <v>314</v>
      </c>
      <c r="P38" s="58" t="s">
        <v>314</v>
      </c>
      <c r="Q38" s="58" t="s">
        <v>314</v>
      </c>
      <c r="R38" s="193" t="s">
        <v>314</v>
      </c>
      <c r="S38" s="64">
        <v>0</v>
      </c>
      <c r="T38" s="58">
        <v>0</v>
      </c>
      <c r="U38" s="58">
        <v>0</v>
      </c>
      <c r="V38" s="58">
        <v>0</v>
      </c>
      <c r="W38" s="193">
        <v>0</v>
      </c>
      <c r="X38" s="64">
        <v>0</v>
      </c>
      <c r="Y38" s="58">
        <v>0</v>
      </c>
      <c r="Z38" s="193">
        <v>0</v>
      </c>
      <c r="AA38" s="194">
        <v>0</v>
      </c>
      <c r="AB38" s="197">
        <v>0</v>
      </c>
      <c r="AC38" s="196">
        <v>0</v>
      </c>
    </row>
    <row r="39" spans="1:29" ht="30" customHeight="1" x14ac:dyDescent="0.25">
      <c r="A39" s="60" t="str">
        <f t="shared" si="0"/>
        <v>Unitil - FG&amp;E</v>
      </c>
      <c r="B39" s="65" t="s">
        <v>314</v>
      </c>
      <c r="C39" s="65" t="s">
        <v>314</v>
      </c>
      <c r="D39" s="58" t="s">
        <v>350</v>
      </c>
      <c r="E39" s="58" t="s">
        <v>322</v>
      </c>
      <c r="F39" s="58" t="s">
        <v>353</v>
      </c>
      <c r="G39" s="58" t="s">
        <v>322</v>
      </c>
      <c r="H39" s="11" t="s">
        <v>430</v>
      </c>
      <c r="I39" s="64">
        <v>0</v>
      </c>
      <c r="J39" s="58" t="s">
        <v>314</v>
      </c>
      <c r="K39" s="58">
        <v>0</v>
      </c>
      <c r="L39" s="58" t="s">
        <v>314</v>
      </c>
      <c r="M39" s="58" t="s">
        <v>314</v>
      </c>
      <c r="N39" s="193">
        <v>0</v>
      </c>
      <c r="O39" s="64" t="s">
        <v>314</v>
      </c>
      <c r="P39" s="58" t="s">
        <v>314</v>
      </c>
      <c r="Q39" s="58" t="s">
        <v>314</v>
      </c>
      <c r="R39" s="193" t="s">
        <v>314</v>
      </c>
      <c r="S39" s="64">
        <v>0</v>
      </c>
      <c r="T39" s="58">
        <v>0</v>
      </c>
      <c r="U39" s="58">
        <v>0</v>
      </c>
      <c r="V39" s="58">
        <v>0</v>
      </c>
      <c r="W39" s="193">
        <v>0</v>
      </c>
      <c r="X39" s="64">
        <v>0</v>
      </c>
      <c r="Y39" s="58">
        <v>0</v>
      </c>
      <c r="Z39" s="193">
        <v>0</v>
      </c>
      <c r="AA39" s="194">
        <v>0</v>
      </c>
      <c r="AB39" s="197">
        <v>0</v>
      </c>
      <c r="AC39" s="196">
        <v>0</v>
      </c>
    </row>
    <row r="40" spans="1:29" ht="30" customHeight="1" x14ac:dyDescent="0.25">
      <c r="A40" s="60" t="str">
        <f t="shared" si="0"/>
        <v>Unitil - FG&amp;E</v>
      </c>
      <c r="B40" s="65" t="s">
        <v>314</v>
      </c>
      <c r="C40" s="65" t="s">
        <v>314</v>
      </c>
      <c r="D40" s="58" t="s">
        <v>350</v>
      </c>
      <c r="E40" s="58" t="s">
        <v>322</v>
      </c>
      <c r="F40" s="395"/>
      <c r="G40" s="395"/>
      <c r="H40" s="419"/>
      <c r="I40" s="64">
        <v>0</v>
      </c>
      <c r="J40" s="58" t="s">
        <v>314</v>
      </c>
      <c r="K40" s="58">
        <v>0</v>
      </c>
      <c r="L40" s="58" t="s">
        <v>314</v>
      </c>
      <c r="M40" s="58" t="s">
        <v>314</v>
      </c>
      <c r="N40" s="193">
        <v>0</v>
      </c>
      <c r="O40" s="64" t="s">
        <v>314</v>
      </c>
      <c r="P40" s="58" t="s">
        <v>314</v>
      </c>
      <c r="Q40" s="58" t="s">
        <v>314</v>
      </c>
      <c r="R40" s="193" t="s">
        <v>314</v>
      </c>
      <c r="S40" s="64">
        <v>0</v>
      </c>
      <c r="T40" s="58">
        <v>0</v>
      </c>
      <c r="U40" s="58">
        <v>0</v>
      </c>
      <c r="V40" s="58">
        <v>0</v>
      </c>
      <c r="W40" s="193">
        <v>0</v>
      </c>
      <c r="X40" s="64">
        <v>0</v>
      </c>
      <c r="Y40" s="58">
        <v>0</v>
      </c>
      <c r="Z40" s="193">
        <v>0</v>
      </c>
      <c r="AA40" s="194">
        <v>0</v>
      </c>
      <c r="AB40" s="197">
        <v>0</v>
      </c>
      <c r="AC40" s="196">
        <v>0</v>
      </c>
    </row>
    <row r="41" spans="1:29" ht="30" customHeight="1" x14ac:dyDescent="0.25">
      <c r="A41" s="60" t="str">
        <f t="shared" si="0"/>
        <v>Unitil - FG&amp;E</v>
      </c>
      <c r="B41" s="65" t="s">
        <v>314</v>
      </c>
      <c r="C41" s="65" t="s">
        <v>314</v>
      </c>
      <c r="D41" s="58" t="s">
        <v>354</v>
      </c>
      <c r="E41" s="58" t="s">
        <v>354</v>
      </c>
      <c r="F41" s="58" t="s">
        <v>355</v>
      </c>
      <c r="G41" s="58" t="s">
        <v>354</v>
      </c>
      <c r="H41" s="11" t="s">
        <v>430</v>
      </c>
      <c r="I41" s="64">
        <v>0</v>
      </c>
      <c r="J41" s="58" t="s">
        <v>314</v>
      </c>
      <c r="K41" s="58">
        <v>0</v>
      </c>
      <c r="L41" s="58" t="s">
        <v>314</v>
      </c>
      <c r="M41" s="58" t="s">
        <v>314</v>
      </c>
      <c r="N41" s="193">
        <v>0</v>
      </c>
      <c r="O41" s="64" t="s">
        <v>314</v>
      </c>
      <c r="P41" s="58" t="s">
        <v>314</v>
      </c>
      <c r="Q41" s="58" t="s">
        <v>314</v>
      </c>
      <c r="R41" s="193" t="s">
        <v>314</v>
      </c>
      <c r="S41" s="64">
        <v>0</v>
      </c>
      <c r="T41" s="58">
        <v>0</v>
      </c>
      <c r="U41" s="58">
        <v>0</v>
      </c>
      <c r="V41" s="58">
        <v>0</v>
      </c>
      <c r="W41" s="193">
        <v>0</v>
      </c>
      <c r="X41" s="64">
        <v>0</v>
      </c>
      <c r="Y41" s="58">
        <v>0</v>
      </c>
      <c r="Z41" s="193">
        <v>0</v>
      </c>
      <c r="AA41" s="194">
        <v>0</v>
      </c>
      <c r="AB41" s="197">
        <v>0</v>
      </c>
      <c r="AC41" s="196">
        <v>0</v>
      </c>
    </row>
    <row r="42" spans="1:29" ht="30" customHeight="1" x14ac:dyDescent="0.25">
      <c r="A42" s="60" t="str">
        <f t="shared" si="0"/>
        <v>Unitil - FG&amp;E</v>
      </c>
      <c r="B42" s="65" t="s">
        <v>314</v>
      </c>
      <c r="C42" s="65" t="s">
        <v>314</v>
      </c>
      <c r="D42" s="58" t="s">
        <v>354</v>
      </c>
      <c r="E42" s="58" t="s">
        <v>354</v>
      </c>
      <c r="F42" s="58" t="s">
        <v>356</v>
      </c>
      <c r="G42" s="58" t="s">
        <v>415</v>
      </c>
      <c r="H42" s="11" t="s">
        <v>430</v>
      </c>
      <c r="I42" s="64">
        <v>0</v>
      </c>
      <c r="J42" s="58" t="s">
        <v>314</v>
      </c>
      <c r="K42" s="58">
        <v>0</v>
      </c>
      <c r="L42" s="58" t="s">
        <v>314</v>
      </c>
      <c r="M42" s="58" t="s">
        <v>314</v>
      </c>
      <c r="N42" s="193">
        <v>0</v>
      </c>
      <c r="O42" s="64" t="s">
        <v>314</v>
      </c>
      <c r="P42" s="58" t="s">
        <v>314</v>
      </c>
      <c r="Q42" s="58" t="s">
        <v>314</v>
      </c>
      <c r="R42" s="193" t="s">
        <v>314</v>
      </c>
      <c r="S42" s="64">
        <v>0</v>
      </c>
      <c r="T42" s="58">
        <v>0</v>
      </c>
      <c r="U42" s="58">
        <v>0</v>
      </c>
      <c r="V42" s="58">
        <v>0</v>
      </c>
      <c r="W42" s="193">
        <v>0</v>
      </c>
      <c r="X42" s="64">
        <v>0</v>
      </c>
      <c r="Y42" s="58">
        <v>0</v>
      </c>
      <c r="Z42" s="193">
        <v>0</v>
      </c>
      <c r="AA42" s="194">
        <v>0</v>
      </c>
      <c r="AB42" s="197">
        <v>0</v>
      </c>
      <c r="AC42" s="196">
        <v>0</v>
      </c>
    </row>
    <row r="43" spans="1:29" ht="30" customHeight="1" x14ac:dyDescent="0.25">
      <c r="A43" s="60" t="str">
        <f t="shared" si="0"/>
        <v>Unitil - FG&amp;E</v>
      </c>
      <c r="B43" s="65" t="s">
        <v>314</v>
      </c>
      <c r="C43" s="65" t="s">
        <v>314</v>
      </c>
      <c r="D43" s="58" t="s">
        <v>354</v>
      </c>
      <c r="E43" s="58" t="s">
        <v>354</v>
      </c>
      <c r="F43" s="395"/>
      <c r="G43" s="395"/>
      <c r="H43" s="419"/>
      <c r="I43" s="64">
        <v>0</v>
      </c>
      <c r="J43" s="58" t="s">
        <v>314</v>
      </c>
      <c r="K43" s="58">
        <v>0</v>
      </c>
      <c r="L43" s="58" t="s">
        <v>314</v>
      </c>
      <c r="M43" s="58" t="s">
        <v>314</v>
      </c>
      <c r="N43" s="193">
        <v>0</v>
      </c>
      <c r="O43" s="64" t="s">
        <v>314</v>
      </c>
      <c r="P43" s="58" t="s">
        <v>314</v>
      </c>
      <c r="Q43" s="58" t="s">
        <v>314</v>
      </c>
      <c r="R43" s="193" t="s">
        <v>314</v>
      </c>
      <c r="S43" s="64">
        <v>0</v>
      </c>
      <c r="T43" s="58">
        <v>0</v>
      </c>
      <c r="U43" s="58">
        <v>0</v>
      </c>
      <c r="V43" s="58">
        <v>0</v>
      </c>
      <c r="W43" s="193">
        <v>0</v>
      </c>
      <c r="X43" s="64">
        <v>0</v>
      </c>
      <c r="Y43" s="58">
        <v>0</v>
      </c>
      <c r="Z43" s="193">
        <v>0</v>
      </c>
      <c r="AA43" s="194">
        <v>0</v>
      </c>
      <c r="AB43" s="197">
        <v>0</v>
      </c>
      <c r="AC43" s="196">
        <v>0</v>
      </c>
    </row>
    <row r="44" spans="1:29" ht="30" customHeight="1" x14ac:dyDescent="0.25">
      <c r="A44" s="60" t="str">
        <f t="shared" si="0"/>
        <v>Unitil - FG&amp;E</v>
      </c>
      <c r="B44" s="65" t="s">
        <v>314</v>
      </c>
      <c r="C44" s="65" t="s">
        <v>314</v>
      </c>
      <c r="D44" s="58" t="s">
        <v>357</v>
      </c>
      <c r="E44" s="58" t="s">
        <v>354</v>
      </c>
      <c r="F44" s="58" t="s">
        <v>358</v>
      </c>
      <c r="G44" s="58" t="s">
        <v>416</v>
      </c>
      <c r="H44" s="11" t="s">
        <v>430</v>
      </c>
      <c r="I44" s="64">
        <v>0</v>
      </c>
      <c r="J44" s="58" t="s">
        <v>314</v>
      </c>
      <c r="K44" s="58">
        <v>0</v>
      </c>
      <c r="L44" s="58" t="s">
        <v>314</v>
      </c>
      <c r="M44" s="58" t="s">
        <v>314</v>
      </c>
      <c r="N44" s="193">
        <v>0</v>
      </c>
      <c r="O44" s="64" t="s">
        <v>314</v>
      </c>
      <c r="P44" s="58" t="s">
        <v>314</v>
      </c>
      <c r="Q44" s="58" t="s">
        <v>314</v>
      </c>
      <c r="R44" s="193" t="s">
        <v>314</v>
      </c>
      <c r="S44" s="64">
        <v>0</v>
      </c>
      <c r="T44" s="58">
        <v>0</v>
      </c>
      <c r="U44" s="58">
        <v>0</v>
      </c>
      <c r="V44" s="58">
        <v>0</v>
      </c>
      <c r="W44" s="193">
        <v>0</v>
      </c>
      <c r="X44" s="64">
        <v>0</v>
      </c>
      <c r="Y44" s="58">
        <v>0</v>
      </c>
      <c r="Z44" s="193">
        <v>0</v>
      </c>
      <c r="AA44" s="194">
        <v>0</v>
      </c>
      <c r="AB44" s="197">
        <v>0</v>
      </c>
      <c r="AC44" s="196">
        <v>0</v>
      </c>
    </row>
    <row r="45" spans="1:29" ht="30" customHeight="1" x14ac:dyDescent="0.25">
      <c r="A45" s="60" t="str">
        <f t="shared" si="0"/>
        <v>Unitil - FG&amp;E</v>
      </c>
      <c r="B45" s="65" t="s">
        <v>314</v>
      </c>
      <c r="C45" s="65" t="s">
        <v>314</v>
      </c>
      <c r="D45" s="58" t="s">
        <v>357</v>
      </c>
      <c r="E45" s="58" t="s">
        <v>354</v>
      </c>
      <c r="F45" s="58" t="s">
        <v>359</v>
      </c>
      <c r="G45" s="58" t="s">
        <v>416</v>
      </c>
      <c r="H45" s="11" t="s">
        <v>430</v>
      </c>
      <c r="I45" s="64">
        <v>0</v>
      </c>
      <c r="J45" s="58" t="s">
        <v>314</v>
      </c>
      <c r="K45" s="58">
        <v>0</v>
      </c>
      <c r="L45" s="58" t="s">
        <v>314</v>
      </c>
      <c r="M45" s="58" t="s">
        <v>314</v>
      </c>
      <c r="N45" s="193">
        <v>0</v>
      </c>
      <c r="O45" s="64" t="s">
        <v>314</v>
      </c>
      <c r="P45" s="58" t="s">
        <v>314</v>
      </c>
      <c r="Q45" s="58" t="s">
        <v>314</v>
      </c>
      <c r="R45" s="193" t="s">
        <v>314</v>
      </c>
      <c r="S45" s="64">
        <v>0</v>
      </c>
      <c r="T45" s="58">
        <v>0</v>
      </c>
      <c r="U45" s="58">
        <v>0</v>
      </c>
      <c r="V45" s="58">
        <v>0</v>
      </c>
      <c r="W45" s="193">
        <v>0</v>
      </c>
      <c r="X45" s="64">
        <v>0</v>
      </c>
      <c r="Y45" s="58">
        <v>0</v>
      </c>
      <c r="Z45" s="193">
        <v>0</v>
      </c>
      <c r="AA45" s="194">
        <v>0</v>
      </c>
      <c r="AB45" s="197">
        <v>0</v>
      </c>
      <c r="AC45" s="196">
        <v>0</v>
      </c>
    </row>
    <row r="46" spans="1:29" ht="30" customHeight="1" x14ac:dyDescent="0.25">
      <c r="A46" s="60" t="str">
        <f t="shared" si="0"/>
        <v>Unitil - FG&amp;E</v>
      </c>
      <c r="B46" s="65" t="s">
        <v>314</v>
      </c>
      <c r="C46" s="65" t="s">
        <v>314</v>
      </c>
      <c r="D46" s="58" t="s">
        <v>357</v>
      </c>
      <c r="E46" s="58" t="s">
        <v>354</v>
      </c>
      <c r="F46" s="58" t="s">
        <v>360</v>
      </c>
      <c r="G46" s="58" t="s">
        <v>354</v>
      </c>
      <c r="H46" s="11" t="s">
        <v>430</v>
      </c>
      <c r="I46" s="64">
        <v>0</v>
      </c>
      <c r="J46" s="58" t="s">
        <v>314</v>
      </c>
      <c r="K46" s="58">
        <v>0</v>
      </c>
      <c r="L46" s="58" t="s">
        <v>314</v>
      </c>
      <c r="M46" s="58" t="s">
        <v>314</v>
      </c>
      <c r="N46" s="193">
        <v>0</v>
      </c>
      <c r="O46" s="64" t="s">
        <v>314</v>
      </c>
      <c r="P46" s="58" t="s">
        <v>314</v>
      </c>
      <c r="Q46" s="58" t="s">
        <v>314</v>
      </c>
      <c r="R46" s="193" t="s">
        <v>314</v>
      </c>
      <c r="S46" s="64">
        <v>0</v>
      </c>
      <c r="T46" s="58">
        <v>0</v>
      </c>
      <c r="U46" s="58">
        <v>0</v>
      </c>
      <c r="V46" s="58">
        <v>0</v>
      </c>
      <c r="W46" s="193">
        <v>0</v>
      </c>
      <c r="X46" s="64">
        <v>0</v>
      </c>
      <c r="Y46" s="58">
        <v>0</v>
      </c>
      <c r="Z46" s="193">
        <v>0</v>
      </c>
      <c r="AA46" s="194">
        <v>0</v>
      </c>
      <c r="AB46" s="197">
        <v>0</v>
      </c>
      <c r="AC46" s="196">
        <v>0</v>
      </c>
    </row>
    <row r="47" spans="1:29" ht="30" customHeight="1" x14ac:dyDescent="0.25">
      <c r="A47" s="60" t="str">
        <f t="shared" si="0"/>
        <v>Unitil - FG&amp;E</v>
      </c>
      <c r="B47" s="65" t="s">
        <v>314</v>
      </c>
      <c r="C47" s="65" t="s">
        <v>314</v>
      </c>
      <c r="D47" s="58" t="s">
        <v>357</v>
      </c>
      <c r="E47" s="58" t="s">
        <v>354</v>
      </c>
      <c r="F47" s="395"/>
      <c r="G47" s="395"/>
      <c r="H47" s="419"/>
      <c r="I47" s="64">
        <v>0</v>
      </c>
      <c r="J47" s="58" t="s">
        <v>314</v>
      </c>
      <c r="K47" s="58">
        <v>0</v>
      </c>
      <c r="L47" s="58" t="s">
        <v>314</v>
      </c>
      <c r="M47" s="58" t="s">
        <v>314</v>
      </c>
      <c r="N47" s="193">
        <v>0</v>
      </c>
      <c r="O47" s="64" t="s">
        <v>314</v>
      </c>
      <c r="P47" s="58" t="s">
        <v>314</v>
      </c>
      <c r="Q47" s="58" t="s">
        <v>314</v>
      </c>
      <c r="R47" s="193" t="s">
        <v>314</v>
      </c>
      <c r="S47" s="64">
        <v>0</v>
      </c>
      <c r="T47" s="58">
        <v>0</v>
      </c>
      <c r="U47" s="58">
        <v>0</v>
      </c>
      <c r="V47" s="58">
        <v>0</v>
      </c>
      <c r="W47" s="193">
        <v>0</v>
      </c>
      <c r="X47" s="64">
        <v>0</v>
      </c>
      <c r="Y47" s="58">
        <v>0</v>
      </c>
      <c r="Z47" s="193">
        <v>0</v>
      </c>
      <c r="AA47" s="194">
        <v>0</v>
      </c>
      <c r="AB47" s="197">
        <v>0</v>
      </c>
      <c r="AC47" s="196">
        <v>0</v>
      </c>
    </row>
    <row r="48" spans="1:29" ht="30" customHeight="1" x14ac:dyDescent="0.25">
      <c r="A48" s="60" t="str">
        <f t="shared" si="0"/>
        <v>Unitil - FG&amp;E</v>
      </c>
      <c r="B48" s="65" t="s">
        <v>314</v>
      </c>
      <c r="C48" s="65" t="s">
        <v>314</v>
      </c>
      <c r="D48" s="58" t="s">
        <v>361</v>
      </c>
      <c r="E48" s="58" t="s">
        <v>322</v>
      </c>
      <c r="F48" s="58" t="s">
        <v>362</v>
      </c>
      <c r="G48" s="58" t="s">
        <v>417</v>
      </c>
      <c r="H48" s="11" t="s">
        <v>430</v>
      </c>
      <c r="I48" s="64">
        <v>0</v>
      </c>
      <c r="J48" s="58" t="s">
        <v>314</v>
      </c>
      <c r="K48" s="58">
        <v>1</v>
      </c>
      <c r="L48" s="58" t="s">
        <v>314</v>
      </c>
      <c r="M48" s="58" t="s">
        <v>314</v>
      </c>
      <c r="N48" s="193">
        <v>0</v>
      </c>
      <c r="O48" s="64" t="s">
        <v>314</v>
      </c>
      <c r="P48" s="58" t="s">
        <v>314</v>
      </c>
      <c r="Q48" s="58" t="s">
        <v>314</v>
      </c>
      <c r="R48" s="193" t="s">
        <v>314</v>
      </c>
      <c r="S48" s="64">
        <v>0</v>
      </c>
      <c r="T48" s="58">
        <v>0</v>
      </c>
      <c r="U48" s="58">
        <v>0</v>
      </c>
      <c r="V48" s="58">
        <v>0</v>
      </c>
      <c r="W48" s="193">
        <v>0</v>
      </c>
      <c r="X48" s="64">
        <v>0</v>
      </c>
      <c r="Y48" s="58">
        <v>0</v>
      </c>
      <c r="Z48" s="193">
        <v>0</v>
      </c>
      <c r="AA48" s="194">
        <v>0</v>
      </c>
      <c r="AB48" s="197">
        <v>0</v>
      </c>
      <c r="AC48" s="196">
        <v>0</v>
      </c>
    </row>
    <row r="49" spans="1:29" ht="30" customHeight="1" x14ac:dyDescent="0.25">
      <c r="A49" s="60" t="str">
        <f t="shared" si="0"/>
        <v>Unitil - FG&amp;E</v>
      </c>
      <c r="B49" s="65" t="s">
        <v>314</v>
      </c>
      <c r="C49" s="65" t="s">
        <v>314</v>
      </c>
      <c r="D49" s="58" t="s">
        <v>361</v>
      </c>
      <c r="E49" s="58" t="s">
        <v>322</v>
      </c>
      <c r="F49" s="395"/>
      <c r="G49" s="395"/>
      <c r="H49" s="419"/>
      <c r="I49" s="64">
        <v>0</v>
      </c>
      <c r="J49" s="58" t="s">
        <v>314</v>
      </c>
      <c r="K49" s="58">
        <v>0</v>
      </c>
      <c r="L49" s="58" t="s">
        <v>314</v>
      </c>
      <c r="M49" s="58" t="s">
        <v>314</v>
      </c>
      <c r="N49" s="193">
        <v>0</v>
      </c>
      <c r="O49" s="64" t="s">
        <v>314</v>
      </c>
      <c r="P49" s="58" t="s">
        <v>314</v>
      </c>
      <c r="Q49" s="58" t="s">
        <v>314</v>
      </c>
      <c r="R49" s="193" t="s">
        <v>314</v>
      </c>
      <c r="S49" s="64">
        <v>0</v>
      </c>
      <c r="T49" s="58">
        <v>0</v>
      </c>
      <c r="U49" s="58">
        <v>0</v>
      </c>
      <c r="V49" s="58">
        <v>0</v>
      </c>
      <c r="W49" s="193">
        <v>0</v>
      </c>
      <c r="X49" s="64">
        <v>0</v>
      </c>
      <c r="Y49" s="58">
        <v>0</v>
      </c>
      <c r="Z49" s="193">
        <v>0</v>
      </c>
      <c r="AA49" s="194">
        <v>0</v>
      </c>
      <c r="AB49" s="197">
        <v>0</v>
      </c>
      <c r="AC49" s="196">
        <v>0</v>
      </c>
    </row>
    <row r="50" spans="1:29" ht="30" customHeight="1" x14ac:dyDescent="0.25">
      <c r="A50" s="60" t="str">
        <f t="shared" si="0"/>
        <v>Unitil - FG&amp;E</v>
      </c>
      <c r="B50" s="65" t="s">
        <v>314</v>
      </c>
      <c r="C50" s="65" t="s">
        <v>314</v>
      </c>
      <c r="D50" s="58" t="s">
        <v>363</v>
      </c>
      <c r="E50" s="58" t="s">
        <v>331</v>
      </c>
      <c r="F50" s="58" t="s">
        <v>364</v>
      </c>
      <c r="G50" s="58" t="s">
        <v>412</v>
      </c>
      <c r="H50" s="11" t="s">
        <v>430</v>
      </c>
      <c r="I50" s="64">
        <v>0</v>
      </c>
      <c r="J50" s="58" t="s">
        <v>314</v>
      </c>
      <c r="K50" s="58">
        <v>0</v>
      </c>
      <c r="L50" s="58" t="s">
        <v>314</v>
      </c>
      <c r="M50" s="58" t="s">
        <v>314</v>
      </c>
      <c r="N50" s="193">
        <v>0</v>
      </c>
      <c r="O50" s="64" t="s">
        <v>314</v>
      </c>
      <c r="P50" s="58" t="s">
        <v>314</v>
      </c>
      <c r="Q50" s="58" t="s">
        <v>314</v>
      </c>
      <c r="R50" s="193" t="s">
        <v>314</v>
      </c>
      <c r="S50" s="64">
        <v>0</v>
      </c>
      <c r="T50" s="58">
        <v>0</v>
      </c>
      <c r="U50" s="58">
        <v>0</v>
      </c>
      <c r="V50" s="58">
        <v>0</v>
      </c>
      <c r="W50" s="193">
        <v>0</v>
      </c>
      <c r="X50" s="64">
        <v>0</v>
      </c>
      <c r="Y50" s="58">
        <v>0</v>
      </c>
      <c r="Z50" s="193">
        <v>0</v>
      </c>
      <c r="AA50" s="194">
        <v>0</v>
      </c>
      <c r="AB50" s="197">
        <v>0</v>
      </c>
      <c r="AC50" s="196">
        <v>0</v>
      </c>
    </row>
    <row r="51" spans="1:29" ht="30" customHeight="1" x14ac:dyDescent="0.25">
      <c r="A51" s="60" t="str">
        <f t="shared" si="0"/>
        <v>Unitil - FG&amp;E</v>
      </c>
      <c r="B51" s="65" t="s">
        <v>314</v>
      </c>
      <c r="C51" s="65" t="s">
        <v>314</v>
      </c>
      <c r="D51" s="58" t="s">
        <v>363</v>
      </c>
      <c r="E51" s="58" t="s">
        <v>331</v>
      </c>
      <c r="F51" s="58" t="s">
        <v>365</v>
      </c>
      <c r="G51" s="58" t="s">
        <v>418</v>
      </c>
      <c r="H51" s="11" t="s">
        <v>430</v>
      </c>
      <c r="I51" s="64">
        <v>0</v>
      </c>
      <c r="J51" s="58" t="s">
        <v>314</v>
      </c>
      <c r="K51" s="58">
        <v>0</v>
      </c>
      <c r="L51" s="58" t="s">
        <v>314</v>
      </c>
      <c r="M51" s="58" t="s">
        <v>314</v>
      </c>
      <c r="N51" s="193">
        <v>0</v>
      </c>
      <c r="O51" s="64" t="s">
        <v>314</v>
      </c>
      <c r="P51" s="58" t="s">
        <v>314</v>
      </c>
      <c r="Q51" s="58" t="s">
        <v>314</v>
      </c>
      <c r="R51" s="193" t="s">
        <v>314</v>
      </c>
      <c r="S51" s="64">
        <v>0</v>
      </c>
      <c r="T51" s="58">
        <v>0</v>
      </c>
      <c r="U51" s="58">
        <v>0</v>
      </c>
      <c r="V51" s="58">
        <v>0</v>
      </c>
      <c r="W51" s="193">
        <v>0</v>
      </c>
      <c r="X51" s="64">
        <v>0</v>
      </c>
      <c r="Y51" s="58">
        <v>0</v>
      </c>
      <c r="Z51" s="193">
        <v>0</v>
      </c>
      <c r="AA51" s="194">
        <v>0</v>
      </c>
      <c r="AB51" s="197">
        <v>0</v>
      </c>
      <c r="AC51" s="196">
        <v>0</v>
      </c>
    </row>
    <row r="52" spans="1:29" ht="30" customHeight="1" x14ac:dyDescent="0.25">
      <c r="A52" s="60" t="str">
        <f t="shared" si="0"/>
        <v>Unitil - FG&amp;E</v>
      </c>
      <c r="B52" s="65" t="s">
        <v>314</v>
      </c>
      <c r="C52" s="65" t="s">
        <v>314</v>
      </c>
      <c r="D52" s="58" t="s">
        <v>363</v>
      </c>
      <c r="E52" s="58" t="s">
        <v>331</v>
      </c>
      <c r="F52" s="395"/>
      <c r="G52" s="395"/>
      <c r="H52" s="419"/>
      <c r="I52" s="64">
        <v>0</v>
      </c>
      <c r="J52" s="58" t="s">
        <v>314</v>
      </c>
      <c r="K52" s="58">
        <v>0</v>
      </c>
      <c r="L52" s="58" t="s">
        <v>314</v>
      </c>
      <c r="M52" s="58" t="s">
        <v>314</v>
      </c>
      <c r="N52" s="193">
        <v>0</v>
      </c>
      <c r="O52" s="64" t="s">
        <v>314</v>
      </c>
      <c r="P52" s="58" t="s">
        <v>314</v>
      </c>
      <c r="Q52" s="58" t="s">
        <v>314</v>
      </c>
      <c r="R52" s="193" t="s">
        <v>314</v>
      </c>
      <c r="S52" s="64">
        <v>0</v>
      </c>
      <c r="T52" s="58">
        <v>0</v>
      </c>
      <c r="U52" s="58">
        <v>0</v>
      </c>
      <c r="V52" s="58">
        <v>0</v>
      </c>
      <c r="W52" s="193">
        <v>0</v>
      </c>
      <c r="X52" s="64">
        <v>0</v>
      </c>
      <c r="Y52" s="58">
        <v>0</v>
      </c>
      <c r="Z52" s="193">
        <v>0</v>
      </c>
      <c r="AA52" s="194">
        <v>0</v>
      </c>
      <c r="AB52" s="197">
        <v>0</v>
      </c>
      <c r="AC52" s="196">
        <v>0</v>
      </c>
    </row>
    <row r="53" spans="1:29" ht="30" customHeight="1" x14ac:dyDescent="0.25">
      <c r="A53" s="60" t="str">
        <f t="shared" si="0"/>
        <v>Unitil - FG&amp;E</v>
      </c>
      <c r="B53" s="65" t="s">
        <v>314</v>
      </c>
      <c r="C53" s="65" t="s">
        <v>314</v>
      </c>
      <c r="D53" s="58" t="s">
        <v>366</v>
      </c>
      <c r="E53" s="58" t="s">
        <v>322</v>
      </c>
      <c r="F53" s="58" t="s">
        <v>367</v>
      </c>
      <c r="G53" s="58" t="s">
        <v>322</v>
      </c>
      <c r="H53" s="11" t="s">
        <v>430</v>
      </c>
      <c r="I53" s="64">
        <v>0</v>
      </c>
      <c r="J53" s="58" t="s">
        <v>314</v>
      </c>
      <c r="K53" s="58">
        <v>0</v>
      </c>
      <c r="L53" s="58" t="s">
        <v>314</v>
      </c>
      <c r="M53" s="58" t="s">
        <v>314</v>
      </c>
      <c r="N53" s="193">
        <v>0</v>
      </c>
      <c r="O53" s="64" t="s">
        <v>314</v>
      </c>
      <c r="P53" s="58" t="s">
        <v>314</v>
      </c>
      <c r="Q53" s="58" t="s">
        <v>314</v>
      </c>
      <c r="R53" s="193" t="s">
        <v>314</v>
      </c>
      <c r="S53" s="64">
        <v>0</v>
      </c>
      <c r="T53" s="58">
        <v>0</v>
      </c>
      <c r="U53" s="58">
        <v>0</v>
      </c>
      <c r="V53" s="58">
        <v>0</v>
      </c>
      <c r="W53" s="193">
        <v>0</v>
      </c>
      <c r="X53" s="64">
        <v>0</v>
      </c>
      <c r="Y53" s="58">
        <v>0</v>
      </c>
      <c r="Z53" s="193">
        <v>0</v>
      </c>
      <c r="AA53" s="194">
        <v>0</v>
      </c>
      <c r="AB53" s="197">
        <v>0</v>
      </c>
      <c r="AC53" s="196">
        <v>0</v>
      </c>
    </row>
    <row r="54" spans="1:29" ht="30" customHeight="1" x14ac:dyDescent="0.25">
      <c r="A54" s="60" t="str">
        <f t="shared" si="0"/>
        <v>Unitil - FG&amp;E</v>
      </c>
      <c r="B54" s="65" t="s">
        <v>314</v>
      </c>
      <c r="C54" s="65" t="s">
        <v>314</v>
      </c>
      <c r="D54" s="58" t="s">
        <v>366</v>
      </c>
      <c r="E54" s="58" t="s">
        <v>322</v>
      </c>
      <c r="F54" s="58" t="s">
        <v>368</v>
      </c>
      <c r="G54" s="58" t="s">
        <v>322</v>
      </c>
      <c r="H54" s="11" t="s">
        <v>430</v>
      </c>
      <c r="I54" s="64">
        <v>0</v>
      </c>
      <c r="J54" s="58" t="s">
        <v>314</v>
      </c>
      <c r="K54" s="58">
        <v>0</v>
      </c>
      <c r="L54" s="58" t="s">
        <v>314</v>
      </c>
      <c r="M54" s="58" t="s">
        <v>314</v>
      </c>
      <c r="N54" s="193">
        <v>0</v>
      </c>
      <c r="O54" s="64" t="s">
        <v>314</v>
      </c>
      <c r="P54" s="58" t="s">
        <v>314</v>
      </c>
      <c r="Q54" s="58" t="s">
        <v>314</v>
      </c>
      <c r="R54" s="193" t="s">
        <v>314</v>
      </c>
      <c r="S54" s="64">
        <v>0</v>
      </c>
      <c r="T54" s="58">
        <v>0</v>
      </c>
      <c r="U54" s="58">
        <v>0</v>
      </c>
      <c r="V54" s="58">
        <v>0</v>
      </c>
      <c r="W54" s="193">
        <v>0</v>
      </c>
      <c r="X54" s="64">
        <v>0</v>
      </c>
      <c r="Y54" s="58">
        <v>0</v>
      </c>
      <c r="Z54" s="193">
        <v>0</v>
      </c>
      <c r="AA54" s="194">
        <v>0</v>
      </c>
      <c r="AB54" s="197">
        <v>0</v>
      </c>
      <c r="AC54" s="196">
        <v>0</v>
      </c>
    </row>
    <row r="55" spans="1:29" ht="30" customHeight="1" x14ac:dyDescent="0.25">
      <c r="A55" s="60" t="str">
        <f t="shared" si="0"/>
        <v>Unitil - FG&amp;E</v>
      </c>
      <c r="B55" s="65" t="s">
        <v>314</v>
      </c>
      <c r="C55" s="65" t="s">
        <v>314</v>
      </c>
      <c r="D55" s="58" t="s">
        <v>366</v>
      </c>
      <c r="E55" s="58" t="s">
        <v>322</v>
      </c>
      <c r="F55" s="58" t="s">
        <v>369</v>
      </c>
      <c r="G55" s="58" t="s">
        <v>419</v>
      </c>
      <c r="H55" s="11" t="s">
        <v>430</v>
      </c>
      <c r="I55" s="64">
        <v>0</v>
      </c>
      <c r="J55" s="58" t="s">
        <v>314</v>
      </c>
      <c r="K55" s="58">
        <v>0</v>
      </c>
      <c r="L55" s="58" t="s">
        <v>314</v>
      </c>
      <c r="M55" s="58" t="s">
        <v>314</v>
      </c>
      <c r="N55" s="193">
        <v>0</v>
      </c>
      <c r="O55" s="64" t="s">
        <v>314</v>
      </c>
      <c r="P55" s="58" t="s">
        <v>314</v>
      </c>
      <c r="Q55" s="58" t="s">
        <v>314</v>
      </c>
      <c r="R55" s="193" t="s">
        <v>314</v>
      </c>
      <c r="S55" s="64">
        <v>0</v>
      </c>
      <c r="T55" s="58">
        <v>0</v>
      </c>
      <c r="U55" s="58">
        <v>0</v>
      </c>
      <c r="V55" s="58">
        <v>0</v>
      </c>
      <c r="W55" s="193">
        <v>0</v>
      </c>
      <c r="X55" s="64">
        <v>0</v>
      </c>
      <c r="Y55" s="58">
        <v>0</v>
      </c>
      <c r="Z55" s="193">
        <v>0</v>
      </c>
      <c r="AA55" s="194">
        <v>0</v>
      </c>
      <c r="AB55" s="197">
        <v>0</v>
      </c>
      <c r="AC55" s="196">
        <v>0</v>
      </c>
    </row>
    <row r="56" spans="1:29" ht="30" customHeight="1" x14ac:dyDescent="0.25">
      <c r="A56" s="60" t="str">
        <f t="shared" si="0"/>
        <v>Unitil - FG&amp;E</v>
      </c>
      <c r="B56" s="65" t="s">
        <v>314</v>
      </c>
      <c r="C56" s="65" t="s">
        <v>314</v>
      </c>
      <c r="D56" s="58" t="s">
        <v>366</v>
      </c>
      <c r="E56" s="58" t="s">
        <v>322</v>
      </c>
      <c r="F56" s="58" t="s">
        <v>370</v>
      </c>
      <c r="G56" s="58" t="s">
        <v>322</v>
      </c>
      <c r="H56" s="11" t="s">
        <v>430</v>
      </c>
      <c r="I56" s="64">
        <v>0</v>
      </c>
      <c r="J56" s="58" t="s">
        <v>314</v>
      </c>
      <c r="K56" s="58">
        <v>0</v>
      </c>
      <c r="L56" s="58" t="s">
        <v>314</v>
      </c>
      <c r="M56" s="58" t="s">
        <v>314</v>
      </c>
      <c r="N56" s="193">
        <v>0</v>
      </c>
      <c r="O56" s="64" t="s">
        <v>314</v>
      </c>
      <c r="P56" s="58" t="s">
        <v>314</v>
      </c>
      <c r="Q56" s="58" t="s">
        <v>314</v>
      </c>
      <c r="R56" s="193" t="s">
        <v>314</v>
      </c>
      <c r="S56" s="64">
        <v>0</v>
      </c>
      <c r="T56" s="58">
        <v>0</v>
      </c>
      <c r="U56" s="58">
        <v>0</v>
      </c>
      <c r="V56" s="58">
        <v>0</v>
      </c>
      <c r="W56" s="193">
        <v>0</v>
      </c>
      <c r="X56" s="64">
        <v>0</v>
      </c>
      <c r="Y56" s="58">
        <v>0</v>
      </c>
      <c r="Z56" s="193">
        <v>0</v>
      </c>
      <c r="AA56" s="194">
        <v>0</v>
      </c>
      <c r="AB56" s="197">
        <v>0</v>
      </c>
      <c r="AC56" s="196">
        <v>0</v>
      </c>
    </row>
    <row r="57" spans="1:29" ht="30" customHeight="1" x14ac:dyDescent="0.25">
      <c r="A57" s="60" t="str">
        <f t="shared" si="0"/>
        <v>Unitil - FG&amp;E</v>
      </c>
      <c r="B57" s="65" t="s">
        <v>314</v>
      </c>
      <c r="C57" s="65" t="s">
        <v>314</v>
      </c>
      <c r="D57" s="58" t="s">
        <v>366</v>
      </c>
      <c r="E57" s="58" t="s">
        <v>322</v>
      </c>
      <c r="F57" s="58">
        <v>1303</v>
      </c>
      <c r="G57" s="58" t="s">
        <v>322</v>
      </c>
      <c r="H57" s="11" t="s">
        <v>430</v>
      </c>
      <c r="I57" s="64">
        <v>0</v>
      </c>
      <c r="J57" s="58" t="s">
        <v>314</v>
      </c>
      <c r="K57" s="58">
        <v>0</v>
      </c>
      <c r="L57" s="58" t="s">
        <v>314</v>
      </c>
      <c r="M57" s="58" t="s">
        <v>314</v>
      </c>
      <c r="N57" s="193">
        <v>0</v>
      </c>
      <c r="O57" s="64" t="s">
        <v>314</v>
      </c>
      <c r="P57" s="58" t="s">
        <v>314</v>
      </c>
      <c r="Q57" s="58" t="s">
        <v>314</v>
      </c>
      <c r="R57" s="193" t="s">
        <v>314</v>
      </c>
      <c r="S57" s="64">
        <v>0</v>
      </c>
      <c r="T57" s="58">
        <v>0</v>
      </c>
      <c r="U57" s="58">
        <v>0</v>
      </c>
      <c r="V57" s="58">
        <v>0</v>
      </c>
      <c r="W57" s="193">
        <v>0</v>
      </c>
      <c r="X57" s="64">
        <v>0</v>
      </c>
      <c r="Y57" s="58">
        <v>0</v>
      </c>
      <c r="Z57" s="193">
        <v>0</v>
      </c>
      <c r="AA57" s="194">
        <v>0</v>
      </c>
      <c r="AB57" s="197">
        <v>0</v>
      </c>
      <c r="AC57" s="196">
        <v>0</v>
      </c>
    </row>
    <row r="58" spans="1:29" ht="30" customHeight="1" x14ac:dyDescent="0.25">
      <c r="A58" s="60" t="str">
        <f t="shared" si="0"/>
        <v>Unitil - FG&amp;E</v>
      </c>
      <c r="B58" s="65" t="s">
        <v>314</v>
      </c>
      <c r="C58" s="65" t="s">
        <v>314</v>
      </c>
      <c r="D58" s="58" t="s">
        <v>366</v>
      </c>
      <c r="E58" s="58" t="s">
        <v>322</v>
      </c>
      <c r="F58" s="58">
        <v>1309</v>
      </c>
      <c r="G58" s="58" t="s">
        <v>322</v>
      </c>
      <c r="H58" s="11" t="s">
        <v>430</v>
      </c>
      <c r="I58" s="64">
        <v>0</v>
      </c>
      <c r="J58" s="58" t="s">
        <v>314</v>
      </c>
      <c r="K58" s="58">
        <v>0</v>
      </c>
      <c r="L58" s="58" t="s">
        <v>314</v>
      </c>
      <c r="M58" s="58" t="s">
        <v>314</v>
      </c>
      <c r="N58" s="193">
        <v>0</v>
      </c>
      <c r="O58" s="64" t="s">
        <v>314</v>
      </c>
      <c r="P58" s="58" t="s">
        <v>314</v>
      </c>
      <c r="Q58" s="58" t="s">
        <v>314</v>
      </c>
      <c r="R58" s="193" t="s">
        <v>314</v>
      </c>
      <c r="S58" s="64">
        <v>0</v>
      </c>
      <c r="T58" s="58">
        <v>0</v>
      </c>
      <c r="U58" s="58">
        <v>0</v>
      </c>
      <c r="V58" s="58">
        <v>0</v>
      </c>
      <c r="W58" s="193">
        <v>0</v>
      </c>
      <c r="X58" s="64">
        <v>0</v>
      </c>
      <c r="Y58" s="58">
        <v>0</v>
      </c>
      <c r="Z58" s="193">
        <v>0</v>
      </c>
      <c r="AA58" s="194">
        <v>0</v>
      </c>
      <c r="AB58" s="197">
        <v>0</v>
      </c>
      <c r="AC58" s="196">
        <v>0</v>
      </c>
    </row>
    <row r="59" spans="1:29" ht="30" customHeight="1" x14ac:dyDescent="0.25">
      <c r="A59" s="60" t="str">
        <f t="shared" si="0"/>
        <v>Unitil - FG&amp;E</v>
      </c>
      <c r="B59" s="65" t="s">
        <v>314</v>
      </c>
      <c r="C59" s="65" t="s">
        <v>314</v>
      </c>
      <c r="D59" s="58" t="s">
        <v>366</v>
      </c>
      <c r="E59" s="58" t="s">
        <v>322</v>
      </c>
      <c r="F59" s="395"/>
      <c r="G59" s="395"/>
      <c r="H59" s="419"/>
      <c r="I59" s="64">
        <v>0</v>
      </c>
      <c r="J59" s="58" t="s">
        <v>314</v>
      </c>
      <c r="K59" s="58">
        <v>0</v>
      </c>
      <c r="L59" s="58" t="s">
        <v>314</v>
      </c>
      <c r="M59" s="58" t="s">
        <v>314</v>
      </c>
      <c r="N59" s="193">
        <v>0</v>
      </c>
      <c r="O59" s="64" t="s">
        <v>314</v>
      </c>
      <c r="P59" s="58" t="s">
        <v>314</v>
      </c>
      <c r="Q59" s="58" t="s">
        <v>314</v>
      </c>
      <c r="R59" s="193" t="s">
        <v>314</v>
      </c>
      <c r="S59" s="64">
        <v>0</v>
      </c>
      <c r="T59" s="58">
        <v>0</v>
      </c>
      <c r="U59" s="58">
        <v>0</v>
      </c>
      <c r="V59" s="58">
        <v>0</v>
      </c>
      <c r="W59" s="193">
        <v>0</v>
      </c>
      <c r="X59" s="64">
        <v>0</v>
      </c>
      <c r="Y59" s="58">
        <v>0</v>
      </c>
      <c r="Z59" s="193">
        <v>0</v>
      </c>
      <c r="AA59" s="194">
        <v>0</v>
      </c>
      <c r="AB59" s="197">
        <v>0</v>
      </c>
      <c r="AC59" s="196">
        <v>0</v>
      </c>
    </row>
    <row r="60" spans="1:29" ht="30" customHeight="1" x14ac:dyDescent="0.25">
      <c r="A60" s="60" t="str">
        <f t="shared" si="0"/>
        <v>Unitil - FG&amp;E</v>
      </c>
      <c r="B60" s="65" t="s">
        <v>314</v>
      </c>
      <c r="C60" s="65" t="s">
        <v>314</v>
      </c>
      <c r="D60" s="58" t="s">
        <v>371</v>
      </c>
      <c r="E60" s="58" t="s">
        <v>322</v>
      </c>
      <c r="F60" s="58" t="s">
        <v>372</v>
      </c>
      <c r="G60" s="58" t="s">
        <v>322</v>
      </c>
      <c r="H60" s="11" t="s">
        <v>430</v>
      </c>
      <c r="I60" s="64">
        <v>0</v>
      </c>
      <c r="J60" s="58" t="s">
        <v>314</v>
      </c>
      <c r="K60" s="58">
        <v>0</v>
      </c>
      <c r="L60" s="58" t="s">
        <v>314</v>
      </c>
      <c r="M60" s="58" t="s">
        <v>314</v>
      </c>
      <c r="N60" s="193">
        <v>0</v>
      </c>
      <c r="O60" s="64" t="s">
        <v>314</v>
      </c>
      <c r="P60" s="58" t="s">
        <v>314</v>
      </c>
      <c r="Q60" s="58" t="s">
        <v>314</v>
      </c>
      <c r="R60" s="193" t="s">
        <v>314</v>
      </c>
      <c r="S60" s="64">
        <v>0</v>
      </c>
      <c r="T60" s="58">
        <v>0</v>
      </c>
      <c r="U60" s="58">
        <v>0</v>
      </c>
      <c r="V60" s="58">
        <v>0</v>
      </c>
      <c r="W60" s="193">
        <v>0</v>
      </c>
      <c r="X60" s="64">
        <v>0</v>
      </c>
      <c r="Y60" s="58">
        <v>0</v>
      </c>
      <c r="Z60" s="193">
        <v>0</v>
      </c>
      <c r="AA60" s="194">
        <v>0</v>
      </c>
      <c r="AB60" s="197">
        <v>0</v>
      </c>
      <c r="AC60" s="196">
        <v>0</v>
      </c>
    </row>
    <row r="61" spans="1:29" ht="30" customHeight="1" x14ac:dyDescent="0.25">
      <c r="A61" s="60" t="str">
        <f t="shared" si="0"/>
        <v>Unitil - FG&amp;E</v>
      </c>
      <c r="B61" s="65" t="s">
        <v>314</v>
      </c>
      <c r="C61" s="65" t="s">
        <v>314</v>
      </c>
      <c r="D61" s="58" t="s">
        <v>371</v>
      </c>
      <c r="E61" s="58" t="s">
        <v>322</v>
      </c>
      <c r="F61" s="58" t="s">
        <v>373</v>
      </c>
      <c r="G61" s="58" t="s">
        <v>322</v>
      </c>
      <c r="H61" s="11" t="s">
        <v>430</v>
      </c>
      <c r="I61" s="64">
        <v>0</v>
      </c>
      <c r="J61" s="58" t="s">
        <v>314</v>
      </c>
      <c r="K61" s="58">
        <v>0</v>
      </c>
      <c r="L61" s="58" t="s">
        <v>314</v>
      </c>
      <c r="M61" s="58" t="s">
        <v>314</v>
      </c>
      <c r="N61" s="193">
        <v>0</v>
      </c>
      <c r="O61" s="64" t="s">
        <v>314</v>
      </c>
      <c r="P61" s="58" t="s">
        <v>314</v>
      </c>
      <c r="Q61" s="58" t="s">
        <v>314</v>
      </c>
      <c r="R61" s="193" t="s">
        <v>314</v>
      </c>
      <c r="S61" s="64">
        <v>0</v>
      </c>
      <c r="T61" s="58">
        <v>0</v>
      </c>
      <c r="U61" s="58">
        <v>0</v>
      </c>
      <c r="V61" s="58">
        <v>0</v>
      </c>
      <c r="W61" s="193">
        <v>0</v>
      </c>
      <c r="X61" s="64">
        <v>0</v>
      </c>
      <c r="Y61" s="58">
        <v>0</v>
      </c>
      <c r="Z61" s="193">
        <v>0</v>
      </c>
      <c r="AA61" s="194">
        <v>0</v>
      </c>
      <c r="AB61" s="197">
        <v>0</v>
      </c>
      <c r="AC61" s="196">
        <v>0</v>
      </c>
    </row>
    <row r="62" spans="1:29" ht="30" customHeight="1" x14ac:dyDescent="0.25">
      <c r="A62" s="60" t="str">
        <f t="shared" si="0"/>
        <v>Unitil - FG&amp;E</v>
      </c>
      <c r="B62" s="65" t="s">
        <v>314</v>
      </c>
      <c r="C62" s="65" t="s">
        <v>314</v>
      </c>
      <c r="D62" s="58" t="s">
        <v>371</v>
      </c>
      <c r="E62" s="58" t="s">
        <v>322</v>
      </c>
      <c r="F62" s="58" t="s">
        <v>374</v>
      </c>
      <c r="G62" s="58" t="s">
        <v>322</v>
      </c>
      <c r="H62" s="11" t="s">
        <v>430</v>
      </c>
      <c r="I62" s="64">
        <v>0</v>
      </c>
      <c r="J62" s="58" t="s">
        <v>314</v>
      </c>
      <c r="K62" s="58">
        <v>0</v>
      </c>
      <c r="L62" s="58" t="s">
        <v>314</v>
      </c>
      <c r="M62" s="58" t="s">
        <v>314</v>
      </c>
      <c r="N62" s="193">
        <v>0</v>
      </c>
      <c r="O62" s="64" t="s">
        <v>314</v>
      </c>
      <c r="P62" s="58" t="s">
        <v>314</v>
      </c>
      <c r="Q62" s="58" t="s">
        <v>314</v>
      </c>
      <c r="R62" s="193" t="s">
        <v>314</v>
      </c>
      <c r="S62" s="64">
        <v>0</v>
      </c>
      <c r="T62" s="58">
        <v>0</v>
      </c>
      <c r="U62" s="58">
        <v>0</v>
      </c>
      <c r="V62" s="58">
        <v>0</v>
      </c>
      <c r="W62" s="193">
        <v>0</v>
      </c>
      <c r="X62" s="64">
        <v>0</v>
      </c>
      <c r="Y62" s="58">
        <v>0</v>
      </c>
      <c r="Z62" s="193">
        <v>0</v>
      </c>
      <c r="AA62" s="194">
        <v>0</v>
      </c>
      <c r="AB62" s="197">
        <v>0</v>
      </c>
      <c r="AC62" s="196">
        <v>0</v>
      </c>
    </row>
    <row r="63" spans="1:29" ht="30" customHeight="1" x14ac:dyDescent="0.25">
      <c r="A63" s="60" t="str">
        <f t="shared" si="0"/>
        <v>Unitil - FG&amp;E</v>
      </c>
      <c r="B63" s="65" t="s">
        <v>314</v>
      </c>
      <c r="C63" s="65" t="s">
        <v>314</v>
      </c>
      <c r="D63" s="58" t="s">
        <v>371</v>
      </c>
      <c r="E63" s="58" t="s">
        <v>322</v>
      </c>
      <c r="F63" s="58" t="s">
        <v>375</v>
      </c>
      <c r="G63" s="58" t="s">
        <v>322</v>
      </c>
      <c r="H63" s="11" t="s">
        <v>430</v>
      </c>
      <c r="I63" s="64">
        <v>0</v>
      </c>
      <c r="J63" s="58" t="s">
        <v>314</v>
      </c>
      <c r="K63" s="58">
        <v>0</v>
      </c>
      <c r="L63" s="58" t="s">
        <v>314</v>
      </c>
      <c r="M63" s="58" t="s">
        <v>314</v>
      </c>
      <c r="N63" s="193">
        <v>0</v>
      </c>
      <c r="O63" s="64" t="s">
        <v>314</v>
      </c>
      <c r="P63" s="58" t="s">
        <v>314</v>
      </c>
      <c r="Q63" s="58" t="s">
        <v>314</v>
      </c>
      <c r="R63" s="193" t="s">
        <v>314</v>
      </c>
      <c r="S63" s="64">
        <v>0</v>
      </c>
      <c r="T63" s="58">
        <v>0</v>
      </c>
      <c r="U63" s="58">
        <v>0</v>
      </c>
      <c r="V63" s="58">
        <v>0</v>
      </c>
      <c r="W63" s="193">
        <v>0</v>
      </c>
      <c r="X63" s="64">
        <v>0</v>
      </c>
      <c r="Y63" s="58">
        <v>0</v>
      </c>
      <c r="Z63" s="193">
        <v>0</v>
      </c>
      <c r="AA63" s="194">
        <v>0</v>
      </c>
      <c r="AB63" s="197">
        <v>0</v>
      </c>
      <c r="AC63" s="196">
        <v>0</v>
      </c>
    </row>
    <row r="64" spans="1:29" ht="30" customHeight="1" x14ac:dyDescent="0.25">
      <c r="A64" s="60" t="str">
        <f t="shared" si="0"/>
        <v>Unitil - FG&amp;E</v>
      </c>
      <c r="B64" s="65" t="s">
        <v>314</v>
      </c>
      <c r="C64" s="65" t="s">
        <v>314</v>
      </c>
      <c r="D64" s="58" t="s">
        <v>371</v>
      </c>
      <c r="E64" s="58" t="s">
        <v>322</v>
      </c>
      <c r="F64" s="58" t="s">
        <v>376</v>
      </c>
      <c r="G64" s="58" t="s">
        <v>322</v>
      </c>
      <c r="H64" s="185" t="s">
        <v>430</v>
      </c>
      <c r="I64" s="199">
        <v>0</v>
      </c>
      <c r="J64" s="200" t="s">
        <v>314</v>
      </c>
      <c r="K64" s="200">
        <v>0</v>
      </c>
      <c r="L64" s="200" t="s">
        <v>314</v>
      </c>
      <c r="M64" s="200" t="s">
        <v>314</v>
      </c>
      <c r="N64" s="201">
        <v>0</v>
      </c>
      <c r="O64" s="199" t="s">
        <v>314</v>
      </c>
      <c r="P64" s="200" t="s">
        <v>314</v>
      </c>
      <c r="Q64" s="200" t="s">
        <v>314</v>
      </c>
      <c r="R64" s="201" t="s">
        <v>314</v>
      </c>
      <c r="S64" s="199">
        <v>0</v>
      </c>
      <c r="T64" s="200">
        <v>0</v>
      </c>
      <c r="U64" s="200">
        <v>0</v>
      </c>
      <c r="V64" s="200">
        <v>0</v>
      </c>
      <c r="W64" s="201">
        <v>0</v>
      </c>
      <c r="X64" s="199">
        <v>0</v>
      </c>
      <c r="Y64" s="200">
        <v>0</v>
      </c>
      <c r="Z64" s="201">
        <v>0</v>
      </c>
      <c r="AA64" s="202">
        <v>0</v>
      </c>
      <c r="AB64" s="203">
        <v>0</v>
      </c>
      <c r="AC64" s="204">
        <v>0</v>
      </c>
    </row>
    <row r="65" spans="1:29" ht="30" customHeight="1" thickBot="1" x14ac:dyDescent="0.3">
      <c r="A65" s="60" t="str">
        <f t="shared" si="0"/>
        <v>Unitil - FG&amp;E</v>
      </c>
      <c r="B65" s="65" t="s">
        <v>314</v>
      </c>
      <c r="C65" s="65" t="s">
        <v>314</v>
      </c>
      <c r="D65" s="58" t="s">
        <v>371</v>
      </c>
      <c r="E65" s="58" t="s">
        <v>322</v>
      </c>
      <c r="F65" s="395"/>
      <c r="G65" s="395"/>
      <c r="H65" s="471"/>
      <c r="I65" s="64">
        <v>0</v>
      </c>
      <c r="J65" s="58" t="s">
        <v>314</v>
      </c>
      <c r="K65" s="58">
        <v>0</v>
      </c>
      <c r="L65" s="58" t="s">
        <v>314</v>
      </c>
      <c r="M65" s="58" t="s">
        <v>314</v>
      </c>
      <c r="N65" s="193">
        <v>0</v>
      </c>
      <c r="O65" s="64" t="s">
        <v>314</v>
      </c>
      <c r="P65" s="58" t="s">
        <v>314</v>
      </c>
      <c r="Q65" s="58" t="s">
        <v>314</v>
      </c>
      <c r="R65" s="193" t="s">
        <v>314</v>
      </c>
      <c r="S65" s="64">
        <v>0</v>
      </c>
      <c r="T65" s="58">
        <v>0</v>
      </c>
      <c r="U65" s="58">
        <v>0</v>
      </c>
      <c r="V65" s="58">
        <v>0</v>
      </c>
      <c r="W65" s="193">
        <v>0</v>
      </c>
      <c r="X65" s="64">
        <v>0</v>
      </c>
      <c r="Y65" s="58">
        <v>0</v>
      </c>
      <c r="Z65" s="193">
        <v>0</v>
      </c>
      <c r="AA65" s="194">
        <v>0</v>
      </c>
      <c r="AB65" s="197">
        <v>0</v>
      </c>
      <c r="AC65" s="196">
        <v>0</v>
      </c>
    </row>
    <row r="66" spans="1:29" ht="15.75" thickBot="1" x14ac:dyDescent="0.3">
      <c r="A66" s="228" t="s">
        <v>264</v>
      </c>
      <c r="B66" s="706"/>
      <c r="C66" s="707"/>
      <c r="D66" s="707"/>
      <c r="E66" s="707"/>
      <c r="F66" s="707"/>
      <c r="G66" s="707"/>
      <c r="H66" s="708"/>
      <c r="I66" s="190">
        <f t="shared" ref="I66:AC66" si="1">SUM(I8:I64)</f>
        <v>0</v>
      </c>
      <c r="J66" s="190">
        <f t="shared" si="1"/>
        <v>0</v>
      </c>
      <c r="K66" s="190">
        <f t="shared" si="1"/>
        <v>1</v>
      </c>
      <c r="L66" s="190">
        <f t="shared" si="1"/>
        <v>0</v>
      </c>
      <c r="M66" s="190">
        <f t="shared" si="1"/>
        <v>0</v>
      </c>
      <c r="N66" s="191">
        <f t="shared" si="1"/>
        <v>0</v>
      </c>
      <c r="O66" s="189">
        <f t="shared" si="1"/>
        <v>0</v>
      </c>
      <c r="P66" s="190">
        <f t="shared" si="1"/>
        <v>0</v>
      </c>
      <c r="Q66" s="190">
        <f t="shared" si="1"/>
        <v>0</v>
      </c>
      <c r="R66" s="191">
        <f t="shared" si="1"/>
        <v>0</v>
      </c>
      <c r="S66" s="189">
        <f t="shared" si="1"/>
        <v>0</v>
      </c>
      <c r="T66" s="190">
        <f t="shared" si="1"/>
        <v>0</v>
      </c>
      <c r="U66" s="190">
        <f t="shared" si="1"/>
        <v>0</v>
      </c>
      <c r="V66" s="190">
        <f t="shared" si="1"/>
        <v>0</v>
      </c>
      <c r="W66" s="191">
        <f t="shared" si="1"/>
        <v>0</v>
      </c>
      <c r="X66" s="189">
        <f t="shared" si="1"/>
        <v>0</v>
      </c>
      <c r="Y66" s="190">
        <f t="shared" si="1"/>
        <v>0</v>
      </c>
      <c r="Z66" s="191">
        <f t="shared" si="1"/>
        <v>0</v>
      </c>
      <c r="AA66" s="189">
        <f t="shared" si="1"/>
        <v>0</v>
      </c>
      <c r="AB66" s="191">
        <f t="shared" si="1"/>
        <v>0</v>
      </c>
      <c r="AC66" s="192">
        <f t="shared" si="1"/>
        <v>0</v>
      </c>
    </row>
    <row r="68" spans="1:29" x14ac:dyDescent="0.25">
      <c r="A68" s="39" t="s">
        <v>52</v>
      </c>
      <c r="C68" s="61"/>
    </row>
    <row r="69" spans="1:29" x14ac:dyDescent="0.25">
      <c r="A69" s="183" t="s">
        <v>268</v>
      </c>
      <c r="B69" s="140"/>
      <c r="C69" s="205"/>
      <c r="D69" s="134"/>
      <c r="E69" s="134"/>
      <c r="F69" s="134"/>
      <c r="G69" s="134"/>
      <c r="H69" s="134"/>
      <c r="I69" s="141"/>
      <c r="J69" s="206"/>
      <c r="K69" s="206"/>
      <c r="L69" s="182"/>
      <c r="M69" s="182"/>
      <c r="N69" s="182"/>
      <c r="O69" s="182"/>
      <c r="P69" s="182"/>
    </row>
    <row r="70" spans="1:29" ht="15" customHeight="1" x14ac:dyDescent="0.25">
      <c r="A70" s="152" t="s">
        <v>241</v>
      </c>
      <c r="B70" s="354"/>
      <c r="C70" s="148"/>
      <c r="D70" s="148"/>
      <c r="E70" s="148"/>
      <c r="F70" s="148"/>
      <c r="G70" s="148"/>
      <c r="H70" s="148"/>
      <c r="I70" s="174"/>
      <c r="J70" s="158"/>
      <c r="K70" s="158"/>
      <c r="L70" s="94"/>
      <c r="M70" s="94"/>
      <c r="N70" s="94"/>
      <c r="O70" s="94"/>
      <c r="P70" s="94"/>
      <c r="Q70" s="7"/>
      <c r="R70" s="7"/>
    </row>
    <row r="71" spans="1:29" ht="15" customHeight="1" x14ac:dyDescent="0.25">
      <c r="A71" s="152" t="s">
        <v>248</v>
      </c>
      <c r="B71" s="354"/>
      <c r="C71" s="148"/>
      <c r="D71" s="148"/>
      <c r="E71" s="148"/>
      <c r="F71" s="148"/>
      <c r="G71" s="148"/>
      <c r="H71" s="148"/>
      <c r="I71" s="174"/>
      <c r="J71" s="158"/>
      <c r="K71" s="158"/>
      <c r="L71" s="94"/>
      <c r="M71" s="94"/>
      <c r="N71" s="94"/>
      <c r="O71" s="94"/>
      <c r="P71" s="94"/>
      <c r="Q71" s="7"/>
      <c r="R71" s="7"/>
    </row>
    <row r="72" spans="1:29" ht="15" customHeight="1" x14ac:dyDescent="0.25">
      <c r="A72" s="152" t="s">
        <v>242</v>
      </c>
      <c r="B72" s="354"/>
      <c r="C72" s="148"/>
      <c r="D72" s="148"/>
      <c r="E72" s="148"/>
      <c r="F72" s="148"/>
      <c r="G72" s="148"/>
      <c r="H72" s="148"/>
      <c r="I72" s="174"/>
      <c r="J72" s="158"/>
      <c r="K72" s="158"/>
      <c r="L72" s="94"/>
      <c r="M72" s="94"/>
      <c r="N72" s="94"/>
      <c r="O72" s="94"/>
      <c r="P72" s="94"/>
      <c r="Q72" s="7"/>
      <c r="R72" s="7"/>
    </row>
    <row r="73" spans="1:29" ht="15" customHeight="1" x14ac:dyDescent="0.25">
      <c r="A73" s="155" t="s">
        <v>310</v>
      </c>
      <c r="B73" s="355"/>
      <c r="C73" s="159"/>
      <c r="D73" s="159"/>
      <c r="E73" s="159"/>
      <c r="F73" s="159"/>
      <c r="G73" s="159"/>
      <c r="H73" s="159"/>
      <c r="I73" s="177"/>
      <c r="J73" s="158"/>
      <c r="K73" s="158"/>
      <c r="L73" s="70"/>
      <c r="M73" s="70"/>
      <c r="N73" s="70"/>
      <c r="O73" s="70"/>
      <c r="P73" s="70"/>
    </row>
  </sheetData>
  <mergeCells count="7">
    <mergeCell ref="X6:Z6"/>
    <mergeCell ref="AA6:AB6"/>
    <mergeCell ref="B66:H66"/>
    <mergeCell ref="A6:H6"/>
    <mergeCell ref="I6:N6"/>
    <mergeCell ref="O6:R6"/>
    <mergeCell ref="S6:W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zoomScaleNormal="100" workbookViewId="0"/>
  </sheetViews>
  <sheetFormatPr defaultColWidth="9.140625" defaultRowHeight="15" x14ac:dyDescent="0.25"/>
  <cols>
    <col min="1" max="1" width="23.28515625" style="114" customWidth="1"/>
    <col min="2" max="3" width="15.7109375" style="57" customWidth="1"/>
    <col min="4" max="4" width="15.7109375" style="115" customWidth="1"/>
    <col min="5" max="6" width="22" style="115" bestFit="1" customWidth="1"/>
    <col min="7" max="7" width="21.7109375" style="115" bestFit="1" customWidth="1"/>
    <col min="8" max="8" width="24.140625" style="115" customWidth="1"/>
    <col min="9" max="9" width="13" style="114" customWidth="1"/>
    <col min="10" max="16" width="10.7109375" style="114" customWidth="1"/>
    <col min="17" max="17" width="13" style="114" customWidth="1"/>
    <col min="18" max="18" width="10.7109375" style="114" customWidth="1"/>
    <col min="19" max="28" width="13.7109375" style="114" customWidth="1"/>
    <col min="29" max="29" width="14.42578125" style="114" customWidth="1"/>
    <col min="30" max="30" width="17" style="114" bestFit="1" customWidth="1"/>
    <col min="31" max="31" width="21.5703125" style="114" bestFit="1" customWidth="1"/>
    <col min="32" max="32" width="15.5703125" style="114" bestFit="1" customWidth="1"/>
    <col min="33" max="33" width="11.85546875" style="114" bestFit="1" customWidth="1"/>
    <col min="34" max="16384" width="9.140625" style="114"/>
  </cols>
  <sheetData>
    <row r="1" spans="1:29" x14ac:dyDescent="0.25">
      <c r="A1" s="1" t="s">
        <v>0</v>
      </c>
      <c r="B1" s="59" t="s">
        <v>163</v>
      </c>
      <c r="C1" s="59"/>
      <c r="D1" s="241" t="s">
        <v>1</v>
      </c>
      <c r="E1" s="241" t="str">
        <f>'1.Feeder Deployment Incremental'!E1</f>
        <v>Unitil - FG&amp;E</v>
      </c>
      <c r="G1" s="114"/>
      <c r="H1" s="114"/>
    </row>
    <row r="2" spans="1:29" x14ac:dyDescent="0.25">
      <c r="A2" s="1"/>
      <c r="B2" s="59"/>
      <c r="C2" s="59"/>
      <c r="D2" s="241" t="s">
        <v>2</v>
      </c>
      <c r="E2" s="254">
        <f>'1.Feeder Deployment Incremental'!E2</f>
        <v>2019</v>
      </c>
      <c r="F2" s="114"/>
      <c r="G2" s="114"/>
      <c r="H2" s="114"/>
    </row>
    <row r="3" spans="1:29" x14ac:dyDescent="0.25">
      <c r="A3" s="2"/>
      <c r="B3" s="2"/>
      <c r="C3" s="2"/>
      <c r="E3" s="114"/>
      <c r="G3" s="114"/>
      <c r="H3" s="114"/>
    </row>
    <row r="4" spans="1:29" ht="15" customHeight="1" x14ac:dyDescent="0.25">
      <c r="A4" s="105" t="s">
        <v>239</v>
      </c>
      <c r="B4" s="115"/>
      <c r="C4" s="115"/>
      <c r="I4" s="115"/>
      <c r="J4" s="115"/>
      <c r="K4" s="115"/>
      <c r="L4" s="115"/>
      <c r="M4" s="115"/>
      <c r="N4" s="115"/>
      <c r="O4" s="115"/>
      <c r="P4" s="115"/>
      <c r="Q4" s="115"/>
      <c r="R4" s="115"/>
      <c r="S4" s="115"/>
      <c r="T4" s="115"/>
      <c r="U4" s="115"/>
    </row>
    <row r="5" spans="1:29" ht="15.75" thickBot="1" x14ac:dyDescent="0.3">
      <c r="I5" s="115"/>
    </row>
    <row r="6" spans="1:29" ht="32.25" customHeight="1" thickBot="1" x14ac:dyDescent="0.3">
      <c r="A6" s="709" t="s">
        <v>51</v>
      </c>
      <c r="B6" s="710"/>
      <c r="C6" s="710"/>
      <c r="D6" s="710"/>
      <c r="E6" s="710"/>
      <c r="F6" s="710"/>
      <c r="G6" s="710"/>
      <c r="H6" s="710"/>
      <c r="I6" s="704" t="s">
        <v>31</v>
      </c>
      <c r="J6" s="712"/>
      <c r="K6" s="712"/>
      <c r="L6" s="712"/>
      <c r="M6" s="712"/>
      <c r="N6" s="705"/>
      <c r="O6" s="704" t="s">
        <v>26</v>
      </c>
      <c r="P6" s="712"/>
      <c r="Q6" s="712"/>
      <c r="R6" s="705"/>
      <c r="S6" s="704" t="s">
        <v>20</v>
      </c>
      <c r="T6" s="712"/>
      <c r="U6" s="712"/>
      <c r="V6" s="712"/>
      <c r="W6" s="705"/>
      <c r="X6" s="701" t="s">
        <v>16</v>
      </c>
      <c r="Y6" s="702"/>
      <c r="Z6" s="703"/>
      <c r="AA6" s="704" t="s">
        <v>13</v>
      </c>
      <c r="AB6" s="705"/>
      <c r="AC6" s="188" t="s">
        <v>11</v>
      </c>
    </row>
    <row r="7" spans="1:29" ht="36" x14ac:dyDescent="0.25">
      <c r="A7" s="73" t="s">
        <v>1</v>
      </c>
      <c r="B7" s="73" t="s">
        <v>83</v>
      </c>
      <c r="C7" s="73" t="s">
        <v>84</v>
      </c>
      <c r="D7" s="73" t="s">
        <v>3</v>
      </c>
      <c r="E7" s="73" t="s">
        <v>56</v>
      </c>
      <c r="F7" s="73" t="s">
        <v>4</v>
      </c>
      <c r="G7" s="73" t="s">
        <v>85</v>
      </c>
      <c r="H7" s="389" t="s">
        <v>61</v>
      </c>
      <c r="I7" s="207" t="s">
        <v>36</v>
      </c>
      <c r="J7" s="208" t="s">
        <v>35</v>
      </c>
      <c r="K7" s="208" t="s">
        <v>34</v>
      </c>
      <c r="L7" s="209" t="s">
        <v>33</v>
      </c>
      <c r="M7" s="210" t="s">
        <v>32</v>
      </c>
      <c r="N7" s="211" t="s">
        <v>30</v>
      </c>
      <c r="O7" s="32" t="s">
        <v>42</v>
      </c>
      <c r="P7" s="33" t="s">
        <v>28</v>
      </c>
      <c r="Q7" s="33" t="s">
        <v>27</v>
      </c>
      <c r="R7" s="34" t="s">
        <v>25</v>
      </c>
      <c r="S7" s="30" t="s">
        <v>24</v>
      </c>
      <c r="T7" s="33" t="s">
        <v>23</v>
      </c>
      <c r="U7" s="32" t="s">
        <v>22</v>
      </c>
      <c r="V7" s="33" t="s">
        <v>21</v>
      </c>
      <c r="W7" s="34" t="s">
        <v>19</v>
      </c>
      <c r="X7" s="30" t="s">
        <v>18</v>
      </c>
      <c r="Y7" s="33" t="s">
        <v>17</v>
      </c>
      <c r="Z7" s="34" t="s">
        <v>15</v>
      </c>
      <c r="AA7" s="35" t="s">
        <v>14</v>
      </c>
      <c r="AB7" s="36" t="s">
        <v>12</v>
      </c>
      <c r="AC7" s="34" t="s">
        <v>10</v>
      </c>
    </row>
    <row r="8" spans="1:29" ht="30" customHeight="1" x14ac:dyDescent="0.25">
      <c r="A8" s="60" t="str">
        <f t="shared" ref="A8:A65" si="0">$E$1</f>
        <v>Unitil - FG&amp;E</v>
      </c>
      <c r="B8" s="65" t="s">
        <v>314</v>
      </c>
      <c r="C8" s="65" t="s">
        <v>314</v>
      </c>
      <c r="D8" s="58" t="s">
        <v>321</v>
      </c>
      <c r="E8" s="58" t="s">
        <v>322</v>
      </c>
      <c r="F8" s="58" t="s">
        <v>323</v>
      </c>
      <c r="G8" s="58" t="s">
        <v>322</v>
      </c>
      <c r="H8" s="11" t="s">
        <v>430</v>
      </c>
      <c r="I8" s="64">
        <v>0</v>
      </c>
      <c r="J8" s="58" t="s">
        <v>314</v>
      </c>
      <c r="K8" s="58">
        <v>0</v>
      </c>
      <c r="L8" s="58" t="s">
        <v>314</v>
      </c>
      <c r="M8" s="58" t="s">
        <v>314</v>
      </c>
      <c r="N8" s="193">
        <v>0</v>
      </c>
      <c r="O8" s="65" t="s">
        <v>314</v>
      </c>
      <c r="P8" s="58" t="s">
        <v>314</v>
      </c>
      <c r="Q8" s="58" t="s">
        <v>314</v>
      </c>
      <c r="R8" s="187" t="s">
        <v>314</v>
      </c>
      <c r="S8" s="64">
        <v>0</v>
      </c>
      <c r="T8" s="58">
        <v>0</v>
      </c>
      <c r="U8" s="58">
        <v>0</v>
      </c>
      <c r="V8" s="58">
        <v>0</v>
      </c>
      <c r="W8" s="187">
        <v>0</v>
      </c>
      <c r="X8" s="64">
        <v>0</v>
      </c>
      <c r="Y8" s="58">
        <v>0</v>
      </c>
      <c r="Z8" s="187">
        <v>0</v>
      </c>
      <c r="AA8" s="64">
        <v>0</v>
      </c>
      <c r="AB8" s="187">
        <v>0</v>
      </c>
      <c r="AC8" s="187">
        <v>0</v>
      </c>
    </row>
    <row r="9" spans="1:29" ht="30" customHeight="1" x14ac:dyDescent="0.25">
      <c r="A9" s="60" t="str">
        <f t="shared" si="0"/>
        <v>Unitil - FG&amp;E</v>
      </c>
      <c r="B9" s="65" t="s">
        <v>314</v>
      </c>
      <c r="C9" s="65" t="s">
        <v>314</v>
      </c>
      <c r="D9" s="58" t="s">
        <v>321</v>
      </c>
      <c r="E9" s="58" t="s">
        <v>322</v>
      </c>
      <c r="F9" s="58" t="s">
        <v>324</v>
      </c>
      <c r="G9" s="58" t="s">
        <v>322</v>
      </c>
      <c r="H9" s="11" t="s">
        <v>430</v>
      </c>
      <c r="I9" s="64">
        <v>0</v>
      </c>
      <c r="J9" s="58" t="s">
        <v>314</v>
      </c>
      <c r="K9" s="58">
        <v>0</v>
      </c>
      <c r="L9" s="58" t="s">
        <v>314</v>
      </c>
      <c r="M9" s="58" t="s">
        <v>314</v>
      </c>
      <c r="N9" s="193">
        <v>0</v>
      </c>
      <c r="O9" s="65" t="s">
        <v>314</v>
      </c>
      <c r="P9" s="58" t="s">
        <v>314</v>
      </c>
      <c r="Q9" s="58" t="s">
        <v>314</v>
      </c>
      <c r="R9" s="187" t="s">
        <v>314</v>
      </c>
      <c r="S9" s="64">
        <v>0</v>
      </c>
      <c r="T9" s="58">
        <v>0</v>
      </c>
      <c r="U9" s="58">
        <v>0</v>
      </c>
      <c r="V9" s="58">
        <v>0</v>
      </c>
      <c r="W9" s="187">
        <v>0</v>
      </c>
      <c r="X9" s="64">
        <v>0</v>
      </c>
      <c r="Y9" s="58">
        <v>0</v>
      </c>
      <c r="Z9" s="187">
        <v>0</v>
      </c>
      <c r="AA9" s="64">
        <v>0</v>
      </c>
      <c r="AB9" s="187">
        <v>0</v>
      </c>
      <c r="AC9" s="187">
        <v>0</v>
      </c>
    </row>
    <row r="10" spans="1:29" ht="30" customHeight="1" x14ac:dyDescent="0.25">
      <c r="A10" s="60" t="str">
        <f t="shared" si="0"/>
        <v>Unitil - FG&amp;E</v>
      </c>
      <c r="B10" s="65" t="s">
        <v>314</v>
      </c>
      <c r="C10" s="65" t="s">
        <v>314</v>
      </c>
      <c r="D10" s="58" t="s">
        <v>321</v>
      </c>
      <c r="E10" s="58" t="s">
        <v>322</v>
      </c>
      <c r="F10" s="58" t="s">
        <v>325</v>
      </c>
      <c r="G10" s="58" t="s">
        <v>322</v>
      </c>
      <c r="H10" s="11" t="s">
        <v>430</v>
      </c>
      <c r="I10" s="64">
        <v>0</v>
      </c>
      <c r="J10" s="58" t="s">
        <v>314</v>
      </c>
      <c r="K10" s="58">
        <v>0</v>
      </c>
      <c r="L10" s="58" t="s">
        <v>314</v>
      </c>
      <c r="M10" s="58" t="s">
        <v>314</v>
      </c>
      <c r="N10" s="193">
        <v>0</v>
      </c>
      <c r="O10" s="65" t="s">
        <v>314</v>
      </c>
      <c r="P10" s="58" t="s">
        <v>314</v>
      </c>
      <c r="Q10" s="58" t="s">
        <v>314</v>
      </c>
      <c r="R10" s="187" t="s">
        <v>314</v>
      </c>
      <c r="S10" s="64">
        <v>0</v>
      </c>
      <c r="T10" s="58">
        <v>0</v>
      </c>
      <c r="U10" s="58">
        <v>0</v>
      </c>
      <c r="V10" s="58">
        <v>0</v>
      </c>
      <c r="W10" s="187">
        <v>0</v>
      </c>
      <c r="X10" s="64">
        <v>0</v>
      </c>
      <c r="Y10" s="58">
        <v>0</v>
      </c>
      <c r="Z10" s="187">
        <v>0</v>
      </c>
      <c r="AA10" s="64">
        <v>0</v>
      </c>
      <c r="AB10" s="187">
        <v>0</v>
      </c>
      <c r="AC10" s="187">
        <v>0</v>
      </c>
    </row>
    <row r="11" spans="1:29" ht="30" customHeight="1" x14ac:dyDescent="0.25">
      <c r="A11" s="60" t="str">
        <f t="shared" si="0"/>
        <v>Unitil - FG&amp;E</v>
      </c>
      <c r="B11" s="65" t="s">
        <v>314</v>
      </c>
      <c r="C11" s="65" t="s">
        <v>314</v>
      </c>
      <c r="D11" s="58" t="s">
        <v>321</v>
      </c>
      <c r="E11" s="58" t="s">
        <v>322</v>
      </c>
      <c r="F11" s="58" t="s">
        <v>326</v>
      </c>
      <c r="G11" s="58" t="s">
        <v>322</v>
      </c>
      <c r="H11" s="11" t="s">
        <v>430</v>
      </c>
      <c r="I11" s="64">
        <v>0</v>
      </c>
      <c r="J11" s="58" t="s">
        <v>314</v>
      </c>
      <c r="K11" s="58">
        <v>0</v>
      </c>
      <c r="L11" s="58" t="s">
        <v>314</v>
      </c>
      <c r="M11" s="58" t="s">
        <v>314</v>
      </c>
      <c r="N11" s="193">
        <v>0</v>
      </c>
      <c r="O11" s="65" t="s">
        <v>314</v>
      </c>
      <c r="P11" s="58" t="s">
        <v>314</v>
      </c>
      <c r="Q11" s="58" t="s">
        <v>314</v>
      </c>
      <c r="R11" s="187" t="s">
        <v>314</v>
      </c>
      <c r="S11" s="64">
        <v>0</v>
      </c>
      <c r="T11" s="58">
        <v>0</v>
      </c>
      <c r="U11" s="58">
        <v>0</v>
      </c>
      <c r="V11" s="58">
        <v>0</v>
      </c>
      <c r="W11" s="187">
        <v>0</v>
      </c>
      <c r="X11" s="64">
        <v>0</v>
      </c>
      <c r="Y11" s="58">
        <v>0</v>
      </c>
      <c r="Z11" s="187">
        <v>0</v>
      </c>
      <c r="AA11" s="64">
        <v>0</v>
      </c>
      <c r="AB11" s="187">
        <v>0</v>
      </c>
      <c r="AC11" s="187">
        <v>0</v>
      </c>
    </row>
    <row r="12" spans="1:29" ht="30" customHeight="1" x14ac:dyDescent="0.25">
      <c r="A12" s="60" t="str">
        <f>$E$1</f>
        <v>Unitil - FG&amp;E</v>
      </c>
      <c r="B12" s="65" t="s">
        <v>314</v>
      </c>
      <c r="C12" s="65" t="s">
        <v>314</v>
      </c>
      <c r="D12" s="58" t="s">
        <v>321</v>
      </c>
      <c r="E12" s="58" t="s">
        <v>322</v>
      </c>
      <c r="F12" s="395"/>
      <c r="G12" s="395"/>
      <c r="H12" s="419"/>
      <c r="I12" s="64">
        <v>0</v>
      </c>
      <c r="J12" s="58" t="s">
        <v>314</v>
      </c>
      <c r="K12" s="58">
        <v>0</v>
      </c>
      <c r="L12" s="58" t="s">
        <v>314</v>
      </c>
      <c r="M12" s="58" t="s">
        <v>314</v>
      </c>
      <c r="N12" s="193">
        <v>0</v>
      </c>
      <c r="O12" s="65" t="s">
        <v>314</v>
      </c>
      <c r="P12" s="58" t="s">
        <v>314</v>
      </c>
      <c r="Q12" s="58" t="s">
        <v>314</v>
      </c>
      <c r="R12" s="187" t="s">
        <v>314</v>
      </c>
      <c r="S12" s="64">
        <v>0</v>
      </c>
      <c r="T12" s="58">
        <v>0</v>
      </c>
      <c r="U12" s="58">
        <v>0</v>
      </c>
      <c r="V12" s="58">
        <v>0</v>
      </c>
      <c r="W12" s="187">
        <v>0</v>
      </c>
      <c r="X12" s="64">
        <v>0</v>
      </c>
      <c r="Y12" s="58">
        <v>0</v>
      </c>
      <c r="Z12" s="187">
        <v>0</v>
      </c>
      <c r="AA12" s="64">
        <v>0</v>
      </c>
      <c r="AB12" s="187">
        <v>0</v>
      </c>
      <c r="AC12" s="187">
        <v>0</v>
      </c>
    </row>
    <row r="13" spans="1:29" ht="30" customHeight="1" x14ac:dyDescent="0.25">
      <c r="A13" s="60" t="str">
        <f t="shared" si="0"/>
        <v>Unitil - FG&amp;E</v>
      </c>
      <c r="B13" s="65" t="s">
        <v>314</v>
      </c>
      <c r="C13" s="65" t="s">
        <v>314</v>
      </c>
      <c r="D13" s="58" t="s">
        <v>327</v>
      </c>
      <c r="E13" s="58" t="s">
        <v>322</v>
      </c>
      <c r="F13" s="58" t="s">
        <v>328</v>
      </c>
      <c r="G13" s="58" t="s">
        <v>322</v>
      </c>
      <c r="H13" s="11" t="s">
        <v>430</v>
      </c>
      <c r="I13" s="64">
        <v>0</v>
      </c>
      <c r="J13" s="58" t="s">
        <v>314</v>
      </c>
      <c r="K13" s="58">
        <v>0</v>
      </c>
      <c r="L13" s="58" t="s">
        <v>314</v>
      </c>
      <c r="M13" s="58" t="s">
        <v>314</v>
      </c>
      <c r="N13" s="193">
        <v>0</v>
      </c>
      <c r="O13" s="65" t="s">
        <v>314</v>
      </c>
      <c r="P13" s="58" t="s">
        <v>314</v>
      </c>
      <c r="Q13" s="58" t="s">
        <v>314</v>
      </c>
      <c r="R13" s="187" t="s">
        <v>314</v>
      </c>
      <c r="S13" s="64">
        <v>0</v>
      </c>
      <c r="T13" s="58">
        <v>0</v>
      </c>
      <c r="U13" s="58">
        <v>0</v>
      </c>
      <c r="V13" s="58">
        <v>0</v>
      </c>
      <c r="W13" s="187">
        <v>0</v>
      </c>
      <c r="X13" s="64">
        <v>0</v>
      </c>
      <c r="Y13" s="58">
        <v>0</v>
      </c>
      <c r="Z13" s="187">
        <v>0</v>
      </c>
      <c r="AA13" s="64">
        <v>0</v>
      </c>
      <c r="AB13" s="187">
        <v>0</v>
      </c>
      <c r="AC13" s="187">
        <v>0</v>
      </c>
    </row>
    <row r="14" spans="1:29" ht="30" customHeight="1" x14ac:dyDescent="0.25">
      <c r="A14" s="60" t="str">
        <f t="shared" si="0"/>
        <v>Unitil - FG&amp;E</v>
      </c>
      <c r="B14" s="65" t="s">
        <v>314</v>
      </c>
      <c r="C14" s="65" t="s">
        <v>314</v>
      </c>
      <c r="D14" s="58" t="s">
        <v>327</v>
      </c>
      <c r="E14" s="58" t="s">
        <v>322</v>
      </c>
      <c r="F14" s="58" t="s">
        <v>329</v>
      </c>
      <c r="G14" s="58" t="s">
        <v>322</v>
      </c>
      <c r="H14" s="11" t="s">
        <v>430</v>
      </c>
      <c r="I14" s="64">
        <v>0</v>
      </c>
      <c r="J14" s="58" t="s">
        <v>314</v>
      </c>
      <c r="K14" s="58">
        <v>0</v>
      </c>
      <c r="L14" s="58" t="s">
        <v>314</v>
      </c>
      <c r="M14" s="58" t="s">
        <v>314</v>
      </c>
      <c r="N14" s="193">
        <v>0</v>
      </c>
      <c r="O14" s="65" t="s">
        <v>314</v>
      </c>
      <c r="P14" s="58" t="s">
        <v>314</v>
      </c>
      <c r="Q14" s="58" t="s">
        <v>314</v>
      </c>
      <c r="R14" s="187" t="s">
        <v>314</v>
      </c>
      <c r="S14" s="64">
        <v>0</v>
      </c>
      <c r="T14" s="58">
        <v>0</v>
      </c>
      <c r="U14" s="58">
        <v>0</v>
      </c>
      <c r="V14" s="58">
        <v>0</v>
      </c>
      <c r="W14" s="187">
        <v>0</v>
      </c>
      <c r="X14" s="64">
        <v>0</v>
      </c>
      <c r="Y14" s="58">
        <v>0</v>
      </c>
      <c r="Z14" s="187">
        <v>0</v>
      </c>
      <c r="AA14" s="64">
        <v>0</v>
      </c>
      <c r="AB14" s="187">
        <v>0</v>
      </c>
      <c r="AC14" s="187">
        <v>0</v>
      </c>
    </row>
    <row r="15" spans="1:29" ht="30" customHeight="1" x14ac:dyDescent="0.25">
      <c r="A15" s="60" t="str">
        <f t="shared" si="0"/>
        <v>Unitil - FG&amp;E</v>
      </c>
      <c r="B15" s="65" t="s">
        <v>314</v>
      </c>
      <c r="C15" s="65" t="s">
        <v>314</v>
      </c>
      <c r="D15" s="58" t="s">
        <v>327</v>
      </c>
      <c r="E15" s="58" t="s">
        <v>322</v>
      </c>
      <c r="F15" s="58" t="s">
        <v>330</v>
      </c>
      <c r="G15" s="58" t="s">
        <v>322</v>
      </c>
      <c r="H15" s="11" t="s">
        <v>430</v>
      </c>
      <c r="I15" s="64">
        <v>0</v>
      </c>
      <c r="J15" s="58" t="s">
        <v>314</v>
      </c>
      <c r="K15" s="58">
        <v>0</v>
      </c>
      <c r="L15" s="58" t="s">
        <v>314</v>
      </c>
      <c r="M15" s="58" t="s">
        <v>314</v>
      </c>
      <c r="N15" s="193">
        <v>0</v>
      </c>
      <c r="O15" s="65" t="s">
        <v>314</v>
      </c>
      <c r="P15" s="58" t="s">
        <v>314</v>
      </c>
      <c r="Q15" s="58" t="s">
        <v>314</v>
      </c>
      <c r="R15" s="187" t="s">
        <v>314</v>
      </c>
      <c r="S15" s="64">
        <v>0</v>
      </c>
      <c r="T15" s="58">
        <v>0</v>
      </c>
      <c r="U15" s="58">
        <v>0</v>
      </c>
      <c r="V15" s="58">
        <v>0</v>
      </c>
      <c r="W15" s="187">
        <v>0</v>
      </c>
      <c r="X15" s="64">
        <v>0</v>
      </c>
      <c r="Y15" s="58">
        <v>0</v>
      </c>
      <c r="Z15" s="187">
        <v>0</v>
      </c>
      <c r="AA15" s="64">
        <v>0</v>
      </c>
      <c r="AB15" s="187">
        <v>0</v>
      </c>
      <c r="AC15" s="187">
        <v>0</v>
      </c>
    </row>
    <row r="16" spans="1:29" ht="30" customHeight="1" x14ac:dyDescent="0.25">
      <c r="A16" s="60" t="str">
        <f t="shared" si="0"/>
        <v>Unitil - FG&amp;E</v>
      </c>
      <c r="B16" s="65" t="s">
        <v>314</v>
      </c>
      <c r="C16" s="65" t="s">
        <v>314</v>
      </c>
      <c r="D16" s="58" t="s">
        <v>327</v>
      </c>
      <c r="E16" s="58" t="s">
        <v>322</v>
      </c>
      <c r="F16" s="395"/>
      <c r="G16" s="395"/>
      <c r="H16" s="419"/>
      <c r="I16" s="64">
        <v>0</v>
      </c>
      <c r="J16" s="58" t="s">
        <v>314</v>
      </c>
      <c r="K16" s="58">
        <v>0</v>
      </c>
      <c r="L16" s="58" t="s">
        <v>314</v>
      </c>
      <c r="M16" s="58" t="s">
        <v>314</v>
      </c>
      <c r="N16" s="193">
        <v>0</v>
      </c>
      <c r="O16" s="65" t="s">
        <v>314</v>
      </c>
      <c r="P16" s="58" t="s">
        <v>314</v>
      </c>
      <c r="Q16" s="58" t="s">
        <v>314</v>
      </c>
      <c r="R16" s="187" t="s">
        <v>314</v>
      </c>
      <c r="S16" s="64">
        <v>0</v>
      </c>
      <c r="T16" s="58">
        <v>0</v>
      </c>
      <c r="U16" s="58">
        <v>0</v>
      </c>
      <c r="V16" s="58">
        <v>0</v>
      </c>
      <c r="W16" s="187">
        <v>0</v>
      </c>
      <c r="X16" s="64">
        <v>0</v>
      </c>
      <c r="Y16" s="58">
        <v>0</v>
      </c>
      <c r="Z16" s="187">
        <v>0</v>
      </c>
      <c r="AA16" s="64">
        <v>0</v>
      </c>
      <c r="AB16" s="187">
        <v>0</v>
      </c>
      <c r="AC16" s="187">
        <v>0</v>
      </c>
    </row>
    <row r="17" spans="1:29" ht="30" customHeight="1" x14ac:dyDescent="0.25">
      <c r="A17" s="60" t="str">
        <f t="shared" si="0"/>
        <v>Unitil - FG&amp;E</v>
      </c>
      <c r="B17" s="65" t="s">
        <v>314</v>
      </c>
      <c r="C17" s="65" t="s">
        <v>314</v>
      </c>
      <c r="D17" s="58" t="s">
        <v>331</v>
      </c>
      <c r="E17" s="58" t="s">
        <v>331</v>
      </c>
      <c r="F17" s="58" t="s">
        <v>332</v>
      </c>
      <c r="G17" s="58" t="s">
        <v>331</v>
      </c>
      <c r="H17" s="11" t="s">
        <v>430</v>
      </c>
      <c r="I17" s="64">
        <v>0</v>
      </c>
      <c r="J17" s="58" t="s">
        <v>314</v>
      </c>
      <c r="K17" s="58">
        <v>0</v>
      </c>
      <c r="L17" s="58" t="s">
        <v>314</v>
      </c>
      <c r="M17" s="58" t="s">
        <v>314</v>
      </c>
      <c r="N17" s="193">
        <v>0</v>
      </c>
      <c r="O17" s="65" t="s">
        <v>314</v>
      </c>
      <c r="P17" s="58" t="s">
        <v>314</v>
      </c>
      <c r="Q17" s="58" t="s">
        <v>314</v>
      </c>
      <c r="R17" s="187" t="s">
        <v>314</v>
      </c>
      <c r="S17" s="64">
        <v>0</v>
      </c>
      <c r="T17" s="58">
        <v>0</v>
      </c>
      <c r="U17" s="58">
        <v>0</v>
      </c>
      <c r="V17" s="58">
        <v>0</v>
      </c>
      <c r="W17" s="187">
        <v>0</v>
      </c>
      <c r="X17" s="64">
        <v>0</v>
      </c>
      <c r="Y17" s="58">
        <v>0</v>
      </c>
      <c r="Z17" s="187">
        <v>0</v>
      </c>
      <c r="AA17" s="64">
        <v>0</v>
      </c>
      <c r="AB17" s="187">
        <v>0</v>
      </c>
      <c r="AC17" s="187">
        <v>0</v>
      </c>
    </row>
    <row r="18" spans="1:29" ht="30" customHeight="1" x14ac:dyDescent="0.25">
      <c r="A18" s="60" t="str">
        <f t="shared" si="0"/>
        <v>Unitil - FG&amp;E</v>
      </c>
      <c r="B18" s="65" t="s">
        <v>314</v>
      </c>
      <c r="C18" s="65" t="s">
        <v>314</v>
      </c>
      <c r="D18" s="58" t="s">
        <v>331</v>
      </c>
      <c r="E18" s="58" t="s">
        <v>331</v>
      </c>
      <c r="F18" s="58" t="s">
        <v>333</v>
      </c>
      <c r="G18" s="58" t="s">
        <v>331</v>
      </c>
      <c r="H18" s="11" t="s">
        <v>430</v>
      </c>
      <c r="I18" s="64">
        <v>0</v>
      </c>
      <c r="J18" s="58" t="s">
        <v>314</v>
      </c>
      <c r="K18" s="58">
        <v>0</v>
      </c>
      <c r="L18" s="58" t="s">
        <v>314</v>
      </c>
      <c r="M18" s="58" t="s">
        <v>314</v>
      </c>
      <c r="N18" s="193">
        <v>0</v>
      </c>
      <c r="O18" s="65" t="s">
        <v>314</v>
      </c>
      <c r="P18" s="58" t="s">
        <v>314</v>
      </c>
      <c r="Q18" s="58" t="s">
        <v>314</v>
      </c>
      <c r="R18" s="187" t="s">
        <v>314</v>
      </c>
      <c r="S18" s="64">
        <v>0</v>
      </c>
      <c r="T18" s="58">
        <v>0</v>
      </c>
      <c r="U18" s="58">
        <v>0</v>
      </c>
      <c r="V18" s="58">
        <v>0</v>
      </c>
      <c r="W18" s="187">
        <v>0</v>
      </c>
      <c r="X18" s="64">
        <v>0</v>
      </c>
      <c r="Y18" s="58">
        <v>0</v>
      </c>
      <c r="Z18" s="187">
        <v>0</v>
      </c>
      <c r="AA18" s="64">
        <v>0</v>
      </c>
      <c r="AB18" s="187">
        <v>0</v>
      </c>
      <c r="AC18" s="187">
        <v>0</v>
      </c>
    </row>
    <row r="19" spans="1:29" ht="30" customHeight="1" x14ac:dyDescent="0.25">
      <c r="A19" s="60" t="str">
        <f t="shared" si="0"/>
        <v>Unitil - FG&amp;E</v>
      </c>
      <c r="B19" s="65" t="s">
        <v>314</v>
      </c>
      <c r="C19" s="65" t="s">
        <v>314</v>
      </c>
      <c r="D19" s="58" t="s">
        <v>331</v>
      </c>
      <c r="E19" s="58" t="s">
        <v>331</v>
      </c>
      <c r="F19" s="58" t="s">
        <v>334</v>
      </c>
      <c r="G19" s="58" t="s">
        <v>412</v>
      </c>
      <c r="H19" s="11" t="s">
        <v>430</v>
      </c>
      <c r="I19" s="64">
        <v>0</v>
      </c>
      <c r="J19" s="58" t="s">
        <v>314</v>
      </c>
      <c r="K19" s="58">
        <v>0</v>
      </c>
      <c r="L19" s="58" t="s">
        <v>314</v>
      </c>
      <c r="M19" s="58" t="s">
        <v>314</v>
      </c>
      <c r="N19" s="193">
        <v>0</v>
      </c>
      <c r="O19" s="65" t="s">
        <v>314</v>
      </c>
      <c r="P19" s="58" t="s">
        <v>314</v>
      </c>
      <c r="Q19" s="58" t="s">
        <v>314</v>
      </c>
      <c r="R19" s="187" t="s">
        <v>314</v>
      </c>
      <c r="S19" s="64">
        <v>0</v>
      </c>
      <c r="T19" s="58">
        <v>0</v>
      </c>
      <c r="U19" s="58">
        <v>0</v>
      </c>
      <c r="V19" s="58">
        <v>0</v>
      </c>
      <c r="W19" s="187">
        <v>0</v>
      </c>
      <c r="X19" s="64">
        <v>0</v>
      </c>
      <c r="Y19" s="58">
        <v>0</v>
      </c>
      <c r="Z19" s="187">
        <v>0</v>
      </c>
      <c r="AA19" s="64">
        <v>0</v>
      </c>
      <c r="AB19" s="187">
        <v>0</v>
      </c>
      <c r="AC19" s="187">
        <v>0</v>
      </c>
    </row>
    <row r="20" spans="1:29" ht="30" customHeight="1" x14ac:dyDescent="0.25">
      <c r="A20" s="60" t="str">
        <f t="shared" si="0"/>
        <v>Unitil - FG&amp;E</v>
      </c>
      <c r="B20" s="65" t="s">
        <v>314</v>
      </c>
      <c r="C20" s="65" t="s">
        <v>314</v>
      </c>
      <c r="D20" s="58" t="s">
        <v>331</v>
      </c>
      <c r="E20" s="58" t="s">
        <v>331</v>
      </c>
      <c r="F20" s="58" t="s">
        <v>335</v>
      </c>
      <c r="G20" s="58" t="s">
        <v>331</v>
      </c>
      <c r="H20" s="11" t="s">
        <v>430</v>
      </c>
      <c r="I20" s="64">
        <v>0</v>
      </c>
      <c r="J20" s="58" t="s">
        <v>314</v>
      </c>
      <c r="K20" s="58">
        <v>0</v>
      </c>
      <c r="L20" s="58" t="s">
        <v>314</v>
      </c>
      <c r="M20" s="58" t="s">
        <v>314</v>
      </c>
      <c r="N20" s="193">
        <v>0</v>
      </c>
      <c r="O20" s="65" t="s">
        <v>314</v>
      </c>
      <c r="P20" s="58" t="s">
        <v>314</v>
      </c>
      <c r="Q20" s="58" t="s">
        <v>314</v>
      </c>
      <c r="R20" s="187" t="s">
        <v>314</v>
      </c>
      <c r="S20" s="64">
        <v>0</v>
      </c>
      <c r="T20" s="58">
        <v>0</v>
      </c>
      <c r="U20" s="58">
        <v>0</v>
      </c>
      <c r="V20" s="58">
        <v>0</v>
      </c>
      <c r="W20" s="187">
        <v>0</v>
      </c>
      <c r="X20" s="64">
        <v>0</v>
      </c>
      <c r="Y20" s="58">
        <v>0</v>
      </c>
      <c r="Z20" s="187">
        <v>0</v>
      </c>
      <c r="AA20" s="64">
        <v>0</v>
      </c>
      <c r="AB20" s="187">
        <v>0</v>
      </c>
      <c r="AC20" s="187">
        <v>0</v>
      </c>
    </row>
    <row r="21" spans="1:29" ht="30" customHeight="1" x14ac:dyDescent="0.25">
      <c r="A21" s="60" t="str">
        <f t="shared" si="0"/>
        <v>Unitil - FG&amp;E</v>
      </c>
      <c r="B21" s="65" t="s">
        <v>314</v>
      </c>
      <c r="C21" s="65" t="s">
        <v>314</v>
      </c>
      <c r="D21" s="58" t="s">
        <v>331</v>
      </c>
      <c r="E21" s="58" t="s">
        <v>331</v>
      </c>
      <c r="F21" s="395"/>
      <c r="G21" s="395"/>
      <c r="H21" s="419"/>
      <c r="I21" s="64">
        <v>0</v>
      </c>
      <c r="J21" s="58" t="s">
        <v>314</v>
      </c>
      <c r="K21" s="58">
        <v>0</v>
      </c>
      <c r="L21" s="58" t="s">
        <v>314</v>
      </c>
      <c r="M21" s="58" t="s">
        <v>314</v>
      </c>
      <c r="N21" s="193">
        <v>0</v>
      </c>
      <c r="O21" s="65" t="s">
        <v>314</v>
      </c>
      <c r="P21" s="58" t="s">
        <v>314</v>
      </c>
      <c r="Q21" s="58" t="s">
        <v>314</v>
      </c>
      <c r="R21" s="187" t="s">
        <v>314</v>
      </c>
      <c r="S21" s="64">
        <v>0</v>
      </c>
      <c r="T21" s="58">
        <v>0</v>
      </c>
      <c r="U21" s="58">
        <v>0</v>
      </c>
      <c r="V21" s="58">
        <v>0</v>
      </c>
      <c r="W21" s="187">
        <v>0</v>
      </c>
      <c r="X21" s="64">
        <v>0</v>
      </c>
      <c r="Y21" s="58">
        <v>0</v>
      </c>
      <c r="Z21" s="187">
        <v>0</v>
      </c>
      <c r="AA21" s="64">
        <v>0</v>
      </c>
      <c r="AB21" s="187">
        <v>0</v>
      </c>
      <c r="AC21" s="187">
        <v>0</v>
      </c>
    </row>
    <row r="22" spans="1:29" ht="30" customHeight="1" x14ac:dyDescent="0.25">
      <c r="A22" s="60" t="str">
        <f t="shared" si="0"/>
        <v>Unitil - FG&amp;E</v>
      </c>
      <c r="B22" s="65" t="s">
        <v>314</v>
      </c>
      <c r="C22" s="65" t="s">
        <v>314</v>
      </c>
      <c r="D22" s="58" t="s">
        <v>336</v>
      </c>
      <c r="E22" s="58" t="s">
        <v>322</v>
      </c>
      <c r="F22" s="58" t="s">
        <v>337</v>
      </c>
      <c r="G22" s="58" t="s">
        <v>322</v>
      </c>
      <c r="H22" s="11" t="s">
        <v>430</v>
      </c>
      <c r="I22" s="64">
        <v>0</v>
      </c>
      <c r="J22" s="58" t="s">
        <v>314</v>
      </c>
      <c r="K22" s="58">
        <v>0</v>
      </c>
      <c r="L22" s="58" t="s">
        <v>314</v>
      </c>
      <c r="M22" s="58" t="s">
        <v>314</v>
      </c>
      <c r="N22" s="193">
        <v>0</v>
      </c>
      <c r="O22" s="65" t="s">
        <v>314</v>
      </c>
      <c r="P22" s="58" t="s">
        <v>314</v>
      </c>
      <c r="Q22" s="58" t="s">
        <v>314</v>
      </c>
      <c r="R22" s="187" t="s">
        <v>314</v>
      </c>
      <c r="S22" s="64">
        <v>0</v>
      </c>
      <c r="T22" s="58">
        <v>0</v>
      </c>
      <c r="U22" s="58">
        <v>0</v>
      </c>
      <c r="V22" s="58">
        <v>0</v>
      </c>
      <c r="W22" s="187">
        <v>0</v>
      </c>
      <c r="X22" s="64">
        <v>0</v>
      </c>
      <c r="Y22" s="58">
        <v>0</v>
      </c>
      <c r="Z22" s="187">
        <v>0</v>
      </c>
      <c r="AA22" s="64">
        <v>0</v>
      </c>
      <c r="AB22" s="187">
        <v>0</v>
      </c>
      <c r="AC22" s="187">
        <v>0</v>
      </c>
    </row>
    <row r="23" spans="1:29" ht="30" customHeight="1" x14ac:dyDescent="0.25">
      <c r="A23" s="60" t="str">
        <f t="shared" si="0"/>
        <v>Unitil - FG&amp;E</v>
      </c>
      <c r="B23" s="65" t="s">
        <v>314</v>
      </c>
      <c r="C23" s="65" t="s">
        <v>314</v>
      </c>
      <c r="D23" s="58" t="s">
        <v>336</v>
      </c>
      <c r="E23" s="58" t="s">
        <v>322</v>
      </c>
      <c r="F23" s="58" t="s">
        <v>338</v>
      </c>
      <c r="G23" s="58" t="s">
        <v>322</v>
      </c>
      <c r="H23" s="11" t="s">
        <v>430</v>
      </c>
      <c r="I23" s="64">
        <v>0</v>
      </c>
      <c r="J23" s="58" t="s">
        <v>314</v>
      </c>
      <c r="K23" s="58">
        <v>0</v>
      </c>
      <c r="L23" s="58" t="s">
        <v>314</v>
      </c>
      <c r="M23" s="58" t="s">
        <v>314</v>
      </c>
      <c r="N23" s="193">
        <v>0</v>
      </c>
      <c r="O23" s="65" t="s">
        <v>314</v>
      </c>
      <c r="P23" s="58" t="s">
        <v>314</v>
      </c>
      <c r="Q23" s="58" t="s">
        <v>314</v>
      </c>
      <c r="R23" s="187" t="s">
        <v>314</v>
      </c>
      <c r="S23" s="64">
        <v>0</v>
      </c>
      <c r="T23" s="58">
        <v>0</v>
      </c>
      <c r="U23" s="58">
        <v>0</v>
      </c>
      <c r="V23" s="58">
        <v>0</v>
      </c>
      <c r="W23" s="187">
        <v>0</v>
      </c>
      <c r="X23" s="64">
        <v>0</v>
      </c>
      <c r="Y23" s="58">
        <v>0</v>
      </c>
      <c r="Z23" s="187">
        <v>0</v>
      </c>
      <c r="AA23" s="64">
        <v>0</v>
      </c>
      <c r="AB23" s="187">
        <v>0</v>
      </c>
      <c r="AC23" s="187">
        <v>0</v>
      </c>
    </row>
    <row r="24" spans="1:29" ht="30" customHeight="1" x14ac:dyDescent="0.25">
      <c r="A24" s="60" t="str">
        <f t="shared" si="0"/>
        <v>Unitil - FG&amp;E</v>
      </c>
      <c r="B24" s="65" t="s">
        <v>314</v>
      </c>
      <c r="C24" s="65" t="s">
        <v>314</v>
      </c>
      <c r="D24" s="58" t="s">
        <v>336</v>
      </c>
      <c r="E24" s="58" t="s">
        <v>322</v>
      </c>
      <c r="F24" s="395"/>
      <c r="G24" s="395"/>
      <c r="H24" s="419"/>
      <c r="I24" s="64">
        <v>0</v>
      </c>
      <c r="J24" s="58" t="s">
        <v>314</v>
      </c>
      <c r="K24" s="58">
        <v>0</v>
      </c>
      <c r="L24" s="58" t="s">
        <v>314</v>
      </c>
      <c r="M24" s="58" t="s">
        <v>314</v>
      </c>
      <c r="N24" s="193">
        <v>0</v>
      </c>
      <c r="O24" s="65" t="s">
        <v>314</v>
      </c>
      <c r="P24" s="58" t="s">
        <v>314</v>
      </c>
      <c r="Q24" s="58" t="s">
        <v>314</v>
      </c>
      <c r="R24" s="187" t="s">
        <v>314</v>
      </c>
      <c r="S24" s="64">
        <v>0</v>
      </c>
      <c r="T24" s="58">
        <v>0</v>
      </c>
      <c r="U24" s="58">
        <v>0</v>
      </c>
      <c r="V24" s="58">
        <v>0</v>
      </c>
      <c r="W24" s="187">
        <v>0</v>
      </c>
      <c r="X24" s="64">
        <v>0</v>
      </c>
      <c r="Y24" s="58">
        <v>0</v>
      </c>
      <c r="Z24" s="187">
        <v>0</v>
      </c>
      <c r="AA24" s="64">
        <v>0</v>
      </c>
      <c r="AB24" s="187">
        <v>0</v>
      </c>
      <c r="AC24" s="187">
        <v>0</v>
      </c>
    </row>
    <row r="25" spans="1:29" ht="30" customHeight="1" x14ac:dyDescent="0.25">
      <c r="A25" s="60" t="str">
        <f t="shared" si="0"/>
        <v>Unitil - FG&amp;E</v>
      </c>
      <c r="B25" s="65" t="s">
        <v>314</v>
      </c>
      <c r="C25" s="65" t="s">
        <v>314</v>
      </c>
      <c r="D25" s="58" t="s">
        <v>339</v>
      </c>
      <c r="E25" s="58" t="s">
        <v>322</v>
      </c>
      <c r="F25" s="58">
        <v>1341</v>
      </c>
      <c r="G25" s="58" t="s">
        <v>322</v>
      </c>
      <c r="H25" s="11" t="s">
        <v>430</v>
      </c>
      <c r="I25" s="64">
        <v>0</v>
      </c>
      <c r="J25" s="58" t="s">
        <v>314</v>
      </c>
      <c r="K25" s="58">
        <v>0</v>
      </c>
      <c r="L25" s="58" t="s">
        <v>314</v>
      </c>
      <c r="M25" s="58" t="s">
        <v>314</v>
      </c>
      <c r="N25" s="193">
        <v>0</v>
      </c>
      <c r="O25" s="65" t="s">
        <v>314</v>
      </c>
      <c r="P25" s="58" t="s">
        <v>314</v>
      </c>
      <c r="Q25" s="58" t="s">
        <v>314</v>
      </c>
      <c r="R25" s="187" t="s">
        <v>314</v>
      </c>
      <c r="S25" s="64">
        <v>0</v>
      </c>
      <c r="T25" s="58">
        <v>0</v>
      </c>
      <c r="U25" s="58">
        <v>0</v>
      </c>
      <c r="V25" s="58">
        <v>0</v>
      </c>
      <c r="W25" s="187">
        <v>0</v>
      </c>
      <c r="X25" s="64">
        <v>0</v>
      </c>
      <c r="Y25" s="58">
        <v>0</v>
      </c>
      <c r="Z25" s="187">
        <v>0</v>
      </c>
      <c r="AA25" s="64">
        <v>0</v>
      </c>
      <c r="AB25" s="187">
        <v>0</v>
      </c>
      <c r="AC25" s="187">
        <v>0</v>
      </c>
    </row>
    <row r="26" spans="1:29" ht="30" customHeight="1" x14ac:dyDescent="0.25">
      <c r="A26" s="60" t="str">
        <f t="shared" si="0"/>
        <v>Unitil - FG&amp;E</v>
      </c>
      <c r="B26" s="65" t="s">
        <v>314</v>
      </c>
      <c r="C26" s="65" t="s">
        <v>314</v>
      </c>
      <c r="D26" s="58" t="s">
        <v>339</v>
      </c>
      <c r="E26" s="58" t="s">
        <v>322</v>
      </c>
      <c r="F26" s="395"/>
      <c r="G26" s="395"/>
      <c r="H26" s="419"/>
      <c r="I26" s="64">
        <v>0</v>
      </c>
      <c r="J26" s="58" t="s">
        <v>314</v>
      </c>
      <c r="K26" s="58">
        <v>0</v>
      </c>
      <c r="L26" s="58" t="s">
        <v>314</v>
      </c>
      <c r="M26" s="58" t="s">
        <v>314</v>
      </c>
      <c r="N26" s="193">
        <v>0</v>
      </c>
      <c r="O26" s="65" t="s">
        <v>314</v>
      </c>
      <c r="P26" s="58" t="s">
        <v>314</v>
      </c>
      <c r="Q26" s="58" t="s">
        <v>314</v>
      </c>
      <c r="R26" s="187" t="s">
        <v>314</v>
      </c>
      <c r="S26" s="64">
        <v>0</v>
      </c>
      <c r="T26" s="58">
        <v>0</v>
      </c>
      <c r="U26" s="58">
        <v>0</v>
      </c>
      <c r="V26" s="58">
        <v>0</v>
      </c>
      <c r="W26" s="187">
        <v>0</v>
      </c>
      <c r="X26" s="64">
        <v>0</v>
      </c>
      <c r="Y26" s="58">
        <v>0</v>
      </c>
      <c r="Z26" s="187">
        <v>0</v>
      </c>
      <c r="AA26" s="64">
        <v>0</v>
      </c>
      <c r="AB26" s="187">
        <v>0</v>
      </c>
      <c r="AC26" s="187">
        <v>0</v>
      </c>
    </row>
    <row r="27" spans="1:29" ht="30" customHeight="1" x14ac:dyDescent="0.25">
      <c r="A27" s="60" t="str">
        <f t="shared" si="0"/>
        <v>Unitil - FG&amp;E</v>
      </c>
      <c r="B27" s="65" t="s">
        <v>314</v>
      </c>
      <c r="C27" s="65" t="s">
        <v>314</v>
      </c>
      <c r="D27" s="58" t="s">
        <v>340</v>
      </c>
      <c r="E27" s="58" t="s">
        <v>322</v>
      </c>
      <c r="F27" s="58" t="s">
        <v>341</v>
      </c>
      <c r="G27" s="58" t="s">
        <v>322</v>
      </c>
      <c r="H27" s="11" t="s">
        <v>430</v>
      </c>
      <c r="I27" s="64">
        <v>0</v>
      </c>
      <c r="J27" s="58" t="s">
        <v>314</v>
      </c>
      <c r="K27" s="58">
        <v>0</v>
      </c>
      <c r="L27" s="58" t="s">
        <v>314</v>
      </c>
      <c r="M27" s="58" t="s">
        <v>314</v>
      </c>
      <c r="N27" s="193">
        <v>0</v>
      </c>
      <c r="O27" s="65" t="s">
        <v>314</v>
      </c>
      <c r="P27" s="58" t="s">
        <v>314</v>
      </c>
      <c r="Q27" s="58" t="s">
        <v>314</v>
      </c>
      <c r="R27" s="187" t="s">
        <v>314</v>
      </c>
      <c r="S27" s="64">
        <v>0</v>
      </c>
      <c r="T27" s="58">
        <v>0</v>
      </c>
      <c r="U27" s="58">
        <v>0</v>
      </c>
      <c r="V27" s="58">
        <v>0</v>
      </c>
      <c r="W27" s="187">
        <v>0</v>
      </c>
      <c r="X27" s="64">
        <v>0</v>
      </c>
      <c r="Y27" s="58">
        <v>0</v>
      </c>
      <c r="Z27" s="187">
        <v>0</v>
      </c>
      <c r="AA27" s="64">
        <v>0</v>
      </c>
      <c r="AB27" s="187">
        <v>0</v>
      </c>
      <c r="AC27" s="187">
        <v>0</v>
      </c>
    </row>
    <row r="28" spans="1:29" ht="30" customHeight="1" x14ac:dyDescent="0.25">
      <c r="A28" s="60" t="str">
        <f t="shared" si="0"/>
        <v>Unitil - FG&amp;E</v>
      </c>
      <c r="B28" s="65" t="s">
        <v>314</v>
      </c>
      <c r="C28" s="65" t="s">
        <v>314</v>
      </c>
      <c r="D28" s="58" t="s">
        <v>340</v>
      </c>
      <c r="E28" s="58" t="s">
        <v>322</v>
      </c>
      <c r="F28" s="58" t="s">
        <v>342</v>
      </c>
      <c r="G28" s="58" t="s">
        <v>322</v>
      </c>
      <c r="H28" s="11" t="s">
        <v>430</v>
      </c>
      <c r="I28" s="64">
        <v>0</v>
      </c>
      <c r="J28" s="58" t="s">
        <v>314</v>
      </c>
      <c r="K28" s="58">
        <v>0</v>
      </c>
      <c r="L28" s="58" t="s">
        <v>314</v>
      </c>
      <c r="M28" s="58" t="s">
        <v>314</v>
      </c>
      <c r="N28" s="193">
        <v>0</v>
      </c>
      <c r="O28" s="65" t="s">
        <v>314</v>
      </c>
      <c r="P28" s="58" t="s">
        <v>314</v>
      </c>
      <c r="Q28" s="58" t="s">
        <v>314</v>
      </c>
      <c r="R28" s="187" t="s">
        <v>314</v>
      </c>
      <c r="S28" s="64">
        <v>0</v>
      </c>
      <c r="T28" s="58">
        <v>0</v>
      </c>
      <c r="U28" s="58">
        <v>0</v>
      </c>
      <c r="V28" s="58">
        <v>0</v>
      </c>
      <c r="W28" s="187">
        <v>0</v>
      </c>
      <c r="X28" s="64">
        <v>0</v>
      </c>
      <c r="Y28" s="58">
        <v>0</v>
      </c>
      <c r="Z28" s="187">
        <v>0</v>
      </c>
      <c r="AA28" s="64">
        <v>0</v>
      </c>
      <c r="AB28" s="187">
        <v>0</v>
      </c>
      <c r="AC28" s="187">
        <v>0</v>
      </c>
    </row>
    <row r="29" spans="1:29" ht="30" customHeight="1" x14ac:dyDescent="0.25">
      <c r="A29" s="60" t="str">
        <f t="shared" si="0"/>
        <v>Unitil - FG&amp;E</v>
      </c>
      <c r="B29" s="65" t="s">
        <v>314</v>
      </c>
      <c r="C29" s="65" t="s">
        <v>314</v>
      </c>
      <c r="D29" s="58" t="s">
        <v>340</v>
      </c>
      <c r="E29" s="58" t="s">
        <v>322</v>
      </c>
      <c r="F29" s="58" t="s">
        <v>343</v>
      </c>
      <c r="G29" s="58" t="s">
        <v>322</v>
      </c>
      <c r="H29" s="11" t="s">
        <v>430</v>
      </c>
      <c r="I29" s="64">
        <v>0</v>
      </c>
      <c r="J29" s="58" t="s">
        <v>314</v>
      </c>
      <c r="K29" s="58">
        <v>0</v>
      </c>
      <c r="L29" s="58" t="s">
        <v>314</v>
      </c>
      <c r="M29" s="58" t="s">
        <v>314</v>
      </c>
      <c r="N29" s="193">
        <v>0</v>
      </c>
      <c r="O29" s="65" t="s">
        <v>314</v>
      </c>
      <c r="P29" s="58" t="s">
        <v>314</v>
      </c>
      <c r="Q29" s="58" t="s">
        <v>314</v>
      </c>
      <c r="R29" s="187" t="s">
        <v>314</v>
      </c>
      <c r="S29" s="64">
        <v>0</v>
      </c>
      <c r="T29" s="58">
        <v>0</v>
      </c>
      <c r="U29" s="58">
        <v>0</v>
      </c>
      <c r="V29" s="58">
        <v>0</v>
      </c>
      <c r="W29" s="187">
        <v>0</v>
      </c>
      <c r="X29" s="64">
        <v>0</v>
      </c>
      <c r="Y29" s="58">
        <v>0</v>
      </c>
      <c r="Z29" s="187">
        <v>0</v>
      </c>
      <c r="AA29" s="64">
        <v>0</v>
      </c>
      <c r="AB29" s="187">
        <v>0</v>
      </c>
      <c r="AC29" s="187">
        <v>0</v>
      </c>
    </row>
    <row r="30" spans="1:29" ht="30" customHeight="1" x14ac:dyDescent="0.25">
      <c r="A30" s="60" t="str">
        <f t="shared" si="0"/>
        <v>Unitil - FG&amp;E</v>
      </c>
      <c r="B30" s="65" t="s">
        <v>314</v>
      </c>
      <c r="C30" s="65" t="s">
        <v>314</v>
      </c>
      <c r="D30" s="58" t="s">
        <v>340</v>
      </c>
      <c r="E30" s="58" t="s">
        <v>322</v>
      </c>
      <c r="F30" s="58" t="s">
        <v>344</v>
      </c>
      <c r="G30" s="58" t="s">
        <v>322</v>
      </c>
      <c r="H30" s="11" t="s">
        <v>430</v>
      </c>
      <c r="I30" s="64">
        <v>0</v>
      </c>
      <c r="J30" s="58" t="s">
        <v>314</v>
      </c>
      <c r="K30" s="58">
        <v>0</v>
      </c>
      <c r="L30" s="58" t="s">
        <v>314</v>
      </c>
      <c r="M30" s="58" t="s">
        <v>314</v>
      </c>
      <c r="N30" s="193">
        <v>0</v>
      </c>
      <c r="O30" s="65" t="s">
        <v>314</v>
      </c>
      <c r="P30" s="58" t="s">
        <v>314</v>
      </c>
      <c r="Q30" s="58" t="s">
        <v>314</v>
      </c>
      <c r="R30" s="187" t="s">
        <v>314</v>
      </c>
      <c r="S30" s="64">
        <v>0</v>
      </c>
      <c r="T30" s="58">
        <v>0</v>
      </c>
      <c r="U30" s="58">
        <v>0</v>
      </c>
      <c r="V30" s="58">
        <v>0</v>
      </c>
      <c r="W30" s="187">
        <v>0</v>
      </c>
      <c r="X30" s="64">
        <v>0</v>
      </c>
      <c r="Y30" s="58">
        <v>0</v>
      </c>
      <c r="Z30" s="187">
        <v>0</v>
      </c>
      <c r="AA30" s="64">
        <v>0</v>
      </c>
      <c r="AB30" s="187">
        <v>0</v>
      </c>
      <c r="AC30" s="187">
        <v>0</v>
      </c>
    </row>
    <row r="31" spans="1:29" ht="30" customHeight="1" x14ac:dyDescent="0.25">
      <c r="A31" s="60" t="str">
        <f t="shared" si="0"/>
        <v>Unitil - FG&amp;E</v>
      </c>
      <c r="B31" s="65" t="s">
        <v>314</v>
      </c>
      <c r="C31" s="65" t="s">
        <v>314</v>
      </c>
      <c r="D31" s="58" t="s">
        <v>340</v>
      </c>
      <c r="E31" s="58" t="s">
        <v>322</v>
      </c>
      <c r="F31" s="58" t="s">
        <v>345</v>
      </c>
      <c r="G31" s="58" t="s">
        <v>322</v>
      </c>
      <c r="H31" s="11" t="s">
        <v>430</v>
      </c>
      <c r="I31" s="64">
        <v>0</v>
      </c>
      <c r="J31" s="58" t="s">
        <v>314</v>
      </c>
      <c r="K31" s="58">
        <v>0</v>
      </c>
      <c r="L31" s="58" t="s">
        <v>314</v>
      </c>
      <c r="M31" s="58" t="s">
        <v>314</v>
      </c>
      <c r="N31" s="193">
        <v>0</v>
      </c>
      <c r="O31" s="65" t="s">
        <v>314</v>
      </c>
      <c r="P31" s="58" t="s">
        <v>314</v>
      </c>
      <c r="Q31" s="58" t="s">
        <v>314</v>
      </c>
      <c r="R31" s="187" t="s">
        <v>314</v>
      </c>
      <c r="S31" s="64">
        <v>0</v>
      </c>
      <c r="T31" s="58">
        <v>0</v>
      </c>
      <c r="U31" s="58">
        <v>0</v>
      </c>
      <c r="V31" s="58">
        <v>0</v>
      </c>
      <c r="W31" s="187">
        <v>0</v>
      </c>
      <c r="X31" s="64">
        <v>0</v>
      </c>
      <c r="Y31" s="58">
        <v>0</v>
      </c>
      <c r="Z31" s="187">
        <v>0</v>
      </c>
      <c r="AA31" s="64">
        <v>0</v>
      </c>
      <c r="AB31" s="187">
        <v>0</v>
      </c>
      <c r="AC31" s="187">
        <v>0</v>
      </c>
    </row>
    <row r="32" spans="1:29" ht="30" customHeight="1" x14ac:dyDescent="0.25">
      <c r="A32" s="60" t="str">
        <f t="shared" si="0"/>
        <v>Unitil - FG&amp;E</v>
      </c>
      <c r="B32" s="65" t="s">
        <v>314</v>
      </c>
      <c r="C32" s="65" t="s">
        <v>314</v>
      </c>
      <c r="D32" s="58" t="s">
        <v>340</v>
      </c>
      <c r="E32" s="58" t="s">
        <v>322</v>
      </c>
      <c r="F32" s="58" t="s">
        <v>346</v>
      </c>
      <c r="G32" s="58" t="s">
        <v>322</v>
      </c>
      <c r="H32" s="11" t="s">
        <v>430</v>
      </c>
      <c r="I32" s="64">
        <v>0</v>
      </c>
      <c r="J32" s="58" t="s">
        <v>314</v>
      </c>
      <c r="K32" s="58">
        <v>0</v>
      </c>
      <c r="L32" s="58" t="s">
        <v>314</v>
      </c>
      <c r="M32" s="58" t="s">
        <v>314</v>
      </c>
      <c r="N32" s="193">
        <v>0</v>
      </c>
      <c r="O32" s="65" t="s">
        <v>314</v>
      </c>
      <c r="P32" s="58" t="s">
        <v>314</v>
      </c>
      <c r="Q32" s="58" t="s">
        <v>314</v>
      </c>
      <c r="R32" s="187" t="s">
        <v>314</v>
      </c>
      <c r="S32" s="64">
        <v>0</v>
      </c>
      <c r="T32" s="58">
        <v>0</v>
      </c>
      <c r="U32" s="58">
        <v>0</v>
      </c>
      <c r="V32" s="58">
        <v>0</v>
      </c>
      <c r="W32" s="187">
        <v>0</v>
      </c>
      <c r="X32" s="64">
        <v>0</v>
      </c>
      <c r="Y32" s="58">
        <v>0</v>
      </c>
      <c r="Z32" s="187">
        <v>0</v>
      </c>
      <c r="AA32" s="64">
        <v>0</v>
      </c>
      <c r="AB32" s="187">
        <v>0</v>
      </c>
      <c r="AC32" s="187">
        <v>0</v>
      </c>
    </row>
    <row r="33" spans="1:29" ht="30" customHeight="1" x14ac:dyDescent="0.25">
      <c r="A33" s="60" t="str">
        <f t="shared" si="0"/>
        <v>Unitil - FG&amp;E</v>
      </c>
      <c r="B33" s="65" t="s">
        <v>314</v>
      </c>
      <c r="C33" s="65" t="s">
        <v>314</v>
      </c>
      <c r="D33" s="58" t="s">
        <v>340</v>
      </c>
      <c r="E33" s="58" t="s">
        <v>322</v>
      </c>
      <c r="F33" s="58" t="s">
        <v>347</v>
      </c>
      <c r="G33" s="58" t="s">
        <v>322</v>
      </c>
      <c r="H33" s="11" t="s">
        <v>430</v>
      </c>
      <c r="I33" s="64">
        <v>0</v>
      </c>
      <c r="J33" s="58" t="s">
        <v>314</v>
      </c>
      <c r="K33" s="58">
        <v>0</v>
      </c>
      <c r="L33" s="58" t="s">
        <v>314</v>
      </c>
      <c r="M33" s="58" t="s">
        <v>314</v>
      </c>
      <c r="N33" s="193">
        <v>0</v>
      </c>
      <c r="O33" s="65" t="s">
        <v>314</v>
      </c>
      <c r="P33" s="58" t="s">
        <v>314</v>
      </c>
      <c r="Q33" s="58" t="s">
        <v>314</v>
      </c>
      <c r="R33" s="187" t="s">
        <v>314</v>
      </c>
      <c r="S33" s="64">
        <v>0</v>
      </c>
      <c r="T33" s="58">
        <v>0</v>
      </c>
      <c r="U33" s="58">
        <v>0</v>
      </c>
      <c r="V33" s="58">
        <v>0</v>
      </c>
      <c r="W33" s="187">
        <v>0</v>
      </c>
      <c r="X33" s="64">
        <v>0</v>
      </c>
      <c r="Y33" s="58">
        <v>0</v>
      </c>
      <c r="Z33" s="187">
        <v>0</v>
      </c>
      <c r="AA33" s="64">
        <v>0</v>
      </c>
      <c r="AB33" s="187">
        <v>0</v>
      </c>
      <c r="AC33" s="187">
        <v>0</v>
      </c>
    </row>
    <row r="34" spans="1:29" ht="30" customHeight="1" x14ac:dyDescent="0.25">
      <c r="A34" s="60" t="str">
        <f t="shared" si="0"/>
        <v>Unitil - FG&amp;E</v>
      </c>
      <c r="B34" s="65" t="s">
        <v>314</v>
      </c>
      <c r="C34" s="65" t="s">
        <v>314</v>
      </c>
      <c r="D34" s="58" t="s">
        <v>340</v>
      </c>
      <c r="E34" s="58" t="s">
        <v>322</v>
      </c>
      <c r="F34" s="58" t="s">
        <v>348</v>
      </c>
      <c r="G34" s="58" t="s">
        <v>322</v>
      </c>
      <c r="H34" s="11" t="s">
        <v>430</v>
      </c>
      <c r="I34" s="64">
        <v>0</v>
      </c>
      <c r="J34" s="58" t="s">
        <v>314</v>
      </c>
      <c r="K34" s="58">
        <v>0</v>
      </c>
      <c r="L34" s="58" t="s">
        <v>314</v>
      </c>
      <c r="M34" s="58" t="s">
        <v>314</v>
      </c>
      <c r="N34" s="193">
        <v>0</v>
      </c>
      <c r="O34" s="65" t="s">
        <v>314</v>
      </c>
      <c r="P34" s="58" t="s">
        <v>314</v>
      </c>
      <c r="Q34" s="58" t="s">
        <v>314</v>
      </c>
      <c r="R34" s="187" t="s">
        <v>314</v>
      </c>
      <c r="S34" s="64">
        <v>0</v>
      </c>
      <c r="T34" s="58">
        <v>0</v>
      </c>
      <c r="U34" s="58">
        <v>0</v>
      </c>
      <c r="V34" s="58">
        <v>0</v>
      </c>
      <c r="W34" s="187">
        <v>0</v>
      </c>
      <c r="X34" s="64">
        <v>0</v>
      </c>
      <c r="Y34" s="58">
        <v>0</v>
      </c>
      <c r="Z34" s="187">
        <v>0</v>
      </c>
      <c r="AA34" s="64">
        <v>0</v>
      </c>
      <c r="AB34" s="187">
        <v>0</v>
      </c>
      <c r="AC34" s="187">
        <v>0</v>
      </c>
    </row>
    <row r="35" spans="1:29" ht="30" customHeight="1" x14ac:dyDescent="0.25">
      <c r="A35" s="60" t="str">
        <f t="shared" si="0"/>
        <v>Unitil - FG&amp;E</v>
      </c>
      <c r="B35" s="65" t="s">
        <v>314</v>
      </c>
      <c r="C35" s="65" t="s">
        <v>314</v>
      </c>
      <c r="D35" s="58" t="s">
        <v>340</v>
      </c>
      <c r="E35" s="58" t="s">
        <v>322</v>
      </c>
      <c r="F35" s="58" t="s">
        <v>349</v>
      </c>
      <c r="G35" s="58" t="s">
        <v>322</v>
      </c>
      <c r="H35" s="11" t="s">
        <v>430</v>
      </c>
      <c r="I35" s="64">
        <v>0</v>
      </c>
      <c r="J35" s="58" t="s">
        <v>314</v>
      </c>
      <c r="K35" s="58">
        <v>0</v>
      </c>
      <c r="L35" s="58" t="s">
        <v>314</v>
      </c>
      <c r="M35" s="58" t="s">
        <v>314</v>
      </c>
      <c r="N35" s="193">
        <v>0</v>
      </c>
      <c r="O35" s="65" t="s">
        <v>314</v>
      </c>
      <c r="P35" s="58" t="s">
        <v>314</v>
      </c>
      <c r="Q35" s="58" t="s">
        <v>314</v>
      </c>
      <c r="R35" s="187" t="s">
        <v>314</v>
      </c>
      <c r="S35" s="64">
        <v>0</v>
      </c>
      <c r="T35" s="58">
        <v>0</v>
      </c>
      <c r="U35" s="58">
        <v>0</v>
      </c>
      <c r="V35" s="58">
        <v>0</v>
      </c>
      <c r="W35" s="187">
        <v>0</v>
      </c>
      <c r="X35" s="64">
        <v>0</v>
      </c>
      <c r="Y35" s="58">
        <v>0</v>
      </c>
      <c r="Z35" s="187">
        <v>0</v>
      </c>
      <c r="AA35" s="64">
        <v>0</v>
      </c>
      <c r="AB35" s="187">
        <v>0</v>
      </c>
      <c r="AC35" s="187">
        <v>0</v>
      </c>
    </row>
    <row r="36" spans="1:29" ht="30" customHeight="1" x14ac:dyDescent="0.25">
      <c r="A36" s="60" t="str">
        <f t="shared" si="0"/>
        <v>Unitil - FG&amp;E</v>
      </c>
      <c r="B36" s="65" t="s">
        <v>314</v>
      </c>
      <c r="C36" s="65" t="s">
        <v>314</v>
      </c>
      <c r="D36" s="58" t="s">
        <v>340</v>
      </c>
      <c r="E36" s="58" t="s">
        <v>322</v>
      </c>
      <c r="F36" s="395"/>
      <c r="G36" s="395"/>
      <c r="H36" s="419"/>
      <c r="I36" s="64">
        <v>0</v>
      </c>
      <c r="J36" s="58" t="s">
        <v>314</v>
      </c>
      <c r="K36" s="58">
        <v>0</v>
      </c>
      <c r="L36" s="58" t="s">
        <v>314</v>
      </c>
      <c r="M36" s="58" t="s">
        <v>314</v>
      </c>
      <c r="N36" s="193">
        <v>0</v>
      </c>
      <c r="O36" s="65" t="s">
        <v>314</v>
      </c>
      <c r="P36" s="58" t="s">
        <v>314</v>
      </c>
      <c r="Q36" s="58" t="s">
        <v>314</v>
      </c>
      <c r="R36" s="187" t="s">
        <v>314</v>
      </c>
      <c r="S36" s="64">
        <v>0</v>
      </c>
      <c r="T36" s="58">
        <v>0</v>
      </c>
      <c r="U36" s="58">
        <v>0</v>
      </c>
      <c r="V36" s="58">
        <v>0</v>
      </c>
      <c r="W36" s="187">
        <v>0</v>
      </c>
      <c r="X36" s="64">
        <v>0</v>
      </c>
      <c r="Y36" s="58">
        <v>0</v>
      </c>
      <c r="Z36" s="187">
        <v>0</v>
      </c>
      <c r="AA36" s="64">
        <v>0</v>
      </c>
      <c r="AB36" s="187">
        <v>0</v>
      </c>
      <c r="AC36" s="187">
        <v>0</v>
      </c>
    </row>
    <row r="37" spans="1:29" ht="30" customHeight="1" x14ac:dyDescent="0.25">
      <c r="A37" s="60" t="str">
        <f t="shared" si="0"/>
        <v>Unitil - FG&amp;E</v>
      </c>
      <c r="B37" s="65" t="s">
        <v>314</v>
      </c>
      <c r="C37" s="65" t="s">
        <v>314</v>
      </c>
      <c r="D37" s="58" t="s">
        <v>350</v>
      </c>
      <c r="E37" s="58" t="s">
        <v>322</v>
      </c>
      <c r="F37" s="58" t="s">
        <v>351</v>
      </c>
      <c r="G37" s="58" t="s">
        <v>322</v>
      </c>
      <c r="H37" s="11" t="s">
        <v>430</v>
      </c>
      <c r="I37" s="64">
        <v>0</v>
      </c>
      <c r="J37" s="58" t="s">
        <v>314</v>
      </c>
      <c r="K37" s="58">
        <v>0</v>
      </c>
      <c r="L37" s="58" t="s">
        <v>314</v>
      </c>
      <c r="M37" s="58" t="s">
        <v>314</v>
      </c>
      <c r="N37" s="193">
        <v>0</v>
      </c>
      <c r="O37" s="65" t="s">
        <v>314</v>
      </c>
      <c r="P37" s="58" t="s">
        <v>314</v>
      </c>
      <c r="Q37" s="58" t="s">
        <v>314</v>
      </c>
      <c r="R37" s="187" t="s">
        <v>314</v>
      </c>
      <c r="S37" s="64">
        <v>0</v>
      </c>
      <c r="T37" s="58">
        <v>0</v>
      </c>
      <c r="U37" s="58">
        <v>0</v>
      </c>
      <c r="V37" s="58">
        <v>0</v>
      </c>
      <c r="W37" s="187">
        <v>0</v>
      </c>
      <c r="X37" s="64">
        <v>0</v>
      </c>
      <c r="Y37" s="58">
        <v>0</v>
      </c>
      <c r="Z37" s="187">
        <v>0</v>
      </c>
      <c r="AA37" s="64">
        <v>0</v>
      </c>
      <c r="AB37" s="187">
        <v>0</v>
      </c>
      <c r="AC37" s="187">
        <v>0</v>
      </c>
    </row>
    <row r="38" spans="1:29" ht="30" customHeight="1" x14ac:dyDescent="0.25">
      <c r="A38" s="60" t="str">
        <f t="shared" si="0"/>
        <v>Unitil - FG&amp;E</v>
      </c>
      <c r="B38" s="65" t="s">
        <v>314</v>
      </c>
      <c r="C38" s="65" t="s">
        <v>314</v>
      </c>
      <c r="D38" s="58" t="s">
        <v>350</v>
      </c>
      <c r="E38" s="58" t="s">
        <v>322</v>
      </c>
      <c r="F38" s="58" t="s">
        <v>352</v>
      </c>
      <c r="G38" s="58" t="s">
        <v>322</v>
      </c>
      <c r="H38" s="11" t="s">
        <v>430</v>
      </c>
      <c r="I38" s="64">
        <v>0</v>
      </c>
      <c r="J38" s="58" t="s">
        <v>314</v>
      </c>
      <c r="K38" s="58">
        <v>0</v>
      </c>
      <c r="L38" s="58" t="s">
        <v>314</v>
      </c>
      <c r="M38" s="58" t="s">
        <v>314</v>
      </c>
      <c r="N38" s="193">
        <v>0</v>
      </c>
      <c r="O38" s="65" t="s">
        <v>314</v>
      </c>
      <c r="P38" s="58" t="s">
        <v>314</v>
      </c>
      <c r="Q38" s="58" t="s">
        <v>314</v>
      </c>
      <c r="R38" s="187" t="s">
        <v>314</v>
      </c>
      <c r="S38" s="64">
        <v>0</v>
      </c>
      <c r="T38" s="58">
        <v>0</v>
      </c>
      <c r="U38" s="58">
        <v>0</v>
      </c>
      <c r="V38" s="58">
        <v>0</v>
      </c>
      <c r="W38" s="187">
        <v>0</v>
      </c>
      <c r="X38" s="64">
        <v>0</v>
      </c>
      <c r="Y38" s="58">
        <v>0</v>
      </c>
      <c r="Z38" s="187">
        <v>0</v>
      </c>
      <c r="AA38" s="64">
        <v>0</v>
      </c>
      <c r="AB38" s="187">
        <v>0</v>
      </c>
      <c r="AC38" s="187">
        <v>0</v>
      </c>
    </row>
    <row r="39" spans="1:29" ht="30" customHeight="1" x14ac:dyDescent="0.25">
      <c r="A39" s="60" t="str">
        <f t="shared" si="0"/>
        <v>Unitil - FG&amp;E</v>
      </c>
      <c r="B39" s="65" t="s">
        <v>314</v>
      </c>
      <c r="C39" s="65" t="s">
        <v>314</v>
      </c>
      <c r="D39" s="58" t="s">
        <v>350</v>
      </c>
      <c r="E39" s="58" t="s">
        <v>322</v>
      </c>
      <c r="F39" s="58" t="s">
        <v>353</v>
      </c>
      <c r="G39" s="58" t="s">
        <v>322</v>
      </c>
      <c r="H39" s="11" t="s">
        <v>430</v>
      </c>
      <c r="I39" s="64">
        <v>0</v>
      </c>
      <c r="J39" s="58" t="s">
        <v>314</v>
      </c>
      <c r="K39" s="58">
        <v>0</v>
      </c>
      <c r="L39" s="58" t="s">
        <v>314</v>
      </c>
      <c r="M39" s="58" t="s">
        <v>314</v>
      </c>
      <c r="N39" s="193">
        <v>0</v>
      </c>
      <c r="O39" s="65" t="s">
        <v>314</v>
      </c>
      <c r="P39" s="58" t="s">
        <v>314</v>
      </c>
      <c r="Q39" s="58" t="s">
        <v>314</v>
      </c>
      <c r="R39" s="187" t="s">
        <v>314</v>
      </c>
      <c r="S39" s="64">
        <v>0</v>
      </c>
      <c r="T39" s="58">
        <v>0</v>
      </c>
      <c r="U39" s="58">
        <v>0</v>
      </c>
      <c r="V39" s="58">
        <v>0</v>
      </c>
      <c r="W39" s="187">
        <v>0</v>
      </c>
      <c r="X39" s="64">
        <v>0</v>
      </c>
      <c r="Y39" s="58">
        <v>0</v>
      </c>
      <c r="Z39" s="187">
        <v>0</v>
      </c>
      <c r="AA39" s="64">
        <v>0</v>
      </c>
      <c r="AB39" s="187">
        <v>0</v>
      </c>
      <c r="AC39" s="187">
        <v>0</v>
      </c>
    </row>
    <row r="40" spans="1:29" ht="30" customHeight="1" x14ac:dyDescent="0.25">
      <c r="A40" s="60" t="str">
        <f t="shared" si="0"/>
        <v>Unitil - FG&amp;E</v>
      </c>
      <c r="B40" s="65" t="s">
        <v>314</v>
      </c>
      <c r="C40" s="65" t="s">
        <v>314</v>
      </c>
      <c r="D40" s="58" t="s">
        <v>350</v>
      </c>
      <c r="E40" s="58" t="s">
        <v>322</v>
      </c>
      <c r="F40" s="395"/>
      <c r="G40" s="395"/>
      <c r="H40" s="419"/>
      <c r="I40" s="64">
        <v>0</v>
      </c>
      <c r="J40" s="58" t="s">
        <v>314</v>
      </c>
      <c r="K40" s="58">
        <v>0</v>
      </c>
      <c r="L40" s="58" t="s">
        <v>314</v>
      </c>
      <c r="M40" s="58" t="s">
        <v>314</v>
      </c>
      <c r="N40" s="193">
        <v>0</v>
      </c>
      <c r="O40" s="65" t="s">
        <v>314</v>
      </c>
      <c r="P40" s="58" t="s">
        <v>314</v>
      </c>
      <c r="Q40" s="58" t="s">
        <v>314</v>
      </c>
      <c r="R40" s="187" t="s">
        <v>314</v>
      </c>
      <c r="S40" s="64">
        <v>0</v>
      </c>
      <c r="T40" s="58">
        <v>0</v>
      </c>
      <c r="U40" s="58">
        <v>0</v>
      </c>
      <c r="V40" s="58">
        <v>0</v>
      </c>
      <c r="W40" s="187">
        <v>0</v>
      </c>
      <c r="X40" s="64">
        <v>0</v>
      </c>
      <c r="Y40" s="58">
        <v>0</v>
      </c>
      <c r="Z40" s="187">
        <v>0</v>
      </c>
      <c r="AA40" s="64">
        <v>0</v>
      </c>
      <c r="AB40" s="187">
        <v>0</v>
      </c>
      <c r="AC40" s="187">
        <v>0</v>
      </c>
    </row>
    <row r="41" spans="1:29" ht="30" customHeight="1" x14ac:dyDescent="0.25">
      <c r="A41" s="60" t="str">
        <f t="shared" si="0"/>
        <v>Unitil - FG&amp;E</v>
      </c>
      <c r="B41" s="65" t="s">
        <v>314</v>
      </c>
      <c r="C41" s="65" t="s">
        <v>314</v>
      </c>
      <c r="D41" s="58" t="s">
        <v>354</v>
      </c>
      <c r="E41" s="58" t="s">
        <v>354</v>
      </c>
      <c r="F41" s="58" t="s">
        <v>355</v>
      </c>
      <c r="G41" s="58" t="s">
        <v>354</v>
      </c>
      <c r="H41" s="11" t="s">
        <v>430</v>
      </c>
      <c r="I41" s="64">
        <v>0</v>
      </c>
      <c r="J41" s="58" t="s">
        <v>314</v>
      </c>
      <c r="K41" s="58">
        <v>0</v>
      </c>
      <c r="L41" s="58" t="s">
        <v>314</v>
      </c>
      <c r="M41" s="58" t="s">
        <v>314</v>
      </c>
      <c r="N41" s="193">
        <v>0</v>
      </c>
      <c r="O41" s="65" t="s">
        <v>314</v>
      </c>
      <c r="P41" s="58" t="s">
        <v>314</v>
      </c>
      <c r="Q41" s="58" t="s">
        <v>314</v>
      </c>
      <c r="R41" s="187" t="s">
        <v>314</v>
      </c>
      <c r="S41" s="64">
        <v>0</v>
      </c>
      <c r="T41" s="58">
        <v>0</v>
      </c>
      <c r="U41" s="58">
        <v>0</v>
      </c>
      <c r="V41" s="58">
        <v>0</v>
      </c>
      <c r="W41" s="187">
        <v>0</v>
      </c>
      <c r="X41" s="64">
        <v>0</v>
      </c>
      <c r="Y41" s="58">
        <v>0</v>
      </c>
      <c r="Z41" s="187">
        <v>0</v>
      </c>
      <c r="AA41" s="64">
        <v>0</v>
      </c>
      <c r="AB41" s="187">
        <v>0</v>
      </c>
      <c r="AC41" s="187">
        <v>0</v>
      </c>
    </row>
    <row r="42" spans="1:29" ht="30" customHeight="1" x14ac:dyDescent="0.25">
      <c r="A42" s="60" t="str">
        <f t="shared" si="0"/>
        <v>Unitil - FG&amp;E</v>
      </c>
      <c r="B42" s="65" t="s">
        <v>314</v>
      </c>
      <c r="C42" s="65" t="s">
        <v>314</v>
      </c>
      <c r="D42" s="58" t="s">
        <v>354</v>
      </c>
      <c r="E42" s="58" t="s">
        <v>354</v>
      </c>
      <c r="F42" s="58" t="s">
        <v>356</v>
      </c>
      <c r="G42" s="58" t="s">
        <v>415</v>
      </c>
      <c r="H42" s="11" t="s">
        <v>430</v>
      </c>
      <c r="I42" s="64">
        <v>0</v>
      </c>
      <c r="J42" s="58" t="s">
        <v>314</v>
      </c>
      <c r="K42" s="58">
        <v>0</v>
      </c>
      <c r="L42" s="58" t="s">
        <v>314</v>
      </c>
      <c r="M42" s="58" t="s">
        <v>314</v>
      </c>
      <c r="N42" s="193">
        <v>0</v>
      </c>
      <c r="O42" s="65" t="s">
        <v>314</v>
      </c>
      <c r="P42" s="58" t="s">
        <v>314</v>
      </c>
      <c r="Q42" s="58" t="s">
        <v>314</v>
      </c>
      <c r="R42" s="187" t="s">
        <v>314</v>
      </c>
      <c r="S42" s="64">
        <v>0</v>
      </c>
      <c r="T42" s="58">
        <v>0</v>
      </c>
      <c r="U42" s="58">
        <v>0</v>
      </c>
      <c r="V42" s="58">
        <v>0</v>
      </c>
      <c r="W42" s="187">
        <v>0</v>
      </c>
      <c r="X42" s="64">
        <v>0</v>
      </c>
      <c r="Y42" s="58">
        <v>0</v>
      </c>
      <c r="Z42" s="187">
        <v>0</v>
      </c>
      <c r="AA42" s="64">
        <v>0</v>
      </c>
      <c r="AB42" s="187">
        <v>0</v>
      </c>
      <c r="AC42" s="187">
        <v>0</v>
      </c>
    </row>
    <row r="43" spans="1:29" ht="30" customHeight="1" x14ac:dyDescent="0.25">
      <c r="A43" s="60" t="str">
        <f t="shared" si="0"/>
        <v>Unitil - FG&amp;E</v>
      </c>
      <c r="B43" s="65" t="s">
        <v>314</v>
      </c>
      <c r="C43" s="65" t="s">
        <v>314</v>
      </c>
      <c r="D43" s="58" t="s">
        <v>354</v>
      </c>
      <c r="E43" s="58" t="s">
        <v>354</v>
      </c>
      <c r="F43" s="395"/>
      <c r="G43" s="395"/>
      <c r="H43" s="419"/>
      <c r="I43" s="64">
        <v>0</v>
      </c>
      <c r="J43" s="58" t="s">
        <v>314</v>
      </c>
      <c r="K43" s="58">
        <v>0</v>
      </c>
      <c r="L43" s="58" t="s">
        <v>314</v>
      </c>
      <c r="M43" s="58" t="s">
        <v>314</v>
      </c>
      <c r="N43" s="193">
        <v>0</v>
      </c>
      <c r="O43" s="65" t="s">
        <v>314</v>
      </c>
      <c r="P43" s="58" t="s">
        <v>314</v>
      </c>
      <c r="Q43" s="58" t="s">
        <v>314</v>
      </c>
      <c r="R43" s="187" t="s">
        <v>314</v>
      </c>
      <c r="S43" s="64">
        <v>0</v>
      </c>
      <c r="T43" s="58">
        <v>0</v>
      </c>
      <c r="U43" s="58">
        <v>0</v>
      </c>
      <c r="V43" s="58">
        <v>0</v>
      </c>
      <c r="W43" s="187">
        <v>0</v>
      </c>
      <c r="X43" s="64">
        <v>0</v>
      </c>
      <c r="Y43" s="58">
        <v>0</v>
      </c>
      <c r="Z43" s="187">
        <v>0</v>
      </c>
      <c r="AA43" s="64">
        <v>0</v>
      </c>
      <c r="AB43" s="187">
        <v>0</v>
      </c>
      <c r="AC43" s="187">
        <v>0</v>
      </c>
    </row>
    <row r="44" spans="1:29" ht="30" customHeight="1" x14ac:dyDescent="0.25">
      <c r="A44" s="60" t="str">
        <f t="shared" si="0"/>
        <v>Unitil - FG&amp;E</v>
      </c>
      <c r="B44" s="65" t="s">
        <v>314</v>
      </c>
      <c r="C44" s="65" t="s">
        <v>314</v>
      </c>
      <c r="D44" s="58" t="s">
        <v>357</v>
      </c>
      <c r="E44" s="58" t="s">
        <v>354</v>
      </c>
      <c r="F44" s="58" t="s">
        <v>358</v>
      </c>
      <c r="G44" s="58" t="s">
        <v>416</v>
      </c>
      <c r="H44" s="11" t="s">
        <v>430</v>
      </c>
      <c r="I44" s="64">
        <v>0</v>
      </c>
      <c r="J44" s="58" t="s">
        <v>314</v>
      </c>
      <c r="K44" s="58">
        <v>0</v>
      </c>
      <c r="L44" s="58" t="s">
        <v>314</v>
      </c>
      <c r="M44" s="58" t="s">
        <v>314</v>
      </c>
      <c r="N44" s="193">
        <v>0</v>
      </c>
      <c r="O44" s="65" t="s">
        <v>314</v>
      </c>
      <c r="P44" s="58" t="s">
        <v>314</v>
      </c>
      <c r="Q44" s="58" t="s">
        <v>314</v>
      </c>
      <c r="R44" s="187" t="s">
        <v>314</v>
      </c>
      <c r="S44" s="64">
        <v>0</v>
      </c>
      <c r="T44" s="58">
        <v>0</v>
      </c>
      <c r="U44" s="58">
        <v>0</v>
      </c>
      <c r="V44" s="58">
        <v>0</v>
      </c>
      <c r="W44" s="187">
        <v>0</v>
      </c>
      <c r="X44" s="64">
        <v>0</v>
      </c>
      <c r="Y44" s="58">
        <v>0</v>
      </c>
      <c r="Z44" s="187">
        <v>0</v>
      </c>
      <c r="AA44" s="64">
        <v>0</v>
      </c>
      <c r="AB44" s="187">
        <v>0</v>
      </c>
      <c r="AC44" s="187">
        <v>0</v>
      </c>
    </row>
    <row r="45" spans="1:29" ht="30" customHeight="1" x14ac:dyDescent="0.25">
      <c r="A45" s="60" t="str">
        <f t="shared" si="0"/>
        <v>Unitil - FG&amp;E</v>
      </c>
      <c r="B45" s="65" t="s">
        <v>314</v>
      </c>
      <c r="C45" s="65" t="s">
        <v>314</v>
      </c>
      <c r="D45" s="58" t="s">
        <v>357</v>
      </c>
      <c r="E45" s="58" t="s">
        <v>354</v>
      </c>
      <c r="F45" s="58" t="s">
        <v>359</v>
      </c>
      <c r="G45" s="58" t="s">
        <v>416</v>
      </c>
      <c r="H45" s="11" t="s">
        <v>430</v>
      </c>
      <c r="I45" s="64">
        <v>0</v>
      </c>
      <c r="J45" s="58" t="s">
        <v>314</v>
      </c>
      <c r="K45" s="58">
        <v>0</v>
      </c>
      <c r="L45" s="58" t="s">
        <v>314</v>
      </c>
      <c r="M45" s="58" t="s">
        <v>314</v>
      </c>
      <c r="N45" s="193">
        <v>0</v>
      </c>
      <c r="O45" s="65" t="s">
        <v>314</v>
      </c>
      <c r="P45" s="58" t="s">
        <v>314</v>
      </c>
      <c r="Q45" s="58" t="s">
        <v>314</v>
      </c>
      <c r="R45" s="187" t="s">
        <v>314</v>
      </c>
      <c r="S45" s="64">
        <v>0</v>
      </c>
      <c r="T45" s="58">
        <v>0</v>
      </c>
      <c r="U45" s="58">
        <v>0</v>
      </c>
      <c r="V45" s="58">
        <v>0</v>
      </c>
      <c r="W45" s="187">
        <v>0</v>
      </c>
      <c r="X45" s="64">
        <v>0</v>
      </c>
      <c r="Y45" s="58">
        <v>0</v>
      </c>
      <c r="Z45" s="187">
        <v>0</v>
      </c>
      <c r="AA45" s="64">
        <v>0</v>
      </c>
      <c r="AB45" s="187">
        <v>0</v>
      </c>
      <c r="AC45" s="187">
        <v>0</v>
      </c>
    </row>
    <row r="46" spans="1:29" ht="30" customHeight="1" x14ac:dyDescent="0.25">
      <c r="A46" s="60" t="str">
        <f t="shared" si="0"/>
        <v>Unitil - FG&amp;E</v>
      </c>
      <c r="B46" s="65" t="s">
        <v>314</v>
      </c>
      <c r="C46" s="65" t="s">
        <v>314</v>
      </c>
      <c r="D46" s="58" t="s">
        <v>357</v>
      </c>
      <c r="E46" s="58" t="s">
        <v>354</v>
      </c>
      <c r="F46" s="58" t="s">
        <v>360</v>
      </c>
      <c r="G46" s="58" t="s">
        <v>354</v>
      </c>
      <c r="H46" s="11" t="s">
        <v>430</v>
      </c>
      <c r="I46" s="64">
        <v>0</v>
      </c>
      <c r="J46" s="58" t="s">
        <v>314</v>
      </c>
      <c r="K46" s="58">
        <v>0</v>
      </c>
      <c r="L46" s="58" t="s">
        <v>314</v>
      </c>
      <c r="M46" s="58" t="s">
        <v>314</v>
      </c>
      <c r="N46" s="193">
        <v>0</v>
      </c>
      <c r="O46" s="65" t="s">
        <v>314</v>
      </c>
      <c r="P46" s="58" t="s">
        <v>314</v>
      </c>
      <c r="Q46" s="58" t="s">
        <v>314</v>
      </c>
      <c r="R46" s="187" t="s">
        <v>314</v>
      </c>
      <c r="S46" s="64">
        <v>0</v>
      </c>
      <c r="T46" s="58">
        <v>0</v>
      </c>
      <c r="U46" s="58">
        <v>0</v>
      </c>
      <c r="V46" s="58">
        <v>0</v>
      </c>
      <c r="W46" s="187">
        <v>0</v>
      </c>
      <c r="X46" s="64">
        <v>0</v>
      </c>
      <c r="Y46" s="58">
        <v>0</v>
      </c>
      <c r="Z46" s="187">
        <v>0</v>
      </c>
      <c r="AA46" s="64">
        <v>0</v>
      </c>
      <c r="AB46" s="187">
        <v>0</v>
      </c>
      <c r="AC46" s="187">
        <v>0</v>
      </c>
    </row>
    <row r="47" spans="1:29" ht="30" customHeight="1" x14ac:dyDescent="0.25">
      <c r="A47" s="60" t="str">
        <f t="shared" si="0"/>
        <v>Unitil - FG&amp;E</v>
      </c>
      <c r="B47" s="65" t="s">
        <v>314</v>
      </c>
      <c r="C47" s="65" t="s">
        <v>314</v>
      </c>
      <c r="D47" s="58" t="s">
        <v>357</v>
      </c>
      <c r="E47" s="58" t="s">
        <v>354</v>
      </c>
      <c r="F47" s="395"/>
      <c r="G47" s="395"/>
      <c r="H47" s="419"/>
      <c r="I47" s="64">
        <v>0</v>
      </c>
      <c r="J47" s="58" t="s">
        <v>314</v>
      </c>
      <c r="K47" s="58">
        <v>0</v>
      </c>
      <c r="L47" s="58" t="s">
        <v>314</v>
      </c>
      <c r="M47" s="58" t="s">
        <v>314</v>
      </c>
      <c r="N47" s="193">
        <v>0</v>
      </c>
      <c r="O47" s="65" t="s">
        <v>314</v>
      </c>
      <c r="P47" s="58" t="s">
        <v>314</v>
      </c>
      <c r="Q47" s="58" t="s">
        <v>314</v>
      </c>
      <c r="R47" s="187" t="s">
        <v>314</v>
      </c>
      <c r="S47" s="64">
        <v>0</v>
      </c>
      <c r="T47" s="58">
        <v>0</v>
      </c>
      <c r="U47" s="58">
        <v>0</v>
      </c>
      <c r="V47" s="58">
        <v>0</v>
      </c>
      <c r="W47" s="187">
        <v>0</v>
      </c>
      <c r="X47" s="64">
        <v>0</v>
      </c>
      <c r="Y47" s="58">
        <v>0</v>
      </c>
      <c r="Z47" s="187">
        <v>0</v>
      </c>
      <c r="AA47" s="64">
        <v>0</v>
      </c>
      <c r="AB47" s="187">
        <v>0</v>
      </c>
      <c r="AC47" s="187">
        <v>0</v>
      </c>
    </row>
    <row r="48" spans="1:29" ht="30" customHeight="1" x14ac:dyDescent="0.25">
      <c r="A48" s="60" t="str">
        <f t="shared" si="0"/>
        <v>Unitil - FG&amp;E</v>
      </c>
      <c r="B48" s="65" t="s">
        <v>314</v>
      </c>
      <c r="C48" s="65" t="s">
        <v>314</v>
      </c>
      <c r="D48" s="58" t="s">
        <v>361</v>
      </c>
      <c r="E48" s="58" t="s">
        <v>322</v>
      </c>
      <c r="F48" s="58" t="s">
        <v>362</v>
      </c>
      <c r="G48" s="58" t="s">
        <v>417</v>
      </c>
      <c r="H48" s="11" t="s">
        <v>430</v>
      </c>
      <c r="I48" s="64">
        <v>0</v>
      </c>
      <c r="J48" s="58" t="s">
        <v>314</v>
      </c>
      <c r="K48" s="58">
        <v>1</v>
      </c>
      <c r="L48" s="58" t="s">
        <v>314</v>
      </c>
      <c r="M48" s="58" t="s">
        <v>314</v>
      </c>
      <c r="N48" s="193">
        <v>0</v>
      </c>
      <c r="O48" s="65" t="s">
        <v>314</v>
      </c>
      <c r="P48" s="58" t="s">
        <v>314</v>
      </c>
      <c r="Q48" s="58" t="s">
        <v>314</v>
      </c>
      <c r="R48" s="187" t="s">
        <v>314</v>
      </c>
      <c r="S48" s="64">
        <v>0</v>
      </c>
      <c r="T48" s="58">
        <v>0</v>
      </c>
      <c r="U48" s="58">
        <v>0</v>
      </c>
      <c r="V48" s="58">
        <v>0</v>
      </c>
      <c r="W48" s="187">
        <v>0</v>
      </c>
      <c r="X48" s="64">
        <v>0</v>
      </c>
      <c r="Y48" s="58">
        <v>0</v>
      </c>
      <c r="Z48" s="187">
        <v>0</v>
      </c>
      <c r="AA48" s="64">
        <v>0</v>
      </c>
      <c r="AB48" s="187">
        <v>0</v>
      </c>
      <c r="AC48" s="187">
        <v>0</v>
      </c>
    </row>
    <row r="49" spans="1:29" ht="30" customHeight="1" x14ac:dyDescent="0.25">
      <c r="A49" s="60" t="str">
        <f t="shared" si="0"/>
        <v>Unitil - FG&amp;E</v>
      </c>
      <c r="B49" s="65" t="s">
        <v>314</v>
      </c>
      <c r="C49" s="65" t="s">
        <v>314</v>
      </c>
      <c r="D49" s="58" t="s">
        <v>361</v>
      </c>
      <c r="E49" s="58" t="s">
        <v>322</v>
      </c>
      <c r="F49" s="395"/>
      <c r="G49" s="395"/>
      <c r="H49" s="419"/>
      <c r="I49" s="64">
        <v>0</v>
      </c>
      <c r="J49" s="58" t="s">
        <v>314</v>
      </c>
      <c r="K49" s="58">
        <v>0</v>
      </c>
      <c r="L49" s="58" t="s">
        <v>314</v>
      </c>
      <c r="M49" s="58" t="s">
        <v>314</v>
      </c>
      <c r="N49" s="193">
        <v>0</v>
      </c>
      <c r="O49" s="65" t="s">
        <v>314</v>
      </c>
      <c r="P49" s="58" t="s">
        <v>314</v>
      </c>
      <c r="Q49" s="58" t="s">
        <v>314</v>
      </c>
      <c r="R49" s="187" t="s">
        <v>314</v>
      </c>
      <c r="S49" s="64">
        <v>0</v>
      </c>
      <c r="T49" s="58">
        <v>0</v>
      </c>
      <c r="U49" s="58">
        <v>0</v>
      </c>
      <c r="V49" s="58">
        <v>0</v>
      </c>
      <c r="W49" s="187">
        <v>0</v>
      </c>
      <c r="X49" s="64">
        <v>0</v>
      </c>
      <c r="Y49" s="58">
        <v>0</v>
      </c>
      <c r="Z49" s="187">
        <v>0</v>
      </c>
      <c r="AA49" s="64">
        <v>0</v>
      </c>
      <c r="AB49" s="187">
        <v>0</v>
      </c>
      <c r="AC49" s="187">
        <v>0</v>
      </c>
    </row>
    <row r="50" spans="1:29" ht="30" customHeight="1" x14ac:dyDescent="0.25">
      <c r="A50" s="60" t="str">
        <f t="shared" si="0"/>
        <v>Unitil - FG&amp;E</v>
      </c>
      <c r="B50" s="65" t="s">
        <v>314</v>
      </c>
      <c r="C50" s="65" t="s">
        <v>314</v>
      </c>
      <c r="D50" s="58" t="s">
        <v>363</v>
      </c>
      <c r="E50" s="58" t="s">
        <v>331</v>
      </c>
      <c r="F50" s="58" t="s">
        <v>364</v>
      </c>
      <c r="G50" s="58" t="s">
        <v>412</v>
      </c>
      <c r="H50" s="11" t="s">
        <v>430</v>
      </c>
      <c r="I50" s="64">
        <v>0</v>
      </c>
      <c r="J50" s="58" t="s">
        <v>314</v>
      </c>
      <c r="K50" s="58">
        <v>0</v>
      </c>
      <c r="L50" s="58" t="s">
        <v>314</v>
      </c>
      <c r="M50" s="58" t="s">
        <v>314</v>
      </c>
      <c r="N50" s="193">
        <v>0</v>
      </c>
      <c r="O50" s="65" t="s">
        <v>314</v>
      </c>
      <c r="P50" s="58" t="s">
        <v>314</v>
      </c>
      <c r="Q50" s="58" t="s">
        <v>314</v>
      </c>
      <c r="R50" s="187" t="s">
        <v>314</v>
      </c>
      <c r="S50" s="64">
        <v>0</v>
      </c>
      <c r="T50" s="58">
        <v>0</v>
      </c>
      <c r="U50" s="58">
        <v>0</v>
      </c>
      <c r="V50" s="58">
        <v>0</v>
      </c>
      <c r="W50" s="187">
        <v>0</v>
      </c>
      <c r="X50" s="64">
        <v>0</v>
      </c>
      <c r="Y50" s="58">
        <v>0</v>
      </c>
      <c r="Z50" s="187">
        <v>0</v>
      </c>
      <c r="AA50" s="64">
        <v>0</v>
      </c>
      <c r="AB50" s="187">
        <v>0</v>
      </c>
      <c r="AC50" s="187">
        <v>0</v>
      </c>
    </row>
    <row r="51" spans="1:29" ht="30" customHeight="1" x14ac:dyDescent="0.25">
      <c r="A51" s="60" t="str">
        <f t="shared" si="0"/>
        <v>Unitil - FG&amp;E</v>
      </c>
      <c r="B51" s="65" t="s">
        <v>314</v>
      </c>
      <c r="C51" s="65" t="s">
        <v>314</v>
      </c>
      <c r="D51" s="58" t="s">
        <v>363</v>
      </c>
      <c r="E51" s="58" t="s">
        <v>331</v>
      </c>
      <c r="F51" s="58" t="s">
        <v>365</v>
      </c>
      <c r="G51" s="58" t="s">
        <v>418</v>
      </c>
      <c r="H51" s="11" t="s">
        <v>430</v>
      </c>
      <c r="I51" s="64">
        <v>0</v>
      </c>
      <c r="J51" s="58" t="s">
        <v>314</v>
      </c>
      <c r="K51" s="58">
        <v>0</v>
      </c>
      <c r="L51" s="58" t="s">
        <v>314</v>
      </c>
      <c r="M51" s="58" t="s">
        <v>314</v>
      </c>
      <c r="N51" s="193">
        <v>0</v>
      </c>
      <c r="O51" s="65" t="s">
        <v>314</v>
      </c>
      <c r="P51" s="58" t="s">
        <v>314</v>
      </c>
      <c r="Q51" s="58" t="s">
        <v>314</v>
      </c>
      <c r="R51" s="187" t="s">
        <v>314</v>
      </c>
      <c r="S51" s="64">
        <v>0</v>
      </c>
      <c r="T51" s="58">
        <v>0</v>
      </c>
      <c r="U51" s="58">
        <v>0</v>
      </c>
      <c r="V51" s="58">
        <v>0</v>
      </c>
      <c r="W51" s="187">
        <v>0</v>
      </c>
      <c r="X51" s="64">
        <v>0</v>
      </c>
      <c r="Y51" s="58">
        <v>0</v>
      </c>
      <c r="Z51" s="187">
        <v>0</v>
      </c>
      <c r="AA51" s="64">
        <v>0</v>
      </c>
      <c r="AB51" s="187">
        <v>0</v>
      </c>
      <c r="AC51" s="187">
        <v>0</v>
      </c>
    </row>
    <row r="52" spans="1:29" ht="30" customHeight="1" x14ac:dyDescent="0.25">
      <c r="A52" s="60" t="str">
        <f t="shared" si="0"/>
        <v>Unitil - FG&amp;E</v>
      </c>
      <c r="B52" s="65" t="s">
        <v>314</v>
      </c>
      <c r="C52" s="65" t="s">
        <v>314</v>
      </c>
      <c r="D52" s="58" t="s">
        <v>363</v>
      </c>
      <c r="E52" s="58" t="s">
        <v>331</v>
      </c>
      <c r="F52" s="395"/>
      <c r="G52" s="395"/>
      <c r="H52" s="419"/>
      <c r="I52" s="64">
        <v>0</v>
      </c>
      <c r="J52" s="58" t="s">
        <v>314</v>
      </c>
      <c r="K52" s="58">
        <v>0</v>
      </c>
      <c r="L52" s="58" t="s">
        <v>314</v>
      </c>
      <c r="M52" s="58" t="s">
        <v>314</v>
      </c>
      <c r="N52" s="193">
        <v>0</v>
      </c>
      <c r="O52" s="65" t="s">
        <v>314</v>
      </c>
      <c r="P52" s="58" t="s">
        <v>314</v>
      </c>
      <c r="Q52" s="58" t="s">
        <v>314</v>
      </c>
      <c r="R52" s="187" t="s">
        <v>314</v>
      </c>
      <c r="S52" s="64">
        <v>0</v>
      </c>
      <c r="T52" s="58">
        <v>0</v>
      </c>
      <c r="U52" s="58">
        <v>0</v>
      </c>
      <c r="V52" s="58">
        <v>0</v>
      </c>
      <c r="W52" s="187">
        <v>0</v>
      </c>
      <c r="X52" s="64">
        <v>0</v>
      </c>
      <c r="Y52" s="58">
        <v>0</v>
      </c>
      <c r="Z52" s="187">
        <v>0</v>
      </c>
      <c r="AA52" s="64">
        <v>0</v>
      </c>
      <c r="AB52" s="187">
        <v>0</v>
      </c>
      <c r="AC52" s="187">
        <v>0</v>
      </c>
    </row>
    <row r="53" spans="1:29" ht="30" customHeight="1" x14ac:dyDescent="0.25">
      <c r="A53" s="60" t="str">
        <f t="shared" si="0"/>
        <v>Unitil - FG&amp;E</v>
      </c>
      <c r="B53" s="65" t="s">
        <v>314</v>
      </c>
      <c r="C53" s="65" t="s">
        <v>314</v>
      </c>
      <c r="D53" s="58" t="s">
        <v>366</v>
      </c>
      <c r="E53" s="58" t="s">
        <v>322</v>
      </c>
      <c r="F53" s="58" t="s">
        <v>367</v>
      </c>
      <c r="G53" s="58" t="s">
        <v>322</v>
      </c>
      <c r="H53" s="11" t="s">
        <v>430</v>
      </c>
      <c r="I53" s="64">
        <v>0</v>
      </c>
      <c r="J53" s="58" t="s">
        <v>314</v>
      </c>
      <c r="K53" s="58">
        <v>0</v>
      </c>
      <c r="L53" s="58" t="s">
        <v>314</v>
      </c>
      <c r="M53" s="58" t="s">
        <v>314</v>
      </c>
      <c r="N53" s="193">
        <v>0</v>
      </c>
      <c r="O53" s="65" t="s">
        <v>314</v>
      </c>
      <c r="P53" s="58" t="s">
        <v>314</v>
      </c>
      <c r="Q53" s="58" t="s">
        <v>314</v>
      </c>
      <c r="R53" s="187" t="s">
        <v>314</v>
      </c>
      <c r="S53" s="64">
        <v>0</v>
      </c>
      <c r="T53" s="58">
        <v>0</v>
      </c>
      <c r="U53" s="58">
        <v>0</v>
      </c>
      <c r="V53" s="58">
        <v>0</v>
      </c>
      <c r="W53" s="187">
        <v>0</v>
      </c>
      <c r="X53" s="64">
        <v>0</v>
      </c>
      <c r="Y53" s="58">
        <v>0</v>
      </c>
      <c r="Z53" s="187">
        <v>0</v>
      </c>
      <c r="AA53" s="64">
        <v>0</v>
      </c>
      <c r="AB53" s="187">
        <v>0</v>
      </c>
      <c r="AC53" s="187">
        <v>0</v>
      </c>
    </row>
    <row r="54" spans="1:29" ht="30" customHeight="1" x14ac:dyDescent="0.25">
      <c r="A54" s="60" t="str">
        <f t="shared" si="0"/>
        <v>Unitil - FG&amp;E</v>
      </c>
      <c r="B54" s="65" t="s">
        <v>314</v>
      </c>
      <c r="C54" s="65" t="s">
        <v>314</v>
      </c>
      <c r="D54" s="58" t="s">
        <v>366</v>
      </c>
      <c r="E54" s="58" t="s">
        <v>322</v>
      </c>
      <c r="F54" s="58" t="s">
        <v>368</v>
      </c>
      <c r="G54" s="58" t="s">
        <v>322</v>
      </c>
      <c r="H54" s="11" t="s">
        <v>430</v>
      </c>
      <c r="I54" s="64">
        <v>0</v>
      </c>
      <c r="J54" s="58" t="s">
        <v>314</v>
      </c>
      <c r="K54" s="58">
        <v>0</v>
      </c>
      <c r="L54" s="58" t="s">
        <v>314</v>
      </c>
      <c r="M54" s="58" t="s">
        <v>314</v>
      </c>
      <c r="N54" s="193">
        <v>0</v>
      </c>
      <c r="O54" s="65" t="s">
        <v>314</v>
      </c>
      <c r="P54" s="58" t="s">
        <v>314</v>
      </c>
      <c r="Q54" s="58" t="s">
        <v>314</v>
      </c>
      <c r="R54" s="187" t="s">
        <v>314</v>
      </c>
      <c r="S54" s="64">
        <v>0</v>
      </c>
      <c r="T54" s="58">
        <v>0</v>
      </c>
      <c r="U54" s="58">
        <v>0</v>
      </c>
      <c r="V54" s="58">
        <v>0</v>
      </c>
      <c r="W54" s="187">
        <v>0</v>
      </c>
      <c r="X54" s="64">
        <v>0</v>
      </c>
      <c r="Y54" s="58">
        <v>0</v>
      </c>
      <c r="Z54" s="187">
        <v>0</v>
      </c>
      <c r="AA54" s="64">
        <v>0</v>
      </c>
      <c r="AB54" s="187">
        <v>0</v>
      </c>
      <c r="AC54" s="187">
        <v>0</v>
      </c>
    </row>
    <row r="55" spans="1:29" ht="30" customHeight="1" x14ac:dyDescent="0.25">
      <c r="A55" s="60" t="str">
        <f t="shared" si="0"/>
        <v>Unitil - FG&amp;E</v>
      </c>
      <c r="B55" s="65" t="s">
        <v>314</v>
      </c>
      <c r="C55" s="65" t="s">
        <v>314</v>
      </c>
      <c r="D55" s="58" t="s">
        <v>366</v>
      </c>
      <c r="E55" s="58" t="s">
        <v>322</v>
      </c>
      <c r="F55" s="58" t="s">
        <v>369</v>
      </c>
      <c r="G55" s="58" t="s">
        <v>419</v>
      </c>
      <c r="H55" s="11" t="s">
        <v>430</v>
      </c>
      <c r="I55" s="64">
        <v>0</v>
      </c>
      <c r="J55" s="58" t="s">
        <v>314</v>
      </c>
      <c r="K55" s="58">
        <v>0</v>
      </c>
      <c r="L55" s="58" t="s">
        <v>314</v>
      </c>
      <c r="M55" s="58" t="s">
        <v>314</v>
      </c>
      <c r="N55" s="193">
        <v>0</v>
      </c>
      <c r="O55" s="65" t="s">
        <v>314</v>
      </c>
      <c r="P55" s="58" t="s">
        <v>314</v>
      </c>
      <c r="Q55" s="58" t="s">
        <v>314</v>
      </c>
      <c r="R55" s="187" t="s">
        <v>314</v>
      </c>
      <c r="S55" s="64">
        <v>0</v>
      </c>
      <c r="T55" s="58">
        <v>0</v>
      </c>
      <c r="U55" s="58">
        <v>0</v>
      </c>
      <c r="V55" s="58">
        <v>0</v>
      </c>
      <c r="W55" s="187">
        <v>0</v>
      </c>
      <c r="X55" s="64">
        <v>0</v>
      </c>
      <c r="Y55" s="58">
        <v>0</v>
      </c>
      <c r="Z55" s="187">
        <v>0</v>
      </c>
      <c r="AA55" s="64">
        <v>0</v>
      </c>
      <c r="AB55" s="187">
        <v>0</v>
      </c>
      <c r="AC55" s="187">
        <v>0</v>
      </c>
    </row>
    <row r="56" spans="1:29" ht="30" customHeight="1" x14ac:dyDescent="0.25">
      <c r="A56" s="60" t="str">
        <f t="shared" si="0"/>
        <v>Unitil - FG&amp;E</v>
      </c>
      <c r="B56" s="65" t="s">
        <v>314</v>
      </c>
      <c r="C56" s="65" t="s">
        <v>314</v>
      </c>
      <c r="D56" s="58" t="s">
        <v>366</v>
      </c>
      <c r="E56" s="58" t="s">
        <v>322</v>
      </c>
      <c r="F56" s="58" t="s">
        <v>370</v>
      </c>
      <c r="G56" s="58" t="s">
        <v>322</v>
      </c>
      <c r="H56" s="11" t="s">
        <v>430</v>
      </c>
      <c r="I56" s="64">
        <v>0</v>
      </c>
      <c r="J56" s="58" t="s">
        <v>314</v>
      </c>
      <c r="K56" s="58">
        <v>0</v>
      </c>
      <c r="L56" s="58" t="s">
        <v>314</v>
      </c>
      <c r="M56" s="58" t="s">
        <v>314</v>
      </c>
      <c r="N56" s="193">
        <v>0</v>
      </c>
      <c r="O56" s="65" t="s">
        <v>314</v>
      </c>
      <c r="P56" s="58" t="s">
        <v>314</v>
      </c>
      <c r="Q56" s="58" t="s">
        <v>314</v>
      </c>
      <c r="R56" s="187" t="s">
        <v>314</v>
      </c>
      <c r="S56" s="64">
        <v>0</v>
      </c>
      <c r="T56" s="58">
        <v>0</v>
      </c>
      <c r="U56" s="58">
        <v>0</v>
      </c>
      <c r="V56" s="58">
        <v>0</v>
      </c>
      <c r="W56" s="187">
        <v>0</v>
      </c>
      <c r="X56" s="64">
        <v>0</v>
      </c>
      <c r="Y56" s="58">
        <v>0</v>
      </c>
      <c r="Z56" s="187">
        <v>0</v>
      </c>
      <c r="AA56" s="64">
        <v>0</v>
      </c>
      <c r="AB56" s="187">
        <v>0</v>
      </c>
      <c r="AC56" s="187">
        <v>0</v>
      </c>
    </row>
    <row r="57" spans="1:29" ht="30" customHeight="1" x14ac:dyDescent="0.25">
      <c r="A57" s="60" t="str">
        <f t="shared" si="0"/>
        <v>Unitil - FG&amp;E</v>
      </c>
      <c r="B57" s="65" t="s">
        <v>314</v>
      </c>
      <c r="C57" s="65" t="s">
        <v>314</v>
      </c>
      <c r="D57" s="58" t="s">
        <v>366</v>
      </c>
      <c r="E57" s="58" t="s">
        <v>322</v>
      </c>
      <c r="F57" s="58">
        <v>1303</v>
      </c>
      <c r="G57" s="58" t="s">
        <v>322</v>
      </c>
      <c r="H57" s="11" t="s">
        <v>430</v>
      </c>
      <c r="I57" s="18">
        <v>0</v>
      </c>
      <c r="J57" s="116" t="s">
        <v>314</v>
      </c>
      <c r="K57" s="116">
        <v>0</v>
      </c>
      <c r="L57" s="116" t="s">
        <v>314</v>
      </c>
      <c r="M57" s="116" t="s">
        <v>314</v>
      </c>
      <c r="N57" s="11">
        <v>0</v>
      </c>
      <c r="O57" s="17" t="s">
        <v>314</v>
      </c>
      <c r="P57" s="116" t="s">
        <v>314</v>
      </c>
      <c r="Q57" s="116" t="s">
        <v>314</v>
      </c>
      <c r="R57" s="11" t="s">
        <v>314</v>
      </c>
      <c r="S57" s="64">
        <v>0</v>
      </c>
      <c r="T57" s="58">
        <v>0</v>
      </c>
      <c r="U57" s="58">
        <v>0</v>
      </c>
      <c r="V57" s="58">
        <v>0</v>
      </c>
      <c r="W57" s="193">
        <v>0</v>
      </c>
      <c r="X57" s="64">
        <v>0</v>
      </c>
      <c r="Y57" s="58">
        <v>0</v>
      </c>
      <c r="Z57" s="193">
        <v>0</v>
      </c>
      <c r="AA57" s="64">
        <v>0</v>
      </c>
      <c r="AB57" s="187">
        <v>0</v>
      </c>
      <c r="AC57" s="187">
        <v>0</v>
      </c>
    </row>
    <row r="58" spans="1:29" ht="30" customHeight="1" x14ac:dyDescent="0.25">
      <c r="A58" s="60" t="str">
        <f t="shared" si="0"/>
        <v>Unitil - FG&amp;E</v>
      </c>
      <c r="B58" s="65" t="s">
        <v>314</v>
      </c>
      <c r="C58" s="65" t="s">
        <v>314</v>
      </c>
      <c r="D58" s="58" t="s">
        <v>366</v>
      </c>
      <c r="E58" s="58" t="s">
        <v>322</v>
      </c>
      <c r="F58" s="58">
        <v>1309</v>
      </c>
      <c r="G58" s="58" t="s">
        <v>322</v>
      </c>
      <c r="H58" s="11" t="s">
        <v>430</v>
      </c>
      <c r="I58" s="18">
        <v>0</v>
      </c>
      <c r="J58" s="116" t="s">
        <v>314</v>
      </c>
      <c r="K58" s="116">
        <v>0</v>
      </c>
      <c r="L58" s="116" t="s">
        <v>314</v>
      </c>
      <c r="M58" s="116" t="s">
        <v>314</v>
      </c>
      <c r="N58" s="11">
        <v>0</v>
      </c>
      <c r="O58" s="17" t="s">
        <v>314</v>
      </c>
      <c r="P58" s="116" t="s">
        <v>314</v>
      </c>
      <c r="Q58" s="116" t="s">
        <v>314</v>
      </c>
      <c r="R58" s="11" t="s">
        <v>314</v>
      </c>
      <c r="S58" s="64">
        <v>0</v>
      </c>
      <c r="T58" s="58">
        <v>0</v>
      </c>
      <c r="U58" s="58">
        <v>0</v>
      </c>
      <c r="V58" s="58">
        <v>0</v>
      </c>
      <c r="W58" s="193">
        <v>0</v>
      </c>
      <c r="X58" s="64">
        <v>0</v>
      </c>
      <c r="Y58" s="58">
        <v>0</v>
      </c>
      <c r="Z58" s="193">
        <v>0</v>
      </c>
      <c r="AA58" s="64">
        <v>0</v>
      </c>
      <c r="AB58" s="187">
        <v>0</v>
      </c>
      <c r="AC58" s="187">
        <v>0</v>
      </c>
    </row>
    <row r="59" spans="1:29" ht="30" customHeight="1" x14ac:dyDescent="0.25">
      <c r="A59" s="60" t="str">
        <f t="shared" si="0"/>
        <v>Unitil - FG&amp;E</v>
      </c>
      <c r="B59" s="65" t="s">
        <v>314</v>
      </c>
      <c r="C59" s="65" t="s">
        <v>314</v>
      </c>
      <c r="D59" s="58" t="s">
        <v>366</v>
      </c>
      <c r="E59" s="58" t="s">
        <v>322</v>
      </c>
      <c r="F59" s="395"/>
      <c r="G59" s="395"/>
      <c r="H59" s="419"/>
      <c r="I59" s="18">
        <v>0</v>
      </c>
      <c r="J59" s="116" t="s">
        <v>314</v>
      </c>
      <c r="K59" s="58">
        <v>0</v>
      </c>
      <c r="L59" s="116" t="s">
        <v>314</v>
      </c>
      <c r="M59" s="116" t="s">
        <v>314</v>
      </c>
      <c r="N59" s="11">
        <v>0</v>
      </c>
      <c r="O59" s="17" t="s">
        <v>314</v>
      </c>
      <c r="P59" s="116" t="s">
        <v>314</v>
      </c>
      <c r="Q59" s="116" t="s">
        <v>314</v>
      </c>
      <c r="R59" s="11" t="s">
        <v>314</v>
      </c>
      <c r="S59" s="64">
        <v>0</v>
      </c>
      <c r="T59" s="58">
        <v>0</v>
      </c>
      <c r="U59" s="58">
        <v>0</v>
      </c>
      <c r="V59" s="58">
        <v>0</v>
      </c>
      <c r="W59" s="193">
        <v>0</v>
      </c>
      <c r="X59" s="64">
        <v>0</v>
      </c>
      <c r="Y59" s="58">
        <v>0</v>
      </c>
      <c r="Z59" s="193">
        <v>0</v>
      </c>
      <c r="AA59" s="64">
        <v>0</v>
      </c>
      <c r="AB59" s="187">
        <v>0</v>
      </c>
      <c r="AC59" s="187">
        <v>0</v>
      </c>
    </row>
    <row r="60" spans="1:29" ht="30" customHeight="1" x14ac:dyDescent="0.25">
      <c r="A60" s="60" t="str">
        <f t="shared" si="0"/>
        <v>Unitil - FG&amp;E</v>
      </c>
      <c r="B60" s="65" t="s">
        <v>314</v>
      </c>
      <c r="C60" s="65" t="s">
        <v>314</v>
      </c>
      <c r="D60" s="58" t="s">
        <v>371</v>
      </c>
      <c r="E60" s="58" t="s">
        <v>322</v>
      </c>
      <c r="F60" s="58" t="s">
        <v>372</v>
      </c>
      <c r="G60" s="58" t="s">
        <v>322</v>
      </c>
      <c r="H60" s="11" t="s">
        <v>430</v>
      </c>
      <c r="I60" s="18">
        <v>0</v>
      </c>
      <c r="J60" s="116" t="s">
        <v>314</v>
      </c>
      <c r="K60" s="116">
        <v>0</v>
      </c>
      <c r="L60" s="116" t="s">
        <v>314</v>
      </c>
      <c r="M60" s="116" t="s">
        <v>314</v>
      </c>
      <c r="N60" s="11">
        <v>0</v>
      </c>
      <c r="O60" s="17" t="s">
        <v>314</v>
      </c>
      <c r="P60" s="116" t="s">
        <v>314</v>
      </c>
      <c r="Q60" s="116" t="s">
        <v>314</v>
      </c>
      <c r="R60" s="11" t="s">
        <v>314</v>
      </c>
      <c r="S60" s="64">
        <v>0</v>
      </c>
      <c r="T60" s="58">
        <v>0</v>
      </c>
      <c r="U60" s="58">
        <v>0</v>
      </c>
      <c r="V60" s="58">
        <v>0</v>
      </c>
      <c r="W60" s="193">
        <v>0</v>
      </c>
      <c r="X60" s="64">
        <v>0</v>
      </c>
      <c r="Y60" s="58">
        <v>0</v>
      </c>
      <c r="Z60" s="193">
        <v>0</v>
      </c>
      <c r="AA60" s="64">
        <v>0</v>
      </c>
      <c r="AB60" s="193">
        <v>0</v>
      </c>
      <c r="AC60" s="187">
        <v>0</v>
      </c>
    </row>
    <row r="61" spans="1:29" ht="30" customHeight="1" x14ac:dyDescent="0.25">
      <c r="A61" s="60" t="str">
        <f t="shared" si="0"/>
        <v>Unitil - FG&amp;E</v>
      </c>
      <c r="B61" s="65" t="s">
        <v>314</v>
      </c>
      <c r="C61" s="65" t="s">
        <v>314</v>
      </c>
      <c r="D61" s="58" t="s">
        <v>371</v>
      </c>
      <c r="E61" s="58" t="s">
        <v>322</v>
      </c>
      <c r="F61" s="58" t="s">
        <v>373</v>
      </c>
      <c r="G61" s="58" t="s">
        <v>322</v>
      </c>
      <c r="H61" s="11" t="s">
        <v>430</v>
      </c>
      <c r="I61" s="18">
        <v>0</v>
      </c>
      <c r="J61" s="116" t="s">
        <v>314</v>
      </c>
      <c r="K61" s="116">
        <v>0</v>
      </c>
      <c r="L61" s="116" t="s">
        <v>314</v>
      </c>
      <c r="M61" s="116" t="s">
        <v>314</v>
      </c>
      <c r="N61" s="11">
        <v>0</v>
      </c>
      <c r="O61" s="17" t="s">
        <v>314</v>
      </c>
      <c r="P61" s="116" t="s">
        <v>314</v>
      </c>
      <c r="Q61" s="116" t="s">
        <v>314</v>
      </c>
      <c r="R61" s="11" t="s">
        <v>314</v>
      </c>
      <c r="S61" s="64">
        <v>0</v>
      </c>
      <c r="T61" s="58">
        <v>0</v>
      </c>
      <c r="U61" s="58">
        <v>0</v>
      </c>
      <c r="V61" s="58">
        <v>0</v>
      </c>
      <c r="W61" s="193">
        <v>0</v>
      </c>
      <c r="X61" s="64">
        <v>0</v>
      </c>
      <c r="Y61" s="58">
        <v>0</v>
      </c>
      <c r="Z61" s="193">
        <v>0</v>
      </c>
      <c r="AA61" s="64">
        <v>0</v>
      </c>
      <c r="AB61" s="193">
        <v>0</v>
      </c>
      <c r="AC61" s="187">
        <v>0</v>
      </c>
    </row>
    <row r="62" spans="1:29" ht="30" customHeight="1" x14ac:dyDescent="0.25">
      <c r="A62" s="60" t="str">
        <f t="shared" si="0"/>
        <v>Unitil - FG&amp;E</v>
      </c>
      <c r="B62" s="65" t="s">
        <v>314</v>
      </c>
      <c r="C62" s="65" t="s">
        <v>314</v>
      </c>
      <c r="D62" s="58" t="s">
        <v>371</v>
      </c>
      <c r="E62" s="58" t="s">
        <v>322</v>
      </c>
      <c r="F62" s="58" t="s">
        <v>374</v>
      </c>
      <c r="G62" s="58" t="s">
        <v>322</v>
      </c>
      <c r="H62" s="11" t="s">
        <v>430</v>
      </c>
      <c r="I62" s="18">
        <v>0</v>
      </c>
      <c r="J62" s="116" t="s">
        <v>314</v>
      </c>
      <c r="K62" s="116">
        <v>0</v>
      </c>
      <c r="L62" s="116" t="s">
        <v>314</v>
      </c>
      <c r="M62" s="116" t="s">
        <v>314</v>
      </c>
      <c r="N62" s="11">
        <v>0</v>
      </c>
      <c r="O62" s="17" t="s">
        <v>314</v>
      </c>
      <c r="P62" s="116" t="s">
        <v>314</v>
      </c>
      <c r="Q62" s="116" t="s">
        <v>314</v>
      </c>
      <c r="R62" s="11" t="s">
        <v>314</v>
      </c>
      <c r="S62" s="64">
        <v>0</v>
      </c>
      <c r="T62" s="58">
        <v>0</v>
      </c>
      <c r="U62" s="58">
        <v>0</v>
      </c>
      <c r="V62" s="58">
        <v>0</v>
      </c>
      <c r="W62" s="193">
        <v>0</v>
      </c>
      <c r="X62" s="64">
        <v>0</v>
      </c>
      <c r="Y62" s="58">
        <v>0</v>
      </c>
      <c r="Z62" s="193">
        <v>0</v>
      </c>
      <c r="AA62" s="64">
        <v>0</v>
      </c>
      <c r="AB62" s="193">
        <v>0</v>
      </c>
      <c r="AC62" s="187">
        <v>0</v>
      </c>
    </row>
    <row r="63" spans="1:29" ht="30" customHeight="1" x14ac:dyDescent="0.25">
      <c r="A63" s="60" t="str">
        <f t="shared" si="0"/>
        <v>Unitil - FG&amp;E</v>
      </c>
      <c r="B63" s="65" t="s">
        <v>314</v>
      </c>
      <c r="C63" s="65" t="s">
        <v>314</v>
      </c>
      <c r="D63" s="58" t="s">
        <v>371</v>
      </c>
      <c r="E63" s="58" t="s">
        <v>322</v>
      </c>
      <c r="F63" s="58" t="s">
        <v>375</v>
      </c>
      <c r="G63" s="58" t="s">
        <v>322</v>
      </c>
      <c r="H63" s="11" t="s">
        <v>430</v>
      </c>
      <c r="I63" s="18">
        <v>0</v>
      </c>
      <c r="J63" s="116" t="s">
        <v>314</v>
      </c>
      <c r="K63" s="116">
        <v>0</v>
      </c>
      <c r="L63" s="116" t="s">
        <v>314</v>
      </c>
      <c r="M63" s="116" t="s">
        <v>314</v>
      </c>
      <c r="N63" s="11">
        <v>0</v>
      </c>
      <c r="O63" s="17" t="s">
        <v>314</v>
      </c>
      <c r="P63" s="116" t="s">
        <v>314</v>
      </c>
      <c r="Q63" s="116" t="s">
        <v>314</v>
      </c>
      <c r="R63" s="11" t="s">
        <v>314</v>
      </c>
      <c r="S63" s="64">
        <v>0</v>
      </c>
      <c r="T63" s="58">
        <v>0</v>
      </c>
      <c r="U63" s="58">
        <v>0</v>
      </c>
      <c r="V63" s="58">
        <v>0</v>
      </c>
      <c r="W63" s="193">
        <v>0</v>
      </c>
      <c r="X63" s="64">
        <v>0</v>
      </c>
      <c r="Y63" s="58">
        <v>0</v>
      </c>
      <c r="Z63" s="193">
        <v>0</v>
      </c>
      <c r="AA63" s="64">
        <v>0</v>
      </c>
      <c r="AB63" s="193">
        <v>0</v>
      </c>
      <c r="AC63" s="187">
        <v>0</v>
      </c>
    </row>
    <row r="64" spans="1:29" ht="30" customHeight="1" x14ac:dyDescent="0.25">
      <c r="A64" s="60" t="str">
        <f t="shared" si="0"/>
        <v>Unitil - FG&amp;E</v>
      </c>
      <c r="B64" s="58" t="s">
        <v>314</v>
      </c>
      <c r="C64" s="65" t="s">
        <v>314</v>
      </c>
      <c r="D64" s="58" t="s">
        <v>371</v>
      </c>
      <c r="E64" s="58" t="s">
        <v>322</v>
      </c>
      <c r="F64" s="58" t="s">
        <v>376</v>
      </c>
      <c r="G64" s="58" t="s">
        <v>322</v>
      </c>
      <c r="H64" s="185" t="s">
        <v>430</v>
      </c>
      <c r="I64" s="18">
        <v>0</v>
      </c>
      <c r="J64" s="116" t="s">
        <v>314</v>
      </c>
      <c r="K64" s="116">
        <v>0</v>
      </c>
      <c r="L64" s="116" t="s">
        <v>314</v>
      </c>
      <c r="M64" s="116" t="s">
        <v>314</v>
      </c>
      <c r="N64" s="11">
        <v>0</v>
      </c>
      <c r="O64" s="17" t="s">
        <v>314</v>
      </c>
      <c r="P64" s="116" t="s">
        <v>314</v>
      </c>
      <c r="Q64" s="116" t="s">
        <v>314</v>
      </c>
      <c r="R64" s="11" t="s">
        <v>314</v>
      </c>
      <c r="S64" s="64">
        <v>0</v>
      </c>
      <c r="T64" s="58">
        <v>0</v>
      </c>
      <c r="U64" s="58">
        <v>0</v>
      </c>
      <c r="V64" s="58">
        <v>0</v>
      </c>
      <c r="W64" s="193">
        <v>0</v>
      </c>
      <c r="X64" s="64">
        <v>0</v>
      </c>
      <c r="Y64" s="58">
        <v>0</v>
      </c>
      <c r="Z64" s="193">
        <v>0</v>
      </c>
      <c r="AA64" s="64">
        <v>0</v>
      </c>
      <c r="AB64" s="193">
        <v>0</v>
      </c>
      <c r="AC64" s="187">
        <v>0</v>
      </c>
    </row>
    <row r="65" spans="1:29" ht="30" customHeight="1" thickBot="1" x14ac:dyDescent="0.3">
      <c r="A65" s="60" t="str">
        <f t="shared" si="0"/>
        <v>Unitil - FG&amp;E</v>
      </c>
      <c r="B65" s="198" t="s">
        <v>314</v>
      </c>
      <c r="C65" s="396" t="s">
        <v>314</v>
      </c>
      <c r="D65" s="198" t="s">
        <v>371</v>
      </c>
      <c r="E65" s="198" t="s">
        <v>322</v>
      </c>
      <c r="F65" s="447"/>
      <c r="G65" s="395"/>
      <c r="H65" s="433"/>
      <c r="I65" s="40">
        <v>0</v>
      </c>
      <c r="J65" s="37" t="s">
        <v>314</v>
      </c>
      <c r="K65" s="37">
        <v>0</v>
      </c>
      <c r="L65" s="37" t="s">
        <v>314</v>
      </c>
      <c r="M65" s="37" t="s">
        <v>314</v>
      </c>
      <c r="N65" s="28">
        <v>0</v>
      </c>
      <c r="O65" s="397" t="s">
        <v>314</v>
      </c>
      <c r="P65" s="184" t="s">
        <v>314</v>
      </c>
      <c r="Q65" s="184" t="s">
        <v>314</v>
      </c>
      <c r="R65" s="185" t="s">
        <v>314</v>
      </c>
      <c r="S65" s="199">
        <v>0</v>
      </c>
      <c r="T65" s="200">
        <v>0</v>
      </c>
      <c r="U65" s="200">
        <v>0</v>
      </c>
      <c r="V65" s="200">
        <v>0</v>
      </c>
      <c r="W65" s="201">
        <v>0</v>
      </c>
      <c r="X65" s="199">
        <v>0</v>
      </c>
      <c r="Y65" s="200">
        <v>0</v>
      </c>
      <c r="Z65" s="201">
        <v>0</v>
      </c>
      <c r="AA65" s="199">
        <v>0</v>
      </c>
      <c r="AB65" s="201">
        <v>0</v>
      </c>
      <c r="AC65" s="652">
        <v>0</v>
      </c>
    </row>
    <row r="66" spans="1:29" ht="15.75" thickBot="1" x14ac:dyDescent="0.3">
      <c r="A66" s="388" t="s">
        <v>264</v>
      </c>
      <c r="B66" s="706"/>
      <c r="C66" s="707"/>
      <c r="D66" s="707"/>
      <c r="E66" s="707"/>
      <c r="F66" s="707"/>
      <c r="G66" s="707"/>
      <c r="H66" s="708"/>
      <c r="I66" s="212">
        <f t="shared" ref="I66:AC66" si="1">SUM(I8:I65)</f>
        <v>0</v>
      </c>
      <c r="J66" s="212">
        <f t="shared" si="1"/>
        <v>0</v>
      </c>
      <c r="K66" s="212">
        <f t="shared" si="1"/>
        <v>1</v>
      </c>
      <c r="L66" s="212">
        <f t="shared" si="1"/>
        <v>0</v>
      </c>
      <c r="M66" s="212">
        <f t="shared" si="1"/>
        <v>0</v>
      </c>
      <c r="N66" s="213">
        <f t="shared" si="1"/>
        <v>0</v>
      </c>
      <c r="O66" s="189">
        <f t="shared" si="1"/>
        <v>0</v>
      </c>
      <c r="P66" s="190">
        <f t="shared" si="1"/>
        <v>0</v>
      </c>
      <c r="Q66" s="190">
        <f t="shared" si="1"/>
        <v>0</v>
      </c>
      <c r="R66" s="191">
        <f t="shared" si="1"/>
        <v>0</v>
      </c>
      <c r="S66" s="189">
        <f t="shared" si="1"/>
        <v>0</v>
      </c>
      <c r="T66" s="190">
        <f t="shared" si="1"/>
        <v>0</v>
      </c>
      <c r="U66" s="190">
        <f t="shared" si="1"/>
        <v>0</v>
      </c>
      <c r="V66" s="190">
        <f t="shared" si="1"/>
        <v>0</v>
      </c>
      <c r="W66" s="191">
        <f t="shared" si="1"/>
        <v>0</v>
      </c>
      <c r="X66" s="189">
        <f t="shared" si="1"/>
        <v>0</v>
      </c>
      <c r="Y66" s="190">
        <f t="shared" si="1"/>
        <v>0</v>
      </c>
      <c r="Z66" s="191">
        <f t="shared" si="1"/>
        <v>0</v>
      </c>
      <c r="AA66" s="189">
        <f t="shared" si="1"/>
        <v>0</v>
      </c>
      <c r="AB66" s="191">
        <f t="shared" si="1"/>
        <v>0</v>
      </c>
      <c r="AC66" s="214">
        <f t="shared" si="1"/>
        <v>0</v>
      </c>
    </row>
    <row r="68" spans="1:29" x14ac:dyDescent="0.25">
      <c r="A68" s="39" t="s">
        <v>52</v>
      </c>
      <c r="C68" s="61"/>
    </row>
    <row r="69" spans="1:29" x14ac:dyDescent="0.25">
      <c r="A69" s="183" t="s">
        <v>268</v>
      </c>
      <c r="B69" s="140"/>
      <c r="C69" s="205"/>
      <c r="D69" s="134"/>
      <c r="E69" s="134"/>
      <c r="F69" s="134"/>
      <c r="G69" s="134"/>
      <c r="H69" s="134"/>
      <c r="I69" s="141"/>
      <c r="J69" s="206"/>
      <c r="K69" s="206"/>
      <c r="L69" s="206"/>
    </row>
    <row r="70" spans="1:29" ht="15" customHeight="1" x14ac:dyDescent="0.25">
      <c r="A70" s="152" t="s">
        <v>241</v>
      </c>
      <c r="B70" s="354"/>
      <c r="C70" s="148"/>
      <c r="D70" s="148"/>
      <c r="E70" s="148"/>
      <c r="F70" s="148"/>
      <c r="G70" s="148"/>
      <c r="H70" s="148"/>
      <c r="I70" s="174"/>
      <c r="J70" s="158"/>
      <c r="K70" s="158"/>
      <c r="L70" s="158"/>
      <c r="M70" s="102"/>
      <c r="N70" s="102"/>
      <c r="O70" s="102"/>
      <c r="P70" s="102"/>
      <c r="Q70" s="7"/>
      <c r="R70" s="7"/>
    </row>
    <row r="71" spans="1:29" ht="15" customHeight="1" x14ac:dyDescent="0.25">
      <c r="A71" s="152" t="s">
        <v>248</v>
      </c>
      <c r="B71" s="354"/>
      <c r="C71" s="148"/>
      <c r="D71" s="148"/>
      <c r="E71" s="148"/>
      <c r="F71" s="148"/>
      <c r="G71" s="148"/>
      <c r="H71" s="148"/>
      <c r="I71" s="174"/>
      <c r="J71" s="158"/>
      <c r="K71" s="158"/>
      <c r="L71" s="158"/>
      <c r="M71" s="102"/>
      <c r="N71" s="102"/>
      <c r="O71" s="102"/>
      <c r="P71" s="102"/>
      <c r="Q71" s="7"/>
      <c r="R71" s="7"/>
    </row>
    <row r="72" spans="1:29" ht="15" customHeight="1" x14ac:dyDescent="0.25">
      <c r="A72" s="152" t="s">
        <v>242</v>
      </c>
      <c r="B72" s="354"/>
      <c r="C72" s="148"/>
      <c r="D72" s="148"/>
      <c r="E72" s="148"/>
      <c r="F72" s="148"/>
      <c r="G72" s="148"/>
      <c r="H72" s="148"/>
      <c r="I72" s="174"/>
      <c r="J72" s="158"/>
      <c r="K72" s="158"/>
      <c r="L72" s="158"/>
      <c r="M72" s="102"/>
      <c r="N72" s="102"/>
      <c r="O72" s="102"/>
      <c r="P72" s="102"/>
      <c r="Q72" s="7"/>
      <c r="R72" s="7"/>
    </row>
    <row r="73" spans="1:29" ht="15" customHeight="1" x14ac:dyDescent="0.25">
      <c r="A73" s="155" t="s">
        <v>310</v>
      </c>
      <c r="B73" s="355"/>
      <c r="C73" s="159"/>
      <c r="D73" s="159"/>
      <c r="E73" s="159"/>
      <c r="F73" s="159"/>
      <c r="G73" s="159"/>
      <c r="H73" s="159"/>
      <c r="I73" s="177"/>
      <c r="J73" s="158"/>
      <c r="K73" s="158"/>
      <c r="L73" s="158"/>
      <c r="M73" s="158"/>
      <c r="N73" s="158"/>
      <c r="O73" s="158"/>
      <c r="P73" s="158"/>
    </row>
  </sheetData>
  <mergeCells count="7">
    <mergeCell ref="X6:Z6"/>
    <mergeCell ref="AA6:AB6"/>
    <mergeCell ref="B66:H66"/>
    <mergeCell ref="A6:H6"/>
    <mergeCell ref="I6:N6"/>
    <mergeCell ref="O6:R6"/>
    <mergeCell ref="S6:W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98"/>
  <sheetViews>
    <sheetView zoomScaleNormal="100" workbookViewId="0"/>
  </sheetViews>
  <sheetFormatPr defaultColWidth="9.140625" defaultRowHeight="15" x14ac:dyDescent="0.25"/>
  <cols>
    <col min="1" max="1" width="23.28515625" style="114" customWidth="1"/>
    <col min="2" max="4" width="15.7109375" style="114" customWidth="1"/>
    <col min="5" max="5" width="22" style="114" customWidth="1"/>
    <col min="6" max="6" width="22" style="114" bestFit="1" customWidth="1"/>
    <col min="7" max="7" width="15.7109375" style="114" customWidth="1"/>
    <col min="8" max="8" width="18.85546875" style="114" customWidth="1"/>
    <col min="9" max="9" width="14.7109375" style="114" customWidth="1"/>
    <col min="10" max="13" width="12.7109375" style="114" customWidth="1"/>
    <col min="14" max="14" width="14.42578125" style="114" customWidth="1"/>
    <col min="15" max="15" width="15.5703125" style="114" customWidth="1"/>
    <col min="16" max="16" width="14.140625" style="114" customWidth="1"/>
    <col min="17" max="17" width="18.28515625" style="114" customWidth="1"/>
    <col min="18" max="18" width="17.5703125" style="114" customWidth="1"/>
    <col min="19" max="24" width="18.7109375" style="114" customWidth="1"/>
    <col min="25" max="26" width="18.42578125" style="114" customWidth="1"/>
    <col min="27" max="33" width="19.7109375" style="114" customWidth="1"/>
    <col min="34" max="34" width="21.28515625" style="114" customWidth="1"/>
    <col min="35" max="35" width="18.7109375" style="114" customWidth="1"/>
    <col min="36" max="41" width="19.7109375" style="114" customWidth="1"/>
    <col min="42" max="42" width="21.42578125" style="114" customWidth="1"/>
    <col min="43" max="43" width="22.7109375" style="114" bestFit="1" customWidth="1"/>
    <col min="44" max="51" width="19.7109375" style="114" customWidth="1"/>
    <col min="52" max="52" width="13.7109375" style="82" customWidth="1"/>
    <col min="53" max="54" width="13.7109375" style="114" customWidth="1"/>
    <col min="55" max="55" width="15.140625" style="114" customWidth="1"/>
    <col min="56" max="62" width="13.7109375" style="114" customWidth="1"/>
    <col min="63" max="63" width="18.85546875" style="114" customWidth="1"/>
    <col min="64" max="65" width="14.7109375" style="114" customWidth="1"/>
    <col min="66" max="70" width="15.7109375" style="114" customWidth="1"/>
    <col min="71" max="78" width="20.140625" style="114" customWidth="1"/>
    <col min="79" max="79" width="25.7109375" style="114" customWidth="1"/>
    <col min="80" max="80" width="17" style="114" customWidth="1"/>
    <col min="81" max="81" width="18.140625" style="114" customWidth="1"/>
    <col min="82" max="82" width="20.140625" style="114" customWidth="1"/>
    <col min="83" max="83" width="21.42578125" style="114" customWidth="1"/>
    <col min="84" max="84" width="14.42578125" style="114" customWidth="1"/>
    <col min="85" max="16384" width="9.140625" style="114"/>
  </cols>
  <sheetData>
    <row r="1" spans="1:84" ht="21.75" customHeight="1" x14ac:dyDescent="0.3">
      <c r="A1" s="1" t="s">
        <v>43</v>
      </c>
      <c r="B1" s="1" t="s">
        <v>164</v>
      </c>
      <c r="C1" s="127"/>
      <c r="D1" s="241" t="s">
        <v>1</v>
      </c>
      <c r="E1" s="241" t="s">
        <v>313</v>
      </c>
      <c r="G1" s="1"/>
      <c r="H1" s="1"/>
      <c r="S1" s="24"/>
      <c r="T1" s="25"/>
      <c r="U1" s="24"/>
      <c r="V1" s="24"/>
      <c r="W1" s="24"/>
      <c r="X1" s="24"/>
      <c r="AA1" s="24"/>
      <c r="AB1" s="24"/>
      <c r="AC1" s="24"/>
      <c r="AD1" s="24"/>
      <c r="AE1" s="24"/>
      <c r="AF1" s="24"/>
      <c r="AG1" s="24"/>
      <c r="AH1" s="24"/>
      <c r="AI1" s="24"/>
      <c r="AJ1" s="24"/>
      <c r="AK1" s="24"/>
      <c r="AL1" s="24"/>
      <c r="AM1" s="24"/>
      <c r="AN1" s="24"/>
      <c r="AO1" s="24"/>
      <c r="AP1" s="24"/>
    </row>
    <row r="2" spans="1:84" x14ac:dyDescent="0.25">
      <c r="A2" s="2"/>
      <c r="B2" s="2"/>
      <c r="C2" s="2"/>
      <c r="D2" s="241" t="s">
        <v>2</v>
      </c>
      <c r="E2" s="254">
        <v>2019</v>
      </c>
    </row>
    <row r="3" spans="1:84" x14ac:dyDescent="0.25">
      <c r="B3" s="2"/>
      <c r="C3" s="2"/>
      <c r="D3" s="2"/>
      <c r="E3" s="2"/>
    </row>
    <row r="4" spans="1:84" ht="15" customHeight="1" x14ac:dyDescent="0.25">
      <c r="A4" s="169" t="s">
        <v>197</v>
      </c>
      <c r="B4" s="140"/>
      <c r="C4" s="134"/>
      <c r="D4" s="134"/>
      <c r="E4" s="134"/>
      <c r="F4" s="135"/>
      <c r="G4" s="136"/>
      <c r="H4" s="136"/>
      <c r="I4" s="136"/>
      <c r="J4" s="136"/>
      <c r="K4" s="136"/>
      <c r="L4" s="136"/>
      <c r="M4" s="115"/>
      <c r="N4" s="115"/>
      <c r="O4" s="115"/>
      <c r="P4" s="115"/>
      <c r="Q4" s="115"/>
    </row>
    <row r="5" spans="1:84" ht="15" customHeight="1" x14ac:dyDescent="0.25">
      <c r="A5" s="152" t="s">
        <v>6</v>
      </c>
      <c r="B5" s="146"/>
      <c r="C5" s="130"/>
      <c r="D5" s="130"/>
      <c r="E5" s="130"/>
      <c r="F5" s="131"/>
      <c r="G5" s="70"/>
      <c r="H5" s="70"/>
      <c r="I5" s="70"/>
      <c r="J5" s="70"/>
      <c r="K5" s="70"/>
      <c r="L5" s="70"/>
    </row>
    <row r="6" spans="1:84" ht="15" customHeight="1" x14ac:dyDescent="0.25">
      <c r="A6" s="152" t="s">
        <v>166</v>
      </c>
      <c r="B6" s="146"/>
      <c r="C6" s="130"/>
      <c r="D6" s="130"/>
      <c r="E6" s="130"/>
      <c r="F6" s="131"/>
      <c r="G6" s="70"/>
      <c r="H6" s="70"/>
      <c r="I6" s="70"/>
      <c r="J6" s="70"/>
      <c r="K6" s="70"/>
      <c r="L6" s="70"/>
      <c r="T6" s="41"/>
      <c r="U6" s="41"/>
      <c r="V6" s="41"/>
    </row>
    <row r="7" spans="1:84" ht="15" customHeight="1" x14ac:dyDescent="0.25">
      <c r="A7" s="152" t="s">
        <v>7</v>
      </c>
      <c r="B7" s="146"/>
      <c r="C7" s="130"/>
      <c r="D7" s="130"/>
      <c r="E7" s="130"/>
      <c r="F7" s="131"/>
      <c r="G7" s="70"/>
      <c r="H7" s="70"/>
      <c r="I7" s="70"/>
      <c r="J7" s="70"/>
      <c r="K7" s="70"/>
      <c r="L7" s="70"/>
      <c r="T7" s="41"/>
      <c r="U7" s="41"/>
      <c r="V7" s="41"/>
    </row>
    <row r="8" spans="1:84" ht="15" customHeight="1" x14ac:dyDescent="0.25">
      <c r="A8" s="152" t="s">
        <v>168</v>
      </c>
      <c r="B8" s="146"/>
      <c r="C8" s="130"/>
      <c r="D8" s="130"/>
      <c r="E8" s="130"/>
      <c r="F8" s="131"/>
      <c r="G8" s="70"/>
      <c r="H8" s="70"/>
      <c r="I8" s="70"/>
      <c r="J8" s="70"/>
      <c r="K8" s="70"/>
      <c r="L8" s="70"/>
      <c r="N8" s="114">
        <f>SUM(N15:N71)/1000</f>
        <v>433252.14700000006</v>
      </c>
      <c r="T8" s="41"/>
      <c r="U8" s="41"/>
      <c r="V8" s="41"/>
    </row>
    <row r="9" spans="1:84" ht="15" customHeight="1" x14ac:dyDescent="0.25">
      <c r="A9" s="155" t="s">
        <v>167</v>
      </c>
      <c r="B9" s="156"/>
      <c r="C9" s="132"/>
      <c r="D9" s="132"/>
      <c r="E9" s="132"/>
      <c r="F9" s="133"/>
      <c r="G9" s="70"/>
      <c r="H9" s="70"/>
      <c r="I9" s="70"/>
      <c r="J9" s="70"/>
      <c r="K9" s="70"/>
      <c r="L9" s="70"/>
      <c r="T9" s="41"/>
      <c r="U9" s="41"/>
      <c r="V9" s="41"/>
    </row>
    <row r="10" spans="1:84" ht="15.75" thickBot="1" x14ac:dyDescent="0.3"/>
    <row r="11" spans="1:84" ht="15.75" thickBot="1" x14ac:dyDescent="0.3">
      <c r="A11" s="717" t="s">
        <v>53</v>
      </c>
      <c r="B11" s="718"/>
      <c r="C11" s="718"/>
      <c r="D11" s="718"/>
      <c r="E11" s="718"/>
      <c r="F11" s="718"/>
      <c r="G11" s="718"/>
      <c r="H11" s="719"/>
      <c r="I11" s="723" t="s">
        <v>5</v>
      </c>
      <c r="J11" s="723"/>
      <c r="K11" s="723"/>
      <c r="L11" s="723"/>
      <c r="M11" s="723"/>
      <c r="N11" s="723"/>
      <c r="O11" s="723"/>
      <c r="P11" s="724"/>
      <c r="Q11" s="729" t="s">
        <v>169</v>
      </c>
      <c r="R11" s="730"/>
      <c r="S11" s="767" t="s">
        <v>135</v>
      </c>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9"/>
      <c r="AR11" s="770" t="s">
        <v>111</v>
      </c>
      <c r="AS11" s="771"/>
      <c r="AT11" s="771"/>
      <c r="AU11" s="771"/>
      <c r="AV11" s="771"/>
      <c r="AW11" s="771"/>
      <c r="AX11" s="771"/>
      <c r="AY11" s="772"/>
      <c r="AZ11" s="779" t="s">
        <v>113</v>
      </c>
      <c r="BA11" s="780"/>
      <c r="BB11" s="780"/>
      <c r="BC11" s="780"/>
      <c r="BD11" s="780"/>
      <c r="BE11" s="780"/>
      <c r="BF11" s="780"/>
      <c r="BG11" s="780"/>
      <c r="BH11" s="780"/>
      <c r="BI11" s="780"/>
      <c r="BJ11" s="780"/>
      <c r="BK11" s="780"/>
      <c r="BL11" s="780"/>
      <c r="BM11" s="780"/>
      <c r="BN11" s="780"/>
      <c r="BO11" s="780"/>
      <c r="BP11" s="780"/>
      <c r="BQ11" s="780"/>
      <c r="BR11" s="780"/>
      <c r="BS11" s="780"/>
      <c r="BT11" s="780"/>
      <c r="BU11" s="780"/>
      <c r="BV11" s="780"/>
      <c r="BW11" s="780"/>
      <c r="BX11" s="780"/>
      <c r="BY11" s="780"/>
      <c r="BZ11" s="781"/>
      <c r="CA11" s="748" t="s">
        <v>114</v>
      </c>
      <c r="CB11" s="749"/>
      <c r="CC11" s="749"/>
      <c r="CD11" s="749"/>
      <c r="CE11" s="749"/>
      <c r="CF11" s="750"/>
    </row>
    <row r="12" spans="1:84" ht="15.75" customHeight="1" thickBot="1" x14ac:dyDescent="0.3">
      <c r="A12" s="720"/>
      <c r="B12" s="721"/>
      <c r="C12" s="721"/>
      <c r="D12" s="721"/>
      <c r="E12" s="721"/>
      <c r="F12" s="721"/>
      <c r="G12" s="721"/>
      <c r="H12" s="722"/>
      <c r="I12" s="725"/>
      <c r="J12" s="725"/>
      <c r="K12" s="725"/>
      <c r="L12" s="725"/>
      <c r="M12" s="725"/>
      <c r="N12" s="725"/>
      <c r="O12" s="725"/>
      <c r="P12" s="726"/>
      <c r="Q12" s="731"/>
      <c r="R12" s="732"/>
      <c r="S12" s="751" t="s">
        <v>54</v>
      </c>
      <c r="T12" s="752"/>
      <c r="U12" s="752"/>
      <c r="V12" s="752"/>
      <c r="W12" s="752"/>
      <c r="X12" s="752"/>
      <c r="Y12" s="752"/>
      <c r="Z12" s="753"/>
      <c r="AA12" s="751" t="s">
        <v>55</v>
      </c>
      <c r="AB12" s="752"/>
      <c r="AC12" s="752"/>
      <c r="AD12" s="752"/>
      <c r="AE12" s="752"/>
      <c r="AF12" s="752"/>
      <c r="AG12" s="752"/>
      <c r="AH12" s="752"/>
      <c r="AI12" s="753"/>
      <c r="AJ12" s="754" t="s">
        <v>62</v>
      </c>
      <c r="AK12" s="755"/>
      <c r="AL12" s="755"/>
      <c r="AM12" s="755"/>
      <c r="AN12" s="755"/>
      <c r="AO12" s="755"/>
      <c r="AP12" s="755"/>
      <c r="AQ12" s="756"/>
      <c r="AR12" s="773"/>
      <c r="AS12" s="774"/>
      <c r="AT12" s="774"/>
      <c r="AU12" s="774"/>
      <c r="AV12" s="774"/>
      <c r="AW12" s="774"/>
      <c r="AX12" s="774"/>
      <c r="AY12" s="775"/>
      <c r="AZ12" s="748" t="s">
        <v>89</v>
      </c>
      <c r="BA12" s="757"/>
      <c r="BB12" s="757"/>
      <c r="BC12" s="757"/>
      <c r="BD12" s="757"/>
      <c r="BE12" s="757"/>
      <c r="BF12" s="757"/>
      <c r="BG12" s="757"/>
      <c r="BH12" s="757"/>
      <c r="BI12" s="757"/>
      <c r="BJ12" s="757"/>
      <c r="BK12" s="758"/>
      <c r="BL12" s="745" t="s">
        <v>125</v>
      </c>
      <c r="BM12" s="746"/>
      <c r="BN12" s="745" t="s">
        <v>124</v>
      </c>
      <c r="BO12" s="746"/>
      <c r="BP12" s="764"/>
      <c r="BQ12" s="745" t="s">
        <v>131</v>
      </c>
      <c r="BR12" s="764"/>
      <c r="BS12" s="735" t="s">
        <v>127</v>
      </c>
      <c r="BT12" s="766"/>
      <c r="BU12" s="766"/>
      <c r="BV12" s="766"/>
      <c r="BW12" s="766"/>
      <c r="BX12" s="766"/>
      <c r="BY12" s="766"/>
      <c r="BZ12" s="766"/>
      <c r="CA12" s="735" t="s">
        <v>108</v>
      </c>
      <c r="CB12" s="744"/>
      <c r="CC12" s="744"/>
      <c r="CD12" s="735" t="s">
        <v>109</v>
      </c>
      <c r="CE12" s="736"/>
      <c r="CF12" s="737" t="s">
        <v>112</v>
      </c>
    </row>
    <row r="13" spans="1:84" ht="30.75" thickBot="1" x14ac:dyDescent="0.3">
      <c r="A13" s="720"/>
      <c r="B13" s="721"/>
      <c r="C13" s="721"/>
      <c r="D13" s="721"/>
      <c r="E13" s="721"/>
      <c r="F13" s="721"/>
      <c r="G13" s="721"/>
      <c r="H13" s="722"/>
      <c r="I13" s="727"/>
      <c r="J13" s="727"/>
      <c r="K13" s="727"/>
      <c r="L13" s="727"/>
      <c r="M13" s="727"/>
      <c r="N13" s="727"/>
      <c r="O13" s="727"/>
      <c r="P13" s="728"/>
      <c r="Q13" s="733"/>
      <c r="R13" s="734"/>
      <c r="S13" s="739" t="s">
        <v>420</v>
      </c>
      <c r="T13" s="740"/>
      <c r="U13" s="741" t="s">
        <v>421</v>
      </c>
      <c r="V13" s="740"/>
      <c r="W13" s="741" t="s">
        <v>439</v>
      </c>
      <c r="X13" s="742"/>
      <c r="Y13" s="743" t="s">
        <v>237</v>
      </c>
      <c r="Z13" s="736"/>
      <c r="AA13" s="739" t="s">
        <v>420</v>
      </c>
      <c r="AB13" s="740"/>
      <c r="AC13" s="741" t="s">
        <v>421</v>
      </c>
      <c r="AD13" s="740"/>
      <c r="AE13" s="741" t="s">
        <v>439</v>
      </c>
      <c r="AF13" s="742"/>
      <c r="AG13" s="743" t="s">
        <v>237</v>
      </c>
      <c r="AH13" s="744"/>
      <c r="AI13" s="137" t="s">
        <v>60</v>
      </c>
      <c r="AJ13" s="739" t="s">
        <v>420</v>
      </c>
      <c r="AK13" s="740"/>
      <c r="AL13" s="741" t="s">
        <v>421</v>
      </c>
      <c r="AM13" s="740"/>
      <c r="AN13" s="741" t="s">
        <v>440</v>
      </c>
      <c r="AO13" s="742"/>
      <c r="AP13" s="743" t="s">
        <v>237</v>
      </c>
      <c r="AQ13" s="744"/>
      <c r="AR13" s="776"/>
      <c r="AS13" s="777"/>
      <c r="AT13" s="777"/>
      <c r="AU13" s="777"/>
      <c r="AV13" s="777"/>
      <c r="AW13" s="777"/>
      <c r="AX13" s="777"/>
      <c r="AY13" s="778"/>
      <c r="AZ13" s="759"/>
      <c r="BA13" s="760"/>
      <c r="BB13" s="760"/>
      <c r="BC13" s="760"/>
      <c r="BD13" s="760"/>
      <c r="BE13" s="760"/>
      <c r="BF13" s="760"/>
      <c r="BG13" s="760"/>
      <c r="BH13" s="760"/>
      <c r="BI13" s="760"/>
      <c r="BJ13" s="760"/>
      <c r="BK13" s="761"/>
      <c r="BL13" s="762"/>
      <c r="BM13" s="763"/>
      <c r="BN13" s="762"/>
      <c r="BO13" s="763"/>
      <c r="BP13" s="765"/>
      <c r="BQ13" s="762"/>
      <c r="BR13" s="765"/>
      <c r="BS13" s="745" t="s">
        <v>107</v>
      </c>
      <c r="BT13" s="746"/>
      <c r="BU13" s="746"/>
      <c r="BV13" s="746"/>
      <c r="BW13" s="746"/>
      <c r="BX13" s="746"/>
      <c r="BY13" s="746"/>
      <c r="BZ13" s="746"/>
      <c r="CA13" s="401" t="s">
        <v>161</v>
      </c>
      <c r="CB13" s="735" t="s">
        <v>152</v>
      </c>
      <c r="CC13" s="747"/>
      <c r="CD13" s="735" t="s">
        <v>110</v>
      </c>
      <c r="CE13" s="747"/>
      <c r="CF13" s="738"/>
    </row>
    <row r="14" spans="1:84" ht="90.75" thickBot="1" x14ac:dyDescent="0.3">
      <c r="A14" s="356" t="s">
        <v>1</v>
      </c>
      <c r="B14" s="357" t="s">
        <v>83</v>
      </c>
      <c r="C14" s="357" t="s">
        <v>84</v>
      </c>
      <c r="D14" s="97" t="s">
        <v>3</v>
      </c>
      <c r="E14" s="97" t="s">
        <v>56</v>
      </c>
      <c r="F14" s="97" t="s">
        <v>4</v>
      </c>
      <c r="G14" s="97" t="s">
        <v>85</v>
      </c>
      <c r="H14" s="361" t="s">
        <v>61</v>
      </c>
      <c r="I14" s="234" t="s">
        <v>58</v>
      </c>
      <c r="J14" s="235" t="s">
        <v>9</v>
      </c>
      <c r="K14" s="235" t="s">
        <v>59</v>
      </c>
      <c r="L14" s="235" t="s">
        <v>57</v>
      </c>
      <c r="M14" s="235" t="s">
        <v>8</v>
      </c>
      <c r="N14" s="235" t="s">
        <v>104</v>
      </c>
      <c r="O14" s="235" t="s">
        <v>132</v>
      </c>
      <c r="P14" s="235" t="s">
        <v>101</v>
      </c>
      <c r="Q14" s="236" t="s">
        <v>133</v>
      </c>
      <c r="R14" s="237" t="s">
        <v>134</v>
      </c>
      <c r="S14" s="215" t="s">
        <v>295</v>
      </c>
      <c r="T14" s="403" t="s">
        <v>296</v>
      </c>
      <c r="U14" s="403" t="s">
        <v>297</v>
      </c>
      <c r="V14" s="403" t="s">
        <v>298</v>
      </c>
      <c r="W14" s="403" t="s">
        <v>295</v>
      </c>
      <c r="X14" s="403" t="s">
        <v>298</v>
      </c>
      <c r="Y14" s="403" t="s">
        <v>307</v>
      </c>
      <c r="Z14" s="216" t="s">
        <v>306</v>
      </c>
      <c r="AA14" s="215" t="s">
        <v>299</v>
      </c>
      <c r="AB14" s="403" t="s">
        <v>300</v>
      </c>
      <c r="AC14" s="403" t="s">
        <v>299</v>
      </c>
      <c r="AD14" s="403" t="s">
        <v>301</v>
      </c>
      <c r="AE14" s="403" t="s">
        <v>299</v>
      </c>
      <c r="AF14" s="403" t="s">
        <v>301</v>
      </c>
      <c r="AG14" s="403" t="s">
        <v>305</v>
      </c>
      <c r="AH14" s="403" t="s">
        <v>304</v>
      </c>
      <c r="AI14" s="216" t="s">
        <v>240</v>
      </c>
      <c r="AJ14" s="215" t="s">
        <v>423</v>
      </c>
      <c r="AK14" s="403" t="s">
        <v>424</v>
      </c>
      <c r="AL14" s="215" t="s">
        <v>423</v>
      </c>
      <c r="AM14" s="622" t="s">
        <v>424</v>
      </c>
      <c r="AN14" s="215" t="s">
        <v>423</v>
      </c>
      <c r="AO14" s="622" t="s">
        <v>424</v>
      </c>
      <c r="AP14" s="403" t="s">
        <v>302</v>
      </c>
      <c r="AQ14" s="216" t="s">
        <v>303</v>
      </c>
      <c r="AR14" s="217" t="s">
        <v>115</v>
      </c>
      <c r="AS14" s="218" t="s">
        <v>116</v>
      </c>
      <c r="AT14" s="218" t="s">
        <v>117</v>
      </c>
      <c r="AU14" s="218" t="s">
        <v>118</v>
      </c>
      <c r="AV14" s="218" t="s">
        <v>262</v>
      </c>
      <c r="AW14" s="218" t="s">
        <v>119</v>
      </c>
      <c r="AX14" s="219" t="s">
        <v>196</v>
      </c>
      <c r="AY14" s="220" t="s">
        <v>263</v>
      </c>
      <c r="AZ14" s="78" t="s">
        <v>425</v>
      </c>
      <c r="BA14" s="78" t="s">
        <v>102</v>
      </c>
      <c r="BB14" s="78" t="s">
        <v>426</v>
      </c>
      <c r="BC14" s="78" t="s">
        <v>103</v>
      </c>
      <c r="BD14" s="79" t="s">
        <v>427</v>
      </c>
      <c r="BE14" s="78" t="s">
        <v>308</v>
      </c>
      <c r="BF14" s="78" t="s">
        <v>428</v>
      </c>
      <c r="BG14" s="78" t="s">
        <v>105</v>
      </c>
      <c r="BH14" s="78" t="s">
        <v>429</v>
      </c>
      <c r="BI14" s="408" t="s">
        <v>309</v>
      </c>
      <c r="BJ14" s="79" t="s">
        <v>435</v>
      </c>
      <c r="BK14" s="408" t="s">
        <v>136</v>
      </c>
      <c r="BL14" s="90" t="s">
        <v>170</v>
      </c>
      <c r="BM14" s="405" t="s">
        <v>158</v>
      </c>
      <c r="BN14" s="401" t="s">
        <v>137</v>
      </c>
      <c r="BO14" s="88" t="s">
        <v>159</v>
      </c>
      <c r="BP14" s="405" t="s">
        <v>231</v>
      </c>
      <c r="BQ14" s="90" t="s">
        <v>232</v>
      </c>
      <c r="BR14" s="405" t="s">
        <v>233</v>
      </c>
      <c r="BS14" s="401" t="s">
        <v>138</v>
      </c>
      <c r="BT14" s="88" t="s">
        <v>144</v>
      </c>
      <c r="BU14" s="407" t="s">
        <v>139</v>
      </c>
      <c r="BV14" s="223" t="s">
        <v>145</v>
      </c>
      <c r="BW14" s="401" t="s">
        <v>140</v>
      </c>
      <c r="BX14" s="88" t="s">
        <v>146</v>
      </c>
      <c r="BY14" s="407" t="s">
        <v>121</v>
      </c>
      <c r="BZ14" s="89" t="s">
        <v>147</v>
      </c>
      <c r="CA14" s="402" t="s">
        <v>160</v>
      </c>
      <c r="CB14" s="224" t="s">
        <v>153</v>
      </c>
      <c r="CC14" s="406" t="s">
        <v>154</v>
      </c>
      <c r="CD14" s="90" t="s">
        <v>141</v>
      </c>
      <c r="CE14" s="405" t="s">
        <v>142</v>
      </c>
      <c r="CF14" s="405" t="s">
        <v>143</v>
      </c>
    </row>
    <row r="15" spans="1:84" ht="30" customHeight="1" x14ac:dyDescent="0.25">
      <c r="A15" s="60" t="str">
        <f t="shared" ref="A15:A71" si="0">$E$1</f>
        <v>Unitil - FG&amp;E</v>
      </c>
      <c r="B15" s="65" t="s">
        <v>314</v>
      </c>
      <c r="C15" s="65" t="s">
        <v>314</v>
      </c>
      <c r="D15" s="58" t="s">
        <v>321</v>
      </c>
      <c r="E15" s="58" t="s">
        <v>322</v>
      </c>
      <c r="F15" s="58" t="s">
        <v>323</v>
      </c>
      <c r="G15" s="58" t="s">
        <v>322</v>
      </c>
      <c r="H15" s="11" t="s">
        <v>430</v>
      </c>
      <c r="I15" s="233" t="s">
        <v>408</v>
      </c>
      <c r="J15" s="99" t="s">
        <v>409</v>
      </c>
      <c r="K15" s="566">
        <v>8.9155583268800402</v>
      </c>
      <c r="L15" s="566">
        <v>3.1387914671504555</v>
      </c>
      <c r="M15" s="561">
        <v>390</v>
      </c>
      <c r="N15" s="562">
        <v>1216792.9233605566</v>
      </c>
      <c r="O15" s="490" t="s">
        <v>410</v>
      </c>
      <c r="P15" s="499">
        <v>3.2029083533563685</v>
      </c>
      <c r="Q15" s="501" t="s">
        <v>437</v>
      </c>
      <c r="R15" s="550" t="s">
        <v>437</v>
      </c>
      <c r="S15" s="554">
        <v>2</v>
      </c>
      <c r="T15" s="555">
        <f>S15</f>
        <v>2</v>
      </c>
      <c r="U15" s="410">
        <v>0</v>
      </c>
      <c r="V15" s="555">
        <f>U15</f>
        <v>0</v>
      </c>
      <c r="W15" s="410">
        <v>0</v>
      </c>
      <c r="X15" s="92">
        <v>0</v>
      </c>
      <c r="Y15" s="410">
        <f>S15+U15+W15</f>
        <v>2</v>
      </c>
      <c r="Z15" s="92">
        <f>T15+V15+X15</f>
        <v>2</v>
      </c>
      <c r="AA15" s="556">
        <v>423.4</v>
      </c>
      <c r="AB15" s="555">
        <f>AA15</f>
        <v>423.4</v>
      </c>
      <c r="AC15" s="411">
        <v>0</v>
      </c>
      <c r="AD15" s="555">
        <f>AC15</f>
        <v>0</v>
      </c>
      <c r="AE15" s="410">
        <v>0</v>
      </c>
      <c r="AF15" s="555">
        <f>AE15</f>
        <v>0</v>
      </c>
      <c r="AG15" s="413">
        <f>AA15+AC15+AE15</f>
        <v>423.4</v>
      </c>
      <c r="AH15" s="92">
        <f>AB15+AD15+AF15</f>
        <v>423.4</v>
      </c>
      <c r="AI15" s="620">
        <f>IFERROR(AG15/(P15*1000),"")</f>
        <v>0.13219235559965795</v>
      </c>
      <c r="AJ15" s="484">
        <f>AA15*0.186*8760</f>
        <v>689871.02399999998</v>
      </c>
      <c r="AK15" s="485">
        <f>AB15*0.186*8760</f>
        <v>689871.02399999998</v>
      </c>
      <c r="AL15" s="484">
        <f>AC15*8760</f>
        <v>0</v>
      </c>
      <c r="AM15" s="485">
        <f>AD15*8760</f>
        <v>0</v>
      </c>
      <c r="AN15" s="484">
        <f>AE15*0.186*8760</f>
        <v>0</v>
      </c>
      <c r="AO15" s="92">
        <v>0</v>
      </c>
      <c r="AP15" s="486">
        <f>AJ15+AL15+AN15</f>
        <v>689871.02399999998</v>
      </c>
      <c r="AQ15" s="487">
        <f>AK15+AM15+AO15</f>
        <v>689871.02399999998</v>
      </c>
      <c r="AR15" s="558" t="s">
        <v>314</v>
      </c>
      <c r="AS15" s="559" t="s">
        <v>314</v>
      </c>
      <c r="AT15" s="559" t="s">
        <v>314</v>
      </c>
      <c r="AU15" s="559" t="s">
        <v>314</v>
      </c>
      <c r="AV15" s="559" t="s">
        <v>314</v>
      </c>
      <c r="AW15" s="559" t="s">
        <v>314</v>
      </c>
      <c r="AX15" s="559" t="s">
        <v>314</v>
      </c>
      <c r="AY15" s="559" t="s">
        <v>314</v>
      </c>
      <c r="AZ15" s="632">
        <f>N15</f>
        <v>1216792.9233605566</v>
      </c>
      <c r="BA15" s="477">
        <v>0</v>
      </c>
      <c r="BB15" s="580">
        <f>P15</f>
        <v>3.2029083533563685</v>
      </c>
      <c r="BC15" s="477">
        <v>0</v>
      </c>
      <c r="BD15" s="649">
        <f>(((92178/SUM(P$15:P$71))*P15)/92178)*21417</f>
        <v>630.6963907883603</v>
      </c>
      <c r="BE15" s="477">
        <v>0</v>
      </c>
      <c r="BF15" s="477">
        <v>0.95</v>
      </c>
      <c r="BG15" s="477">
        <v>0</v>
      </c>
      <c r="BH15" s="571" t="s">
        <v>314</v>
      </c>
      <c r="BI15" s="477">
        <v>0</v>
      </c>
      <c r="BJ15" s="477">
        <v>0</v>
      </c>
      <c r="BK15" s="579">
        <f>'9. Pre-Investment Baselines'!AV9-'3. Feeder Status'!BJ15</f>
        <v>0.33333333333333331</v>
      </c>
      <c r="BL15" s="624"/>
      <c r="BM15" s="490">
        <v>0</v>
      </c>
      <c r="BN15" s="491" t="s">
        <v>430</v>
      </c>
      <c r="BO15" s="560" t="s">
        <v>314</v>
      </c>
      <c r="BP15" s="492">
        <v>0</v>
      </c>
      <c r="BQ15" s="625" t="s">
        <v>314</v>
      </c>
      <c r="BR15" s="626" t="s">
        <v>314</v>
      </c>
      <c r="BS15" s="493">
        <v>3.86</v>
      </c>
      <c r="BT15" s="494">
        <v>-153.32</v>
      </c>
      <c r="BU15" s="495">
        <v>1.82</v>
      </c>
      <c r="BV15" s="496">
        <v>-43.24</v>
      </c>
      <c r="BW15" s="497">
        <v>5.3999999999999999E-2</v>
      </c>
      <c r="BX15" s="498">
        <v>-1.6870000000000001</v>
      </c>
      <c r="BY15" s="498">
        <v>4.9000000000000002E-2</v>
      </c>
      <c r="BZ15" s="499">
        <v>-0.26</v>
      </c>
      <c r="CA15" s="551" t="s">
        <v>314</v>
      </c>
      <c r="CB15" s="552" t="s">
        <v>314</v>
      </c>
      <c r="CC15" s="553" t="s">
        <v>314</v>
      </c>
      <c r="CD15" s="501" t="s">
        <v>314</v>
      </c>
      <c r="CE15" s="492" t="s">
        <v>314</v>
      </c>
      <c r="CF15" s="492">
        <v>0</v>
      </c>
    </row>
    <row r="16" spans="1:84" ht="30" customHeight="1" x14ac:dyDescent="0.25">
      <c r="A16" s="60" t="str">
        <f t="shared" si="0"/>
        <v>Unitil - FG&amp;E</v>
      </c>
      <c r="B16" s="65" t="s">
        <v>314</v>
      </c>
      <c r="C16" s="65" t="s">
        <v>314</v>
      </c>
      <c r="D16" s="58" t="s">
        <v>321</v>
      </c>
      <c r="E16" s="58" t="s">
        <v>322</v>
      </c>
      <c r="F16" s="58" t="s">
        <v>324</v>
      </c>
      <c r="G16" s="58" t="s">
        <v>322</v>
      </c>
      <c r="H16" s="11" t="s">
        <v>430</v>
      </c>
      <c r="I16" s="17" t="s">
        <v>408</v>
      </c>
      <c r="J16" s="116" t="s">
        <v>409</v>
      </c>
      <c r="K16" s="567">
        <v>8.9155583268800402</v>
      </c>
      <c r="L16" s="567">
        <v>9.3706718393693222</v>
      </c>
      <c r="M16" s="318">
        <v>1996</v>
      </c>
      <c r="N16" s="563">
        <v>12446708.243112171</v>
      </c>
      <c r="O16" s="477" t="s">
        <v>410</v>
      </c>
      <c r="P16" s="565">
        <v>2.8204715350451597</v>
      </c>
      <c r="Q16" s="479" t="s">
        <v>437</v>
      </c>
      <c r="R16" s="478" t="s">
        <v>437</v>
      </c>
      <c r="S16" s="480">
        <v>66</v>
      </c>
      <c r="T16" s="481">
        <f t="shared" ref="T16:V71" si="1">S16</f>
        <v>66</v>
      </c>
      <c r="U16" s="18">
        <v>1</v>
      </c>
      <c r="V16" s="481">
        <f t="shared" si="1"/>
        <v>1</v>
      </c>
      <c r="W16" s="18">
        <v>0</v>
      </c>
      <c r="X16" s="11">
        <v>0</v>
      </c>
      <c r="Y16" s="18">
        <f t="shared" ref="Y16:AA71" si="2">S16+U16+W16</f>
        <v>67</v>
      </c>
      <c r="Z16" s="11">
        <f t="shared" si="2"/>
        <v>67</v>
      </c>
      <c r="AA16" s="482">
        <v>612.65</v>
      </c>
      <c r="AB16" s="481">
        <f t="shared" ref="AB16" si="3">AA16</f>
        <v>612.65</v>
      </c>
      <c r="AC16" s="411">
        <v>1.2</v>
      </c>
      <c r="AD16" s="481">
        <f t="shared" ref="AD16" si="4">AC16</f>
        <v>1.2</v>
      </c>
      <c r="AE16" s="18">
        <v>0</v>
      </c>
      <c r="AF16" s="481">
        <f t="shared" ref="AF16" si="5">AE16</f>
        <v>0</v>
      </c>
      <c r="AG16" s="414">
        <f t="shared" ref="AG16:AH18" si="6">AA16+AC16+AE16</f>
        <v>613.85</v>
      </c>
      <c r="AH16" s="415">
        <f t="shared" si="6"/>
        <v>613.85</v>
      </c>
      <c r="AI16" s="621">
        <f>IFERROR(AG16/(P16*1000),"")</f>
        <v>0.21764091300789229</v>
      </c>
      <c r="AJ16" s="576">
        <f t="shared" ref="AJ16:AJ18" si="7">AA16*0.186*8760</f>
        <v>998227.40399999998</v>
      </c>
      <c r="AK16" s="577">
        <f t="shared" ref="AK16:AK18" si="8">AB16*0.186*8760</f>
        <v>998227.40399999998</v>
      </c>
      <c r="AL16" s="576">
        <f t="shared" ref="AL16" si="9">AC16*8760</f>
        <v>10512</v>
      </c>
      <c r="AM16" s="577">
        <f t="shared" ref="AM16" si="10">AD16*8760</f>
        <v>10512</v>
      </c>
      <c r="AN16" s="576">
        <f t="shared" ref="AN16:AN18" si="11">AE16*0.186*8760</f>
        <v>0</v>
      </c>
      <c r="AO16" s="11">
        <v>0</v>
      </c>
      <c r="AP16" s="635">
        <f t="shared" ref="AP16:AQ18" si="12">AJ16+AL16+AN16</f>
        <v>1008739.404</v>
      </c>
      <c r="AQ16" s="636">
        <f t="shared" si="12"/>
        <v>1008739.404</v>
      </c>
      <c r="AR16" s="488" t="s">
        <v>314</v>
      </c>
      <c r="AS16" s="489" t="s">
        <v>314</v>
      </c>
      <c r="AT16" s="489" t="s">
        <v>314</v>
      </c>
      <c r="AU16" s="489" t="s">
        <v>314</v>
      </c>
      <c r="AV16" s="489" t="s">
        <v>314</v>
      </c>
      <c r="AW16" s="489" t="s">
        <v>314</v>
      </c>
      <c r="AX16" s="489" t="s">
        <v>314</v>
      </c>
      <c r="AY16" s="489" t="s">
        <v>314</v>
      </c>
      <c r="AZ16" s="632">
        <f t="shared" ref="AZ16:AZ71" si="13">N16</f>
        <v>12446708.243112171</v>
      </c>
      <c r="BA16" s="477">
        <v>0</v>
      </c>
      <c r="BB16" s="580">
        <f t="shared" ref="BB16:BB18" si="14">P16</f>
        <v>2.8204715350451597</v>
      </c>
      <c r="BC16" s="477">
        <v>0</v>
      </c>
      <c r="BD16" s="649">
        <f t="shared" ref="BD16:BD18" si="15">(((92178/SUM(P$15:P$71))*P16)/92178)*21417</f>
        <v>555.38935905243659</v>
      </c>
      <c r="BE16" s="477">
        <v>0</v>
      </c>
      <c r="BF16" s="477">
        <v>0.95</v>
      </c>
      <c r="BG16" s="477">
        <v>0</v>
      </c>
      <c r="BH16" s="571" t="s">
        <v>314</v>
      </c>
      <c r="BI16" s="477">
        <v>0</v>
      </c>
      <c r="BJ16" s="477">
        <v>0</v>
      </c>
      <c r="BK16" s="579">
        <f>'9. Pre-Investment Baselines'!AV10-'3. Feeder Status'!BJ16</f>
        <v>1</v>
      </c>
      <c r="BL16" s="624"/>
      <c r="BM16" s="490">
        <v>0</v>
      </c>
      <c r="BN16" s="491" t="s">
        <v>430</v>
      </c>
      <c r="BO16" s="490" t="s">
        <v>314</v>
      </c>
      <c r="BP16" s="492">
        <v>0</v>
      </c>
      <c r="BQ16" s="627" t="s">
        <v>314</v>
      </c>
      <c r="BR16" s="626" t="s">
        <v>314</v>
      </c>
      <c r="BS16" s="493">
        <v>9.74</v>
      </c>
      <c r="BT16" s="494">
        <v>-157.77000000000001</v>
      </c>
      <c r="BU16" s="495">
        <v>9.74</v>
      </c>
      <c r="BV16" s="496">
        <v>-32.9</v>
      </c>
      <c r="BW16" s="497">
        <v>0.249</v>
      </c>
      <c r="BX16" s="498">
        <v>-2.17</v>
      </c>
      <c r="BY16" s="498">
        <v>0.249</v>
      </c>
      <c r="BZ16" s="499">
        <v>-0.83699999999999997</v>
      </c>
      <c r="CA16" s="381" t="s">
        <v>314</v>
      </c>
      <c r="CB16" s="479" t="s">
        <v>314</v>
      </c>
      <c r="CC16" s="500" t="s">
        <v>314</v>
      </c>
      <c r="CD16" s="501" t="s">
        <v>314</v>
      </c>
      <c r="CE16" s="492" t="s">
        <v>314</v>
      </c>
      <c r="CF16" s="492">
        <v>0</v>
      </c>
    </row>
    <row r="17" spans="1:84" ht="30" customHeight="1" x14ac:dyDescent="0.25">
      <c r="A17" s="60" t="str">
        <f t="shared" si="0"/>
        <v>Unitil - FG&amp;E</v>
      </c>
      <c r="B17" s="65" t="s">
        <v>314</v>
      </c>
      <c r="C17" s="65" t="s">
        <v>314</v>
      </c>
      <c r="D17" s="58" t="s">
        <v>321</v>
      </c>
      <c r="E17" s="58" t="s">
        <v>322</v>
      </c>
      <c r="F17" s="58" t="s">
        <v>325</v>
      </c>
      <c r="G17" s="58" t="s">
        <v>322</v>
      </c>
      <c r="H17" s="11" t="s">
        <v>430</v>
      </c>
      <c r="I17" s="17" t="s">
        <v>408</v>
      </c>
      <c r="J17" s="116" t="s">
        <v>409</v>
      </c>
      <c r="K17" s="567">
        <v>9.5609204577802025</v>
      </c>
      <c r="L17" s="567">
        <v>8.9653604482437608</v>
      </c>
      <c r="M17" s="318">
        <v>1642</v>
      </c>
      <c r="N17" s="563">
        <v>10055815.134265767</v>
      </c>
      <c r="O17" s="477" t="s">
        <v>410</v>
      </c>
      <c r="P17" s="565">
        <v>2.2786860424376152</v>
      </c>
      <c r="Q17" s="479" t="s">
        <v>437</v>
      </c>
      <c r="R17" s="478" t="s">
        <v>437</v>
      </c>
      <c r="S17" s="480">
        <v>51</v>
      </c>
      <c r="T17" s="481">
        <f t="shared" si="1"/>
        <v>51</v>
      </c>
      <c r="U17" s="18">
        <v>0</v>
      </c>
      <c r="V17" s="481">
        <f t="shared" si="1"/>
        <v>0</v>
      </c>
      <c r="W17" s="18">
        <v>0</v>
      </c>
      <c r="X17" s="11">
        <v>0</v>
      </c>
      <c r="Y17" s="18">
        <f t="shared" si="2"/>
        <v>51</v>
      </c>
      <c r="Z17" s="11">
        <f t="shared" si="2"/>
        <v>51</v>
      </c>
      <c r="AA17" s="482">
        <v>737.6</v>
      </c>
      <c r="AB17" s="481">
        <f t="shared" ref="AB17" si="16">AA17</f>
        <v>737.6</v>
      </c>
      <c r="AC17" s="411">
        <v>0</v>
      </c>
      <c r="AD17" s="481">
        <f t="shared" ref="AD17" si="17">AC17</f>
        <v>0</v>
      </c>
      <c r="AE17" s="18">
        <v>0</v>
      </c>
      <c r="AF17" s="481">
        <f t="shared" ref="AF17" si="18">AE17</f>
        <v>0</v>
      </c>
      <c r="AG17" s="414">
        <f t="shared" si="6"/>
        <v>737.6</v>
      </c>
      <c r="AH17" s="415">
        <f t="shared" si="6"/>
        <v>737.6</v>
      </c>
      <c r="AI17" s="621">
        <f t="shared" ref="AI17:AI71" si="19">IFERROR(AG17/(P17*1000),"")</f>
        <v>0.32369531662683793</v>
      </c>
      <c r="AJ17" s="576">
        <f t="shared" si="7"/>
        <v>1201815.936</v>
      </c>
      <c r="AK17" s="577">
        <f t="shared" si="8"/>
        <v>1201815.936</v>
      </c>
      <c r="AL17" s="576">
        <f t="shared" ref="AL17:AL18" si="20">AC17*8760</f>
        <v>0</v>
      </c>
      <c r="AM17" s="577">
        <f t="shared" ref="AM17:AM18" si="21">AD17*8760</f>
        <v>0</v>
      </c>
      <c r="AN17" s="576">
        <f t="shared" si="11"/>
        <v>0</v>
      </c>
      <c r="AO17" s="11">
        <v>0</v>
      </c>
      <c r="AP17" s="635">
        <f t="shared" si="12"/>
        <v>1201815.936</v>
      </c>
      <c r="AQ17" s="636">
        <f t="shared" si="12"/>
        <v>1201815.936</v>
      </c>
      <c r="AR17" s="488" t="s">
        <v>314</v>
      </c>
      <c r="AS17" s="489" t="s">
        <v>314</v>
      </c>
      <c r="AT17" s="489" t="s">
        <v>314</v>
      </c>
      <c r="AU17" s="489" t="s">
        <v>314</v>
      </c>
      <c r="AV17" s="489" t="s">
        <v>314</v>
      </c>
      <c r="AW17" s="489" t="s">
        <v>314</v>
      </c>
      <c r="AX17" s="489" t="s">
        <v>314</v>
      </c>
      <c r="AY17" s="489" t="s">
        <v>314</v>
      </c>
      <c r="AZ17" s="632">
        <f t="shared" si="13"/>
        <v>10055815.134265767</v>
      </c>
      <c r="BA17" s="477">
        <v>0</v>
      </c>
      <c r="BB17" s="580">
        <f t="shared" si="14"/>
        <v>2.2786860424376152</v>
      </c>
      <c r="BC17" s="477">
        <v>0</v>
      </c>
      <c r="BD17" s="649">
        <f t="shared" si="15"/>
        <v>448.70439742654492</v>
      </c>
      <c r="BE17" s="477">
        <v>0</v>
      </c>
      <c r="BF17" s="477">
        <v>0.95</v>
      </c>
      <c r="BG17" s="477">
        <v>0</v>
      </c>
      <c r="BH17" s="571" t="s">
        <v>314</v>
      </c>
      <c r="BI17" s="477">
        <v>0</v>
      </c>
      <c r="BJ17" s="477">
        <v>0</v>
      </c>
      <c r="BK17" s="579">
        <f>'9. Pre-Investment Baselines'!AV11-'3. Feeder Status'!BJ17</f>
        <v>1.3333333333333333</v>
      </c>
      <c r="BL17" s="624"/>
      <c r="BM17" s="490">
        <v>0</v>
      </c>
      <c r="BN17" s="491" t="s">
        <v>430</v>
      </c>
      <c r="BO17" s="490" t="s">
        <v>314</v>
      </c>
      <c r="BP17" s="492">
        <v>0</v>
      </c>
      <c r="BQ17" s="627" t="s">
        <v>314</v>
      </c>
      <c r="BR17" s="626" t="s">
        <v>314</v>
      </c>
      <c r="BS17" s="493">
        <v>81.58</v>
      </c>
      <c r="BT17" s="494">
        <v>-81.34</v>
      </c>
      <c r="BU17" s="495">
        <v>81.58</v>
      </c>
      <c r="BV17" s="496">
        <v>19.559999999999999</v>
      </c>
      <c r="BW17" s="497">
        <v>0.51600000000000001</v>
      </c>
      <c r="BX17" s="498">
        <v>-1.9690000000000001</v>
      </c>
      <c r="BY17" s="498">
        <v>0.51600000000000001</v>
      </c>
      <c r="BZ17" s="499">
        <v>-0.84699999999999998</v>
      </c>
      <c r="CA17" s="381" t="s">
        <v>314</v>
      </c>
      <c r="CB17" s="479" t="s">
        <v>314</v>
      </c>
      <c r="CC17" s="500" t="s">
        <v>314</v>
      </c>
      <c r="CD17" s="501" t="s">
        <v>314</v>
      </c>
      <c r="CE17" s="492" t="s">
        <v>314</v>
      </c>
      <c r="CF17" s="492">
        <v>0</v>
      </c>
    </row>
    <row r="18" spans="1:84" ht="30" customHeight="1" x14ac:dyDescent="0.25">
      <c r="A18" s="60" t="str">
        <f t="shared" si="0"/>
        <v>Unitil - FG&amp;E</v>
      </c>
      <c r="B18" s="65" t="s">
        <v>314</v>
      </c>
      <c r="C18" s="65" t="s">
        <v>314</v>
      </c>
      <c r="D18" s="58" t="s">
        <v>321</v>
      </c>
      <c r="E18" s="58" t="s">
        <v>322</v>
      </c>
      <c r="F18" s="58" t="s">
        <v>326</v>
      </c>
      <c r="G18" s="58" t="s">
        <v>322</v>
      </c>
      <c r="H18" s="11" t="s">
        <v>430</v>
      </c>
      <c r="I18" s="17" t="s">
        <v>408</v>
      </c>
      <c r="J18" s="116" t="s">
        <v>409</v>
      </c>
      <c r="K18" s="567">
        <v>8.9155583268800402</v>
      </c>
      <c r="L18" s="567">
        <v>0.82804268950020821</v>
      </c>
      <c r="M18" s="318">
        <v>1</v>
      </c>
      <c r="N18" s="563">
        <v>12587349.014220783</v>
      </c>
      <c r="O18" s="477" t="s">
        <v>410</v>
      </c>
      <c r="P18" s="565">
        <v>2.8523412699044273</v>
      </c>
      <c r="Q18" s="479" t="s">
        <v>437</v>
      </c>
      <c r="R18" s="478" t="s">
        <v>437</v>
      </c>
      <c r="S18" s="18">
        <v>0</v>
      </c>
      <c r="T18" s="11">
        <f t="shared" si="1"/>
        <v>0</v>
      </c>
      <c r="U18" s="18">
        <v>0</v>
      </c>
      <c r="V18" s="11">
        <f t="shared" si="1"/>
        <v>0</v>
      </c>
      <c r="W18" s="18">
        <v>0</v>
      </c>
      <c r="X18" s="11">
        <v>0</v>
      </c>
      <c r="Y18" s="18">
        <f t="shared" si="2"/>
        <v>0</v>
      </c>
      <c r="Z18" s="11">
        <f t="shared" si="2"/>
        <v>0</v>
      </c>
      <c r="AA18" s="416">
        <v>0</v>
      </c>
      <c r="AB18" s="11">
        <f t="shared" ref="AB18" si="22">AA18</f>
        <v>0</v>
      </c>
      <c r="AC18" s="411">
        <v>0</v>
      </c>
      <c r="AD18" s="11">
        <f t="shared" ref="AD18" si="23">AC18</f>
        <v>0</v>
      </c>
      <c r="AE18" s="18">
        <v>0</v>
      </c>
      <c r="AF18" s="11">
        <f t="shared" ref="AF18" si="24">AE18</f>
        <v>0</v>
      </c>
      <c r="AG18" s="414">
        <f t="shared" si="6"/>
        <v>0</v>
      </c>
      <c r="AH18" s="415">
        <f t="shared" si="6"/>
        <v>0</v>
      </c>
      <c r="AI18" s="621">
        <f t="shared" si="19"/>
        <v>0</v>
      </c>
      <c r="AJ18" s="576">
        <f t="shared" si="7"/>
        <v>0</v>
      </c>
      <c r="AK18" s="577">
        <f t="shared" si="8"/>
        <v>0</v>
      </c>
      <c r="AL18" s="576">
        <f t="shared" si="20"/>
        <v>0</v>
      </c>
      <c r="AM18" s="577">
        <f t="shared" si="21"/>
        <v>0</v>
      </c>
      <c r="AN18" s="576">
        <f t="shared" si="11"/>
        <v>0</v>
      </c>
      <c r="AO18" s="11">
        <v>0</v>
      </c>
      <c r="AP18" s="635">
        <f t="shared" si="12"/>
        <v>0</v>
      </c>
      <c r="AQ18" s="636">
        <f t="shared" si="12"/>
        <v>0</v>
      </c>
      <c r="AR18" s="488" t="s">
        <v>314</v>
      </c>
      <c r="AS18" s="489" t="s">
        <v>314</v>
      </c>
      <c r="AT18" s="489" t="s">
        <v>314</v>
      </c>
      <c r="AU18" s="489" t="s">
        <v>314</v>
      </c>
      <c r="AV18" s="489" t="s">
        <v>314</v>
      </c>
      <c r="AW18" s="489" t="s">
        <v>314</v>
      </c>
      <c r="AX18" s="489" t="s">
        <v>314</v>
      </c>
      <c r="AY18" s="489" t="s">
        <v>314</v>
      </c>
      <c r="AZ18" s="632">
        <f t="shared" si="13"/>
        <v>12587349.014220783</v>
      </c>
      <c r="BA18" s="477">
        <v>0</v>
      </c>
      <c r="BB18" s="580">
        <f t="shared" si="14"/>
        <v>2.8523412699044273</v>
      </c>
      <c r="BC18" s="477">
        <v>0</v>
      </c>
      <c r="BD18" s="649">
        <f t="shared" si="15"/>
        <v>561.6649450304302</v>
      </c>
      <c r="BE18" s="477">
        <v>0</v>
      </c>
      <c r="BF18" s="477">
        <v>0.95</v>
      </c>
      <c r="BG18" s="477">
        <v>0</v>
      </c>
      <c r="BH18" s="571" t="s">
        <v>314</v>
      </c>
      <c r="BI18" s="477">
        <v>0</v>
      </c>
      <c r="BJ18" s="477">
        <v>0</v>
      </c>
      <c r="BK18" s="579">
        <f>'9. Pre-Investment Baselines'!AV12-'3. Feeder Status'!BJ18</f>
        <v>0</v>
      </c>
      <c r="BL18" s="624"/>
      <c r="BM18" s="490">
        <v>0</v>
      </c>
      <c r="BN18" s="491" t="s">
        <v>430</v>
      </c>
      <c r="BO18" s="490" t="s">
        <v>314</v>
      </c>
      <c r="BP18" s="492">
        <v>0</v>
      </c>
      <c r="BQ18" s="627" t="s">
        <v>314</v>
      </c>
      <c r="BR18" s="626" t="s">
        <v>314</v>
      </c>
      <c r="BS18" s="493">
        <v>0</v>
      </c>
      <c r="BT18" s="494" t="s">
        <v>314</v>
      </c>
      <c r="BU18" s="495">
        <v>0</v>
      </c>
      <c r="BV18" s="496" t="s">
        <v>314</v>
      </c>
      <c r="BW18" s="497">
        <v>0</v>
      </c>
      <c r="BX18" s="498" t="s">
        <v>314</v>
      </c>
      <c r="BY18" s="498">
        <v>0</v>
      </c>
      <c r="BZ18" s="499" t="s">
        <v>314</v>
      </c>
      <c r="CA18" s="381" t="s">
        <v>314</v>
      </c>
      <c r="CB18" s="479" t="s">
        <v>314</v>
      </c>
      <c r="CC18" s="500" t="s">
        <v>314</v>
      </c>
      <c r="CD18" s="501" t="s">
        <v>314</v>
      </c>
      <c r="CE18" s="492" t="s">
        <v>314</v>
      </c>
      <c r="CF18" s="492">
        <v>0</v>
      </c>
    </row>
    <row r="19" spans="1:84" ht="30" customHeight="1" x14ac:dyDescent="0.25">
      <c r="A19" s="60" t="str">
        <f>$E$1</f>
        <v>Unitil - FG&amp;E</v>
      </c>
      <c r="B19" s="65" t="s">
        <v>314</v>
      </c>
      <c r="C19" s="65" t="s">
        <v>314</v>
      </c>
      <c r="D19" s="58" t="s">
        <v>321</v>
      </c>
      <c r="E19" s="58" t="s">
        <v>322</v>
      </c>
      <c r="F19" s="395"/>
      <c r="G19" s="395"/>
      <c r="H19" s="419"/>
      <c r="I19" s="426"/>
      <c r="J19" s="395"/>
      <c r="K19" s="395" t="s">
        <v>438</v>
      </c>
      <c r="L19" s="395" t="s">
        <v>438</v>
      </c>
      <c r="M19" s="395" t="s">
        <v>438</v>
      </c>
      <c r="N19" s="633" t="s">
        <v>438</v>
      </c>
      <c r="O19" s="633"/>
      <c r="P19" s="653" t="s">
        <v>438</v>
      </c>
      <c r="Q19" s="654"/>
      <c r="R19" s="653"/>
      <c r="S19" s="418"/>
      <c r="T19" s="419"/>
      <c r="U19" s="418"/>
      <c r="V19" s="419"/>
      <c r="W19" s="418"/>
      <c r="X19" s="419"/>
      <c r="Y19" s="418"/>
      <c r="Z19" s="419"/>
      <c r="AA19" s="422"/>
      <c r="AB19" s="419"/>
      <c r="AC19" s="424"/>
      <c r="AD19" s="419"/>
      <c r="AE19" s="418"/>
      <c r="AF19" s="419"/>
      <c r="AG19" s="426"/>
      <c r="AH19" s="419"/>
      <c r="AI19" s="468"/>
      <c r="AJ19" s="418"/>
      <c r="AK19" s="419"/>
      <c r="AL19" s="418"/>
      <c r="AM19" s="419"/>
      <c r="AN19" s="418"/>
      <c r="AO19" s="419"/>
      <c r="AP19" s="418"/>
      <c r="AQ19" s="419"/>
      <c r="AR19" s="488" t="s">
        <v>314</v>
      </c>
      <c r="AS19" s="489" t="s">
        <v>314</v>
      </c>
      <c r="AT19" s="489" t="s">
        <v>314</v>
      </c>
      <c r="AU19" s="489" t="s">
        <v>314</v>
      </c>
      <c r="AV19" s="489" t="s">
        <v>314</v>
      </c>
      <c r="AW19" s="489" t="s">
        <v>314</v>
      </c>
      <c r="AX19" s="489" t="s">
        <v>314</v>
      </c>
      <c r="AY19" s="489" t="s">
        <v>314</v>
      </c>
      <c r="AZ19" s="633"/>
      <c r="BA19" s="624"/>
      <c r="BB19" s="624"/>
      <c r="BC19" s="624"/>
      <c r="BD19" s="650"/>
      <c r="BE19" s="624"/>
      <c r="BF19" s="624"/>
      <c r="BG19" s="624"/>
      <c r="BH19" s="624"/>
      <c r="BI19" s="624"/>
      <c r="BJ19" s="624"/>
      <c r="BK19" s="624"/>
      <c r="BL19" s="624"/>
      <c r="BM19" s="490">
        <v>0</v>
      </c>
      <c r="BN19" s="491" t="s">
        <v>430</v>
      </c>
      <c r="BO19" s="490" t="s">
        <v>314</v>
      </c>
      <c r="BP19" s="492">
        <v>0</v>
      </c>
      <c r="BQ19" s="627" t="s">
        <v>314</v>
      </c>
      <c r="BR19" s="626" t="s">
        <v>314</v>
      </c>
      <c r="BS19" s="504"/>
      <c r="BT19" s="505"/>
      <c r="BU19" s="506"/>
      <c r="BV19" s="507"/>
      <c r="BW19" s="508"/>
      <c r="BX19" s="509"/>
      <c r="BY19" s="509"/>
      <c r="BZ19" s="510"/>
      <c r="CA19" s="381" t="s">
        <v>314</v>
      </c>
      <c r="CB19" s="479" t="s">
        <v>314</v>
      </c>
      <c r="CC19" s="500" t="s">
        <v>314</v>
      </c>
      <c r="CD19" s="501" t="s">
        <v>314</v>
      </c>
      <c r="CE19" s="492" t="s">
        <v>314</v>
      </c>
      <c r="CF19" s="492">
        <v>0</v>
      </c>
    </row>
    <row r="20" spans="1:84" ht="30" customHeight="1" x14ac:dyDescent="0.25">
      <c r="A20" s="60" t="str">
        <f t="shared" si="0"/>
        <v>Unitil - FG&amp;E</v>
      </c>
      <c r="B20" s="65" t="s">
        <v>314</v>
      </c>
      <c r="C20" s="65" t="s">
        <v>314</v>
      </c>
      <c r="D20" s="58" t="s">
        <v>327</v>
      </c>
      <c r="E20" s="58" t="s">
        <v>322</v>
      </c>
      <c r="F20" s="58" t="s">
        <v>328</v>
      </c>
      <c r="G20" s="58" t="s">
        <v>322</v>
      </c>
      <c r="H20" s="11" t="s">
        <v>430</v>
      </c>
      <c r="I20" s="17" t="s">
        <v>408</v>
      </c>
      <c r="J20" s="116" t="s">
        <v>411</v>
      </c>
      <c r="K20" s="567">
        <v>2.0174927806562279</v>
      </c>
      <c r="L20" s="567">
        <v>3.8659803750177546</v>
      </c>
      <c r="M20" s="318">
        <v>738</v>
      </c>
      <c r="N20" s="563">
        <v>4483383.1902971491</v>
      </c>
      <c r="O20" s="477" t="s">
        <v>410</v>
      </c>
      <c r="P20" s="565">
        <v>1.0159517216876008</v>
      </c>
      <c r="Q20" s="479" t="s">
        <v>437</v>
      </c>
      <c r="R20" s="478" t="s">
        <v>437</v>
      </c>
      <c r="S20" s="480">
        <v>35</v>
      </c>
      <c r="T20" s="481">
        <f t="shared" si="1"/>
        <v>35</v>
      </c>
      <c r="U20" s="18">
        <v>0</v>
      </c>
      <c r="V20" s="481">
        <f t="shared" si="1"/>
        <v>0</v>
      </c>
      <c r="W20" s="18">
        <v>0</v>
      </c>
      <c r="X20" s="11">
        <v>0</v>
      </c>
      <c r="Y20" s="18">
        <f t="shared" si="2"/>
        <v>35</v>
      </c>
      <c r="Z20" s="11">
        <f t="shared" si="2"/>
        <v>35</v>
      </c>
      <c r="AA20" s="482">
        <v>233.6</v>
      </c>
      <c r="AB20" s="481">
        <f t="shared" ref="AB20" si="25">AA20</f>
        <v>233.6</v>
      </c>
      <c r="AC20" s="411">
        <v>0</v>
      </c>
      <c r="AD20" s="481">
        <f t="shared" ref="AD20" si="26">AC20</f>
        <v>0</v>
      </c>
      <c r="AE20" s="18">
        <v>0</v>
      </c>
      <c r="AF20" s="481">
        <f t="shared" ref="AF20" si="27">AE20</f>
        <v>0</v>
      </c>
      <c r="AG20" s="414">
        <f t="shared" ref="AG20:AH22" si="28">AA20+AC20+AE20</f>
        <v>233.6</v>
      </c>
      <c r="AH20" s="415">
        <f t="shared" si="28"/>
        <v>233.6</v>
      </c>
      <c r="AI20" s="621">
        <f t="shared" si="19"/>
        <v>0.2299321857656447</v>
      </c>
      <c r="AJ20" s="576">
        <f t="shared" ref="AJ20:AJ22" si="29">AA20*0.186*8760</f>
        <v>380618.49599999998</v>
      </c>
      <c r="AK20" s="577">
        <f t="shared" ref="AK20:AK22" si="30">AB20*0.186*8760</f>
        <v>380618.49599999998</v>
      </c>
      <c r="AL20" s="576">
        <f t="shared" ref="AL20:AL22" si="31">AC20*8760</f>
        <v>0</v>
      </c>
      <c r="AM20" s="577">
        <f t="shared" ref="AM20:AM22" si="32">AD20*8760</f>
        <v>0</v>
      </c>
      <c r="AN20" s="576">
        <f t="shared" ref="AN20:AN22" si="33">AE20*0.186*8760</f>
        <v>0</v>
      </c>
      <c r="AO20" s="11">
        <v>0</v>
      </c>
      <c r="AP20" s="635">
        <f t="shared" ref="AP20:AQ22" si="34">AJ20+AL20+AN20</f>
        <v>380618.49599999998</v>
      </c>
      <c r="AQ20" s="636">
        <f t="shared" si="34"/>
        <v>380618.49599999998</v>
      </c>
      <c r="AR20" s="488" t="s">
        <v>314</v>
      </c>
      <c r="AS20" s="489" t="s">
        <v>314</v>
      </c>
      <c r="AT20" s="489" t="s">
        <v>314</v>
      </c>
      <c r="AU20" s="489" t="s">
        <v>314</v>
      </c>
      <c r="AV20" s="489" t="s">
        <v>314</v>
      </c>
      <c r="AW20" s="489" t="s">
        <v>314</v>
      </c>
      <c r="AX20" s="489" t="s">
        <v>314</v>
      </c>
      <c r="AY20" s="489" t="s">
        <v>314</v>
      </c>
      <c r="AZ20" s="632">
        <f t="shared" si="13"/>
        <v>4483383.1902971491</v>
      </c>
      <c r="BA20" s="477">
        <v>0</v>
      </c>
      <c r="BB20" s="580">
        <f t="shared" ref="BB20:BB22" si="35">P20</f>
        <v>1.0159517216876008</v>
      </c>
      <c r="BC20" s="477">
        <v>0</v>
      </c>
      <c r="BD20" s="649">
        <f t="shared" ref="BD20:BD22" si="36">(((92178/SUM(P$15:P$71))*P20)/92178)*21417</f>
        <v>200.05476691586665</v>
      </c>
      <c r="BE20" s="477">
        <v>0</v>
      </c>
      <c r="BF20" s="477">
        <v>0.95</v>
      </c>
      <c r="BG20" s="477">
        <v>0</v>
      </c>
      <c r="BH20" s="571" t="s">
        <v>314</v>
      </c>
      <c r="BI20" s="477">
        <v>0</v>
      </c>
      <c r="BJ20" s="477">
        <v>0</v>
      </c>
      <c r="BK20" s="579">
        <f>'9. Pre-Investment Baselines'!AV14-'3. Feeder Status'!BJ20</f>
        <v>0</v>
      </c>
      <c r="BL20" s="624"/>
      <c r="BM20" s="490">
        <v>0</v>
      </c>
      <c r="BN20" s="491" t="s">
        <v>430</v>
      </c>
      <c r="BO20" s="490" t="s">
        <v>314</v>
      </c>
      <c r="BP20" s="492">
        <v>0</v>
      </c>
      <c r="BQ20" s="627" t="s">
        <v>314</v>
      </c>
      <c r="BR20" s="626" t="s">
        <v>314</v>
      </c>
      <c r="BS20" s="493">
        <v>28.08</v>
      </c>
      <c r="BT20" s="494">
        <v>-105.26</v>
      </c>
      <c r="BU20" s="495">
        <v>0</v>
      </c>
      <c r="BV20" s="496">
        <v>-51.59</v>
      </c>
      <c r="BW20" s="497">
        <v>1.0029999999999999</v>
      </c>
      <c r="BX20" s="498">
        <v>-1.2869999999999999</v>
      </c>
      <c r="BY20" s="498">
        <v>0</v>
      </c>
      <c r="BZ20" s="499">
        <v>-1.1439999999999999</v>
      </c>
      <c r="CA20" s="381" t="s">
        <v>314</v>
      </c>
      <c r="CB20" s="479" t="s">
        <v>314</v>
      </c>
      <c r="CC20" s="500" t="s">
        <v>314</v>
      </c>
      <c r="CD20" s="501" t="s">
        <v>314</v>
      </c>
      <c r="CE20" s="492" t="s">
        <v>314</v>
      </c>
      <c r="CF20" s="492">
        <v>0</v>
      </c>
    </row>
    <row r="21" spans="1:84" ht="30" customHeight="1" x14ac:dyDescent="0.25">
      <c r="A21" s="60" t="str">
        <f t="shared" si="0"/>
        <v>Unitil - FG&amp;E</v>
      </c>
      <c r="B21" s="65" t="s">
        <v>314</v>
      </c>
      <c r="C21" s="65" t="s">
        <v>314</v>
      </c>
      <c r="D21" s="58" t="s">
        <v>327</v>
      </c>
      <c r="E21" s="58" t="s">
        <v>322</v>
      </c>
      <c r="F21" s="58" t="s">
        <v>329</v>
      </c>
      <c r="G21" s="58" t="s">
        <v>322</v>
      </c>
      <c r="H21" s="11" t="s">
        <v>430</v>
      </c>
      <c r="I21" s="17" t="s">
        <v>408</v>
      </c>
      <c r="J21" s="116" t="s">
        <v>411</v>
      </c>
      <c r="K21" s="567">
        <v>2.0174927806562279</v>
      </c>
      <c r="L21" s="567">
        <v>2.6698525218096156</v>
      </c>
      <c r="M21" s="318">
        <v>372</v>
      </c>
      <c r="N21" s="563">
        <v>4048823.5902919872</v>
      </c>
      <c r="O21" s="477" t="s">
        <v>410</v>
      </c>
      <c r="P21" s="565">
        <v>0.91747885977461818</v>
      </c>
      <c r="Q21" s="479" t="s">
        <v>437</v>
      </c>
      <c r="R21" s="478" t="s">
        <v>437</v>
      </c>
      <c r="S21" s="480">
        <v>6</v>
      </c>
      <c r="T21" s="481">
        <f t="shared" si="1"/>
        <v>6</v>
      </c>
      <c r="U21" s="18">
        <v>0</v>
      </c>
      <c r="V21" s="481">
        <f t="shared" si="1"/>
        <v>0</v>
      </c>
      <c r="W21" s="18">
        <v>0</v>
      </c>
      <c r="X21" s="11">
        <v>0</v>
      </c>
      <c r="Y21" s="18">
        <f t="shared" si="2"/>
        <v>6</v>
      </c>
      <c r="Z21" s="11">
        <f t="shared" si="2"/>
        <v>6</v>
      </c>
      <c r="AA21" s="482">
        <v>41.1</v>
      </c>
      <c r="AB21" s="481">
        <f t="shared" ref="AB21" si="37">AA21</f>
        <v>41.1</v>
      </c>
      <c r="AC21" s="411">
        <v>0</v>
      </c>
      <c r="AD21" s="481">
        <f t="shared" ref="AD21" si="38">AC21</f>
        <v>0</v>
      </c>
      <c r="AE21" s="18">
        <v>0</v>
      </c>
      <c r="AF21" s="481">
        <f t="shared" ref="AF21" si="39">AE21</f>
        <v>0</v>
      </c>
      <c r="AG21" s="414">
        <f t="shared" si="28"/>
        <v>41.1</v>
      </c>
      <c r="AH21" s="415">
        <f t="shared" si="28"/>
        <v>41.1</v>
      </c>
      <c r="AI21" s="621">
        <f t="shared" si="19"/>
        <v>4.4796672492373672E-2</v>
      </c>
      <c r="AJ21" s="576">
        <f t="shared" si="29"/>
        <v>66966.696000000011</v>
      </c>
      <c r="AK21" s="577">
        <f t="shared" si="30"/>
        <v>66966.696000000011</v>
      </c>
      <c r="AL21" s="576">
        <f t="shared" si="31"/>
        <v>0</v>
      </c>
      <c r="AM21" s="577">
        <f t="shared" si="32"/>
        <v>0</v>
      </c>
      <c r="AN21" s="576">
        <f t="shared" si="33"/>
        <v>0</v>
      </c>
      <c r="AO21" s="11">
        <v>0</v>
      </c>
      <c r="AP21" s="635">
        <f t="shared" si="34"/>
        <v>66966.696000000011</v>
      </c>
      <c r="AQ21" s="636">
        <f t="shared" si="34"/>
        <v>66966.696000000011</v>
      </c>
      <c r="AR21" s="488" t="s">
        <v>314</v>
      </c>
      <c r="AS21" s="489" t="s">
        <v>314</v>
      </c>
      <c r="AT21" s="489" t="s">
        <v>314</v>
      </c>
      <c r="AU21" s="489" t="s">
        <v>314</v>
      </c>
      <c r="AV21" s="489" t="s">
        <v>314</v>
      </c>
      <c r="AW21" s="489" t="s">
        <v>314</v>
      </c>
      <c r="AX21" s="489" t="s">
        <v>314</v>
      </c>
      <c r="AY21" s="489" t="s">
        <v>314</v>
      </c>
      <c r="AZ21" s="632">
        <f t="shared" si="13"/>
        <v>4048823.5902919872</v>
      </c>
      <c r="BA21" s="477">
        <v>0</v>
      </c>
      <c r="BB21" s="580">
        <f t="shared" si="35"/>
        <v>0.91747885977461818</v>
      </c>
      <c r="BC21" s="477">
        <v>0</v>
      </c>
      <c r="BD21" s="649">
        <f t="shared" si="36"/>
        <v>180.66411574908051</v>
      </c>
      <c r="BE21" s="477">
        <v>0</v>
      </c>
      <c r="BF21" s="477">
        <v>0.95</v>
      </c>
      <c r="BG21" s="477">
        <v>0</v>
      </c>
      <c r="BH21" s="571" t="s">
        <v>314</v>
      </c>
      <c r="BI21" s="477">
        <v>0</v>
      </c>
      <c r="BJ21" s="477">
        <v>0</v>
      </c>
      <c r="BK21" s="579">
        <f>'9. Pre-Investment Baselines'!AV15-'3. Feeder Status'!BJ21</f>
        <v>0</v>
      </c>
      <c r="BL21" s="624"/>
      <c r="BM21" s="490">
        <v>0</v>
      </c>
      <c r="BN21" s="491" t="s">
        <v>430</v>
      </c>
      <c r="BO21" s="490" t="s">
        <v>314</v>
      </c>
      <c r="BP21" s="492">
        <v>0</v>
      </c>
      <c r="BQ21" s="627" t="s">
        <v>314</v>
      </c>
      <c r="BR21" s="626" t="s">
        <v>314</v>
      </c>
      <c r="BS21" s="493">
        <v>170.99</v>
      </c>
      <c r="BT21" s="494">
        <v>38.39</v>
      </c>
      <c r="BU21" s="495">
        <v>142.99</v>
      </c>
      <c r="BV21" s="496">
        <v>81.11</v>
      </c>
      <c r="BW21" s="497">
        <v>2.0030000000000001</v>
      </c>
      <c r="BX21" s="498">
        <v>-9.6000000000000002E-2</v>
      </c>
      <c r="BY21" s="498">
        <v>1.0029999999999999</v>
      </c>
      <c r="BZ21" s="499">
        <v>-0.1</v>
      </c>
      <c r="CA21" s="381" t="s">
        <v>314</v>
      </c>
      <c r="CB21" s="479" t="s">
        <v>314</v>
      </c>
      <c r="CC21" s="500" t="s">
        <v>314</v>
      </c>
      <c r="CD21" s="501" t="s">
        <v>314</v>
      </c>
      <c r="CE21" s="492" t="s">
        <v>314</v>
      </c>
      <c r="CF21" s="492">
        <v>0</v>
      </c>
    </row>
    <row r="22" spans="1:84" ht="30" customHeight="1" x14ac:dyDescent="0.25">
      <c r="A22" s="60" t="str">
        <f t="shared" si="0"/>
        <v>Unitil - FG&amp;E</v>
      </c>
      <c r="B22" s="65" t="s">
        <v>314</v>
      </c>
      <c r="C22" s="65" t="s">
        <v>314</v>
      </c>
      <c r="D22" s="58" t="s">
        <v>327</v>
      </c>
      <c r="E22" s="58" t="s">
        <v>322</v>
      </c>
      <c r="F22" s="58" t="s">
        <v>330</v>
      </c>
      <c r="G22" s="58" t="s">
        <v>322</v>
      </c>
      <c r="H22" s="11" t="s">
        <v>430</v>
      </c>
      <c r="I22" s="17" t="s">
        <v>408</v>
      </c>
      <c r="J22" s="116" t="s">
        <v>409</v>
      </c>
      <c r="K22" s="567">
        <v>12.692121907703218</v>
      </c>
      <c r="L22" s="567">
        <v>19.686483217328124</v>
      </c>
      <c r="M22" s="318">
        <v>2130</v>
      </c>
      <c r="N22" s="563">
        <v>17105049.552520152</v>
      </c>
      <c r="O22" s="477" t="s">
        <v>410</v>
      </c>
      <c r="P22" s="565">
        <v>3.8760694334679</v>
      </c>
      <c r="Q22" s="479" t="s">
        <v>437</v>
      </c>
      <c r="R22" s="478" t="s">
        <v>437</v>
      </c>
      <c r="S22" s="480">
        <v>105</v>
      </c>
      <c r="T22" s="481">
        <f t="shared" si="1"/>
        <v>105</v>
      </c>
      <c r="U22" s="18">
        <v>0</v>
      </c>
      <c r="V22" s="481">
        <f t="shared" si="1"/>
        <v>0</v>
      </c>
      <c r="W22" s="18">
        <v>0</v>
      </c>
      <c r="X22" s="11">
        <v>0</v>
      </c>
      <c r="Y22" s="18">
        <f t="shared" si="2"/>
        <v>105</v>
      </c>
      <c r="Z22" s="11">
        <f t="shared" si="2"/>
        <v>105</v>
      </c>
      <c r="AA22" s="482">
        <v>786.4</v>
      </c>
      <c r="AB22" s="481">
        <f t="shared" ref="AB22" si="40">AA22</f>
        <v>786.4</v>
      </c>
      <c r="AC22" s="411">
        <v>0</v>
      </c>
      <c r="AD22" s="481">
        <f t="shared" ref="AD22" si="41">AC22</f>
        <v>0</v>
      </c>
      <c r="AE22" s="18">
        <v>0</v>
      </c>
      <c r="AF22" s="481">
        <f t="shared" ref="AF22" si="42">AE22</f>
        <v>0</v>
      </c>
      <c r="AG22" s="414">
        <f t="shared" si="28"/>
        <v>786.4</v>
      </c>
      <c r="AH22" s="415">
        <f t="shared" si="28"/>
        <v>786.4</v>
      </c>
      <c r="AI22" s="621">
        <f t="shared" si="19"/>
        <v>0.20288594244722077</v>
      </c>
      <c r="AJ22" s="576">
        <f t="shared" si="29"/>
        <v>1281328.7039999999</v>
      </c>
      <c r="AK22" s="577">
        <f t="shared" si="30"/>
        <v>1281328.7039999999</v>
      </c>
      <c r="AL22" s="576">
        <f t="shared" si="31"/>
        <v>0</v>
      </c>
      <c r="AM22" s="577">
        <f t="shared" si="32"/>
        <v>0</v>
      </c>
      <c r="AN22" s="576">
        <f t="shared" si="33"/>
        <v>0</v>
      </c>
      <c r="AO22" s="11">
        <v>0</v>
      </c>
      <c r="AP22" s="635">
        <f t="shared" si="34"/>
        <v>1281328.7039999999</v>
      </c>
      <c r="AQ22" s="636">
        <f t="shared" si="34"/>
        <v>1281328.7039999999</v>
      </c>
      <c r="AR22" s="488" t="s">
        <v>314</v>
      </c>
      <c r="AS22" s="489" t="s">
        <v>314</v>
      </c>
      <c r="AT22" s="489" t="s">
        <v>314</v>
      </c>
      <c r="AU22" s="489" t="s">
        <v>314</v>
      </c>
      <c r="AV22" s="489" t="s">
        <v>314</v>
      </c>
      <c r="AW22" s="489" t="s">
        <v>314</v>
      </c>
      <c r="AX22" s="489" t="s">
        <v>314</v>
      </c>
      <c r="AY22" s="489" t="s">
        <v>314</v>
      </c>
      <c r="AZ22" s="632">
        <f t="shared" si="13"/>
        <v>17105049.552520152</v>
      </c>
      <c r="BA22" s="477">
        <v>0</v>
      </c>
      <c r="BB22" s="580">
        <f t="shared" si="35"/>
        <v>3.8760694334679</v>
      </c>
      <c r="BC22" s="477">
        <v>0</v>
      </c>
      <c r="BD22" s="649">
        <f t="shared" si="36"/>
        <v>763.25099953969573</v>
      </c>
      <c r="BE22" s="477">
        <v>0</v>
      </c>
      <c r="BF22" s="477">
        <v>0.95</v>
      </c>
      <c r="BG22" s="477">
        <v>0</v>
      </c>
      <c r="BH22" s="571" t="s">
        <v>314</v>
      </c>
      <c r="BI22" s="477">
        <v>0</v>
      </c>
      <c r="BJ22" s="477">
        <v>0</v>
      </c>
      <c r="BK22" s="579">
        <f>'9. Pre-Investment Baselines'!AV16-'3. Feeder Status'!BJ22</f>
        <v>1.3333333333333333</v>
      </c>
      <c r="BL22" s="624"/>
      <c r="BM22" s="490">
        <v>0</v>
      </c>
      <c r="BN22" s="491" t="s">
        <v>430</v>
      </c>
      <c r="BO22" s="490" t="s">
        <v>314</v>
      </c>
      <c r="BP22" s="492">
        <v>0</v>
      </c>
      <c r="BQ22" s="627" t="s">
        <v>314</v>
      </c>
      <c r="BR22" s="626" t="s">
        <v>314</v>
      </c>
      <c r="BS22" s="493">
        <v>43.82</v>
      </c>
      <c r="BT22" s="494">
        <v>-46.92</v>
      </c>
      <c r="BU22" s="495">
        <v>20.09</v>
      </c>
      <c r="BV22" s="496">
        <v>-46.75</v>
      </c>
      <c r="BW22" s="497">
        <v>1.2390000000000001</v>
      </c>
      <c r="BX22" s="498">
        <v>-0.28699999999999998</v>
      </c>
      <c r="BY22" s="498">
        <v>0.40600000000000003</v>
      </c>
      <c r="BZ22" s="499">
        <v>-0.42199999999999999</v>
      </c>
      <c r="CA22" s="381" t="s">
        <v>314</v>
      </c>
      <c r="CB22" s="479" t="s">
        <v>314</v>
      </c>
      <c r="CC22" s="500" t="s">
        <v>314</v>
      </c>
      <c r="CD22" s="501" t="s">
        <v>314</v>
      </c>
      <c r="CE22" s="492" t="s">
        <v>314</v>
      </c>
      <c r="CF22" s="492">
        <v>0</v>
      </c>
    </row>
    <row r="23" spans="1:84" ht="30" customHeight="1" x14ac:dyDescent="0.25">
      <c r="A23" s="60" t="str">
        <f t="shared" si="0"/>
        <v>Unitil - FG&amp;E</v>
      </c>
      <c r="B23" s="65" t="s">
        <v>314</v>
      </c>
      <c r="C23" s="65" t="s">
        <v>314</v>
      </c>
      <c r="D23" s="58" t="s">
        <v>327</v>
      </c>
      <c r="E23" s="58" t="s">
        <v>322</v>
      </c>
      <c r="F23" s="395"/>
      <c r="G23" s="395"/>
      <c r="H23" s="419"/>
      <c r="I23" s="426"/>
      <c r="J23" s="395"/>
      <c r="K23" s="395" t="s">
        <v>438</v>
      </c>
      <c r="L23" s="395" t="s">
        <v>438</v>
      </c>
      <c r="M23" s="395" t="s">
        <v>438</v>
      </c>
      <c r="N23" s="633" t="s">
        <v>438</v>
      </c>
      <c r="O23" s="633"/>
      <c r="P23" s="653" t="s">
        <v>438</v>
      </c>
      <c r="Q23" s="654"/>
      <c r="R23" s="653"/>
      <c r="S23" s="418"/>
      <c r="T23" s="419"/>
      <c r="U23" s="418"/>
      <c r="V23" s="419"/>
      <c r="W23" s="418"/>
      <c r="X23" s="419"/>
      <c r="Y23" s="418"/>
      <c r="Z23" s="419"/>
      <c r="AA23" s="422"/>
      <c r="AB23" s="419"/>
      <c r="AC23" s="424"/>
      <c r="AD23" s="419"/>
      <c r="AE23" s="418"/>
      <c r="AF23" s="419"/>
      <c r="AG23" s="426"/>
      <c r="AH23" s="419"/>
      <c r="AI23" s="468"/>
      <c r="AJ23" s="418"/>
      <c r="AK23" s="419"/>
      <c r="AL23" s="418"/>
      <c r="AM23" s="419"/>
      <c r="AN23" s="418"/>
      <c r="AO23" s="419"/>
      <c r="AP23" s="418"/>
      <c r="AQ23" s="419"/>
      <c r="AR23" s="488" t="s">
        <v>314</v>
      </c>
      <c r="AS23" s="489" t="s">
        <v>314</v>
      </c>
      <c r="AT23" s="489" t="s">
        <v>314</v>
      </c>
      <c r="AU23" s="489" t="s">
        <v>314</v>
      </c>
      <c r="AV23" s="489" t="s">
        <v>314</v>
      </c>
      <c r="AW23" s="489" t="s">
        <v>314</v>
      </c>
      <c r="AX23" s="489" t="s">
        <v>314</v>
      </c>
      <c r="AY23" s="489" t="s">
        <v>314</v>
      </c>
      <c r="AZ23" s="633"/>
      <c r="BA23" s="624"/>
      <c r="BB23" s="624"/>
      <c r="BC23" s="624"/>
      <c r="BD23" s="650"/>
      <c r="BE23" s="624"/>
      <c r="BF23" s="624"/>
      <c r="BG23" s="624"/>
      <c r="BH23" s="624"/>
      <c r="BI23" s="624"/>
      <c r="BJ23" s="624"/>
      <c r="BK23" s="624"/>
      <c r="BL23" s="624"/>
      <c r="BM23" s="490">
        <v>0</v>
      </c>
      <c r="BN23" s="491" t="s">
        <v>430</v>
      </c>
      <c r="BO23" s="490" t="s">
        <v>314</v>
      </c>
      <c r="BP23" s="492">
        <v>0</v>
      </c>
      <c r="BQ23" s="627" t="s">
        <v>314</v>
      </c>
      <c r="BR23" s="626" t="s">
        <v>314</v>
      </c>
      <c r="BS23" s="504"/>
      <c r="BT23" s="505"/>
      <c r="BU23" s="506"/>
      <c r="BV23" s="507"/>
      <c r="BW23" s="508"/>
      <c r="BX23" s="509"/>
      <c r="BY23" s="509"/>
      <c r="BZ23" s="510"/>
      <c r="CA23" s="381" t="s">
        <v>314</v>
      </c>
      <c r="CB23" s="479" t="s">
        <v>314</v>
      </c>
      <c r="CC23" s="500" t="s">
        <v>314</v>
      </c>
      <c r="CD23" s="501" t="s">
        <v>314</v>
      </c>
      <c r="CE23" s="492" t="s">
        <v>314</v>
      </c>
      <c r="CF23" s="492">
        <v>0</v>
      </c>
    </row>
    <row r="24" spans="1:84" ht="30" customHeight="1" x14ac:dyDescent="0.25">
      <c r="A24" s="60" t="str">
        <f t="shared" si="0"/>
        <v>Unitil - FG&amp;E</v>
      </c>
      <c r="B24" s="65" t="s">
        <v>314</v>
      </c>
      <c r="C24" s="65" t="s">
        <v>314</v>
      </c>
      <c r="D24" s="58" t="s">
        <v>331</v>
      </c>
      <c r="E24" s="58" t="s">
        <v>331</v>
      </c>
      <c r="F24" s="58" t="s">
        <v>332</v>
      </c>
      <c r="G24" s="58" t="s">
        <v>331</v>
      </c>
      <c r="H24" s="11" t="s">
        <v>430</v>
      </c>
      <c r="I24" s="17" t="s">
        <v>314</v>
      </c>
      <c r="J24" s="116" t="s">
        <v>314</v>
      </c>
      <c r="K24" s="567">
        <v>9.5609204577802025</v>
      </c>
      <c r="L24" s="567" t="s">
        <v>438</v>
      </c>
      <c r="M24" s="318">
        <v>0</v>
      </c>
      <c r="N24" s="563">
        <v>0</v>
      </c>
      <c r="O24" s="477" t="s">
        <v>314</v>
      </c>
      <c r="P24" s="565">
        <v>0</v>
      </c>
      <c r="Q24" s="479" t="s">
        <v>437</v>
      </c>
      <c r="R24" s="478" t="s">
        <v>437</v>
      </c>
      <c r="S24" s="18">
        <v>0</v>
      </c>
      <c r="T24" s="481">
        <f t="shared" si="1"/>
        <v>0</v>
      </c>
      <c r="U24" s="18">
        <v>0</v>
      </c>
      <c r="V24" s="481">
        <f t="shared" si="1"/>
        <v>0</v>
      </c>
      <c r="W24" s="18">
        <v>0</v>
      </c>
      <c r="X24" s="11">
        <v>0</v>
      </c>
      <c r="Y24" s="18">
        <f t="shared" si="2"/>
        <v>0</v>
      </c>
      <c r="Z24" s="11">
        <f t="shared" si="2"/>
        <v>0</v>
      </c>
      <c r="AA24" s="416">
        <v>0</v>
      </c>
      <c r="AB24" s="481">
        <f t="shared" ref="AB24" si="43">AA24</f>
        <v>0</v>
      </c>
      <c r="AC24" s="411">
        <v>0</v>
      </c>
      <c r="AD24" s="481">
        <f t="shared" ref="AD24" si="44">AC24</f>
        <v>0</v>
      </c>
      <c r="AE24" s="18">
        <v>0</v>
      </c>
      <c r="AF24" s="481">
        <f t="shared" ref="AF24" si="45">AE24</f>
        <v>0</v>
      </c>
      <c r="AG24" s="414">
        <f t="shared" ref="AG24:AH27" si="46">AA24+AC24+AE24</f>
        <v>0</v>
      </c>
      <c r="AH24" s="415">
        <f t="shared" si="46"/>
        <v>0</v>
      </c>
      <c r="AI24" s="621" t="str">
        <f t="shared" si="19"/>
        <v/>
      </c>
      <c r="AJ24" s="576">
        <f t="shared" ref="AJ24:AJ27" si="47">AA24*0.186*8760</f>
        <v>0</v>
      </c>
      <c r="AK24" s="577">
        <f t="shared" ref="AK24:AK27" si="48">AB24*0.186*8760</f>
        <v>0</v>
      </c>
      <c r="AL24" s="576">
        <f t="shared" ref="AL24:AL27" si="49">AC24*8760</f>
        <v>0</v>
      </c>
      <c r="AM24" s="577">
        <f t="shared" ref="AM24:AM27" si="50">AD24*8760</f>
        <v>0</v>
      </c>
      <c r="AN24" s="576">
        <f t="shared" ref="AN24:AN27" si="51">AE24*0.186*8760</f>
        <v>0</v>
      </c>
      <c r="AO24" s="11">
        <v>0</v>
      </c>
      <c r="AP24" s="635">
        <f t="shared" ref="AP24:AQ27" si="52">AJ24+AL24+AN24</f>
        <v>0</v>
      </c>
      <c r="AQ24" s="636">
        <f t="shared" si="52"/>
        <v>0</v>
      </c>
      <c r="AR24" s="488" t="s">
        <v>314</v>
      </c>
      <c r="AS24" s="489" t="s">
        <v>314</v>
      </c>
      <c r="AT24" s="489" t="s">
        <v>314</v>
      </c>
      <c r="AU24" s="489" t="s">
        <v>314</v>
      </c>
      <c r="AV24" s="489" t="s">
        <v>314</v>
      </c>
      <c r="AW24" s="489" t="s">
        <v>314</v>
      </c>
      <c r="AX24" s="489" t="s">
        <v>314</v>
      </c>
      <c r="AY24" s="489" t="s">
        <v>314</v>
      </c>
      <c r="AZ24" s="632">
        <v>0</v>
      </c>
      <c r="BA24" s="477">
        <v>0</v>
      </c>
      <c r="BB24" s="580">
        <v>0</v>
      </c>
      <c r="BC24" s="477">
        <v>0</v>
      </c>
      <c r="BD24" s="649">
        <f t="shared" ref="BD24:BD27" si="53">(((92178/SUM(P$15:P$71))*P24)/92178)*21417</f>
        <v>0</v>
      </c>
      <c r="BE24" s="477">
        <v>0</v>
      </c>
      <c r="BF24" s="477">
        <v>0.95</v>
      </c>
      <c r="BG24" s="477">
        <v>0</v>
      </c>
      <c r="BH24" s="571" t="s">
        <v>314</v>
      </c>
      <c r="BI24" s="477">
        <v>0</v>
      </c>
      <c r="BJ24" s="477">
        <v>0</v>
      </c>
      <c r="BK24" s="579">
        <f>'9. Pre-Investment Baselines'!AV18-'3. Feeder Status'!BJ24</f>
        <v>0</v>
      </c>
      <c r="BL24" s="624"/>
      <c r="BM24" s="490">
        <v>0</v>
      </c>
      <c r="BN24" s="491" t="s">
        <v>430</v>
      </c>
      <c r="BO24" s="490" t="s">
        <v>314</v>
      </c>
      <c r="BP24" s="492">
        <v>0</v>
      </c>
      <c r="BQ24" s="627" t="s">
        <v>314</v>
      </c>
      <c r="BR24" s="626" t="s">
        <v>314</v>
      </c>
      <c r="BS24" s="493" t="s">
        <v>314</v>
      </c>
      <c r="BT24" s="494" t="s">
        <v>314</v>
      </c>
      <c r="BU24" s="495" t="s">
        <v>314</v>
      </c>
      <c r="BV24" s="496" t="s">
        <v>314</v>
      </c>
      <c r="BW24" s="497" t="s">
        <v>314</v>
      </c>
      <c r="BX24" s="498" t="s">
        <v>314</v>
      </c>
      <c r="BY24" s="498" t="s">
        <v>314</v>
      </c>
      <c r="BZ24" s="499" t="s">
        <v>314</v>
      </c>
      <c r="CA24" s="381" t="s">
        <v>314</v>
      </c>
      <c r="CB24" s="479" t="s">
        <v>314</v>
      </c>
      <c r="CC24" s="500" t="s">
        <v>314</v>
      </c>
      <c r="CD24" s="501" t="s">
        <v>314</v>
      </c>
      <c r="CE24" s="492" t="s">
        <v>314</v>
      </c>
      <c r="CF24" s="492">
        <v>0</v>
      </c>
    </row>
    <row r="25" spans="1:84" ht="30" customHeight="1" x14ac:dyDescent="0.25">
      <c r="A25" s="60" t="str">
        <f t="shared" si="0"/>
        <v>Unitil - FG&amp;E</v>
      </c>
      <c r="B25" s="65" t="s">
        <v>314</v>
      </c>
      <c r="C25" s="65" t="s">
        <v>314</v>
      </c>
      <c r="D25" s="58" t="s">
        <v>331</v>
      </c>
      <c r="E25" s="58" t="s">
        <v>331</v>
      </c>
      <c r="F25" s="58" t="s">
        <v>333</v>
      </c>
      <c r="G25" s="58" t="s">
        <v>331</v>
      </c>
      <c r="H25" s="11" t="s">
        <v>430</v>
      </c>
      <c r="I25" s="17" t="s">
        <v>408</v>
      </c>
      <c r="J25" s="116" t="s">
        <v>409</v>
      </c>
      <c r="K25" s="567">
        <v>9.5609204577802025</v>
      </c>
      <c r="L25" s="567">
        <v>7.5962175153058711E-2</v>
      </c>
      <c r="M25" s="318">
        <v>1</v>
      </c>
      <c r="N25" s="563">
        <v>15962727.520827478</v>
      </c>
      <c r="O25" s="477" t="s">
        <v>410</v>
      </c>
      <c r="P25" s="565">
        <v>3.617214906526844</v>
      </c>
      <c r="Q25" s="479" t="s">
        <v>437</v>
      </c>
      <c r="R25" s="478" t="s">
        <v>437</v>
      </c>
      <c r="S25" s="18">
        <v>0</v>
      </c>
      <c r="T25" s="481">
        <f t="shared" si="1"/>
        <v>0</v>
      </c>
      <c r="U25" s="18">
        <v>0</v>
      </c>
      <c r="V25" s="481">
        <f t="shared" si="1"/>
        <v>0</v>
      </c>
      <c r="W25" s="18">
        <v>0</v>
      </c>
      <c r="X25" s="11">
        <v>0</v>
      </c>
      <c r="Y25" s="18">
        <f t="shared" si="2"/>
        <v>0</v>
      </c>
      <c r="Z25" s="11">
        <f t="shared" si="2"/>
        <v>0</v>
      </c>
      <c r="AA25" s="416">
        <v>0</v>
      </c>
      <c r="AB25" s="481">
        <f t="shared" ref="AB25" si="54">AA25</f>
        <v>0</v>
      </c>
      <c r="AC25" s="411">
        <v>0</v>
      </c>
      <c r="AD25" s="481">
        <f t="shared" ref="AD25" si="55">AC25</f>
        <v>0</v>
      </c>
      <c r="AE25" s="18">
        <v>0</v>
      </c>
      <c r="AF25" s="481">
        <f t="shared" ref="AF25" si="56">AE25</f>
        <v>0</v>
      </c>
      <c r="AG25" s="414">
        <f t="shared" si="46"/>
        <v>0</v>
      </c>
      <c r="AH25" s="415">
        <f t="shared" si="46"/>
        <v>0</v>
      </c>
      <c r="AI25" s="621">
        <f t="shared" si="19"/>
        <v>0</v>
      </c>
      <c r="AJ25" s="576">
        <f t="shared" si="47"/>
        <v>0</v>
      </c>
      <c r="AK25" s="577">
        <f t="shared" si="48"/>
        <v>0</v>
      </c>
      <c r="AL25" s="576">
        <f t="shared" si="49"/>
        <v>0</v>
      </c>
      <c r="AM25" s="577">
        <f t="shared" si="50"/>
        <v>0</v>
      </c>
      <c r="AN25" s="576">
        <f t="shared" si="51"/>
        <v>0</v>
      </c>
      <c r="AO25" s="11">
        <v>0</v>
      </c>
      <c r="AP25" s="635">
        <f t="shared" si="52"/>
        <v>0</v>
      </c>
      <c r="AQ25" s="636">
        <f t="shared" si="52"/>
        <v>0</v>
      </c>
      <c r="AR25" s="488" t="s">
        <v>314</v>
      </c>
      <c r="AS25" s="489" t="s">
        <v>314</v>
      </c>
      <c r="AT25" s="489" t="s">
        <v>314</v>
      </c>
      <c r="AU25" s="489" t="s">
        <v>314</v>
      </c>
      <c r="AV25" s="489" t="s">
        <v>314</v>
      </c>
      <c r="AW25" s="489" t="s">
        <v>314</v>
      </c>
      <c r="AX25" s="489" t="s">
        <v>314</v>
      </c>
      <c r="AY25" s="489" t="s">
        <v>314</v>
      </c>
      <c r="AZ25" s="632">
        <f t="shared" si="13"/>
        <v>15962727.520827478</v>
      </c>
      <c r="BA25" s="477">
        <v>0</v>
      </c>
      <c r="BB25" s="580">
        <f t="shared" ref="BB25:BB27" si="57">P25</f>
        <v>3.617214906526844</v>
      </c>
      <c r="BC25" s="477">
        <v>0</v>
      </c>
      <c r="BD25" s="649">
        <f t="shared" si="53"/>
        <v>712.27900850227752</v>
      </c>
      <c r="BE25" s="477">
        <v>0</v>
      </c>
      <c r="BF25" s="477">
        <v>0.95</v>
      </c>
      <c r="BG25" s="477">
        <v>0</v>
      </c>
      <c r="BH25" s="571" t="s">
        <v>314</v>
      </c>
      <c r="BI25" s="477">
        <v>0</v>
      </c>
      <c r="BJ25" s="477">
        <v>0</v>
      </c>
      <c r="BK25" s="579">
        <f>'9. Pre-Investment Baselines'!AV19-'3. Feeder Status'!BJ25</f>
        <v>0</v>
      </c>
      <c r="BL25" s="624"/>
      <c r="BM25" s="490">
        <v>0</v>
      </c>
      <c r="BN25" s="491" t="s">
        <v>430</v>
      </c>
      <c r="BO25" s="490" t="s">
        <v>314</v>
      </c>
      <c r="BP25" s="492">
        <v>0</v>
      </c>
      <c r="BQ25" s="627" t="s">
        <v>314</v>
      </c>
      <c r="BR25" s="626" t="s">
        <v>314</v>
      </c>
      <c r="BS25" s="493">
        <v>0</v>
      </c>
      <c r="BT25" s="494">
        <v>-90.91</v>
      </c>
      <c r="BU25" s="495">
        <v>0</v>
      </c>
      <c r="BV25" s="496">
        <v>0</v>
      </c>
      <c r="BW25" s="497">
        <v>0</v>
      </c>
      <c r="BX25" s="498">
        <v>-1</v>
      </c>
      <c r="BY25" s="498">
        <v>0</v>
      </c>
      <c r="BZ25" s="499">
        <v>0</v>
      </c>
      <c r="CA25" s="381" t="s">
        <v>314</v>
      </c>
      <c r="CB25" s="479" t="s">
        <v>314</v>
      </c>
      <c r="CC25" s="500" t="s">
        <v>314</v>
      </c>
      <c r="CD25" s="501" t="s">
        <v>314</v>
      </c>
      <c r="CE25" s="492" t="s">
        <v>314</v>
      </c>
      <c r="CF25" s="492">
        <v>0</v>
      </c>
    </row>
    <row r="26" spans="1:84" ht="30" customHeight="1" x14ac:dyDescent="0.25">
      <c r="A26" s="60" t="str">
        <f t="shared" si="0"/>
        <v>Unitil - FG&amp;E</v>
      </c>
      <c r="B26" s="65" t="s">
        <v>314</v>
      </c>
      <c r="C26" s="65" t="s">
        <v>314</v>
      </c>
      <c r="D26" s="58" t="s">
        <v>331</v>
      </c>
      <c r="E26" s="58" t="s">
        <v>331</v>
      </c>
      <c r="F26" s="58" t="s">
        <v>334</v>
      </c>
      <c r="G26" s="58" t="s">
        <v>412</v>
      </c>
      <c r="H26" s="11" t="s">
        <v>430</v>
      </c>
      <c r="I26" s="17" t="s">
        <v>408</v>
      </c>
      <c r="J26" s="116" t="s">
        <v>409</v>
      </c>
      <c r="K26" s="567">
        <v>7.6487363662241616</v>
      </c>
      <c r="L26" s="567">
        <v>41.15244823487938</v>
      </c>
      <c r="M26" s="318">
        <v>1505</v>
      </c>
      <c r="N26" s="563">
        <v>22748644.726818014</v>
      </c>
      <c r="O26" s="477" t="s">
        <v>410</v>
      </c>
      <c r="P26" s="565">
        <v>5.1549296134864937</v>
      </c>
      <c r="Q26" s="479" t="s">
        <v>437</v>
      </c>
      <c r="R26" s="478" t="s">
        <v>437</v>
      </c>
      <c r="S26" s="480">
        <v>146</v>
      </c>
      <c r="T26" s="481">
        <f t="shared" si="1"/>
        <v>146</v>
      </c>
      <c r="U26" s="18">
        <v>0</v>
      </c>
      <c r="V26" s="481">
        <f t="shared" si="1"/>
        <v>0</v>
      </c>
      <c r="W26" s="18">
        <v>0</v>
      </c>
      <c r="X26" s="11">
        <v>0</v>
      </c>
      <c r="Y26" s="18">
        <f t="shared" si="2"/>
        <v>146</v>
      </c>
      <c r="Z26" s="11">
        <f t="shared" si="2"/>
        <v>146</v>
      </c>
      <c r="AA26" s="482">
        <v>1401.7</v>
      </c>
      <c r="AB26" s="481">
        <f t="shared" ref="AB26" si="58">AA26</f>
        <v>1401.7</v>
      </c>
      <c r="AC26" s="411">
        <v>0</v>
      </c>
      <c r="AD26" s="481">
        <f t="shared" ref="AD26" si="59">AC26</f>
        <v>0</v>
      </c>
      <c r="AE26" s="18">
        <v>0</v>
      </c>
      <c r="AF26" s="481">
        <f t="shared" ref="AF26" si="60">AE26</f>
        <v>0</v>
      </c>
      <c r="AG26" s="414">
        <f t="shared" si="46"/>
        <v>1401.7</v>
      </c>
      <c r="AH26" s="415">
        <f t="shared" si="46"/>
        <v>1401.7</v>
      </c>
      <c r="AI26" s="621">
        <f t="shared" si="19"/>
        <v>0.27191447897422832</v>
      </c>
      <c r="AJ26" s="576">
        <f t="shared" si="47"/>
        <v>2283873.912</v>
      </c>
      <c r="AK26" s="577">
        <f t="shared" si="48"/>
        <v>2283873.912</v>
      </c>
      <c r="AL26" s="576">
        <f t="shared" si="49"/>
        <v>0</v>
      </c>
      <c r="AM26" s="577">
        <f t="shared" si="50"/>
        <v>0</v>
      </c>
      <c r="AN26" s="576">
        <f t="shared" si="51"/>
        <v>0</v>
      </c>
      <c r="AO26" s="11">
        <v>0</v>
      </c>
      <c r="AP26" s="635">
        <f t="shared" si="52"/>
        <v>2283873.912</v>
      </c>
      <c r="AQ26" s="636">
        <f t="shared" si="52"/>
        <v>2283873.912</v>
      </c>
      <c r="AR26" s="488" t="s">
        <v>314</v>
      </c>
      <c r="AS26" s="489" t="s">
        <v>314</v>
      </c>
      <c r="AT26" s="489" t="s">
        <v>314</v>
      </c>
      <c r="AU26" s="489" t="s">
        <v>314</v>
      </c>
      <c r="AV26" s="489" t="s">
        <v>314</v>
      </c>
      <c r="AW26" s="489" t="s">
        <v>314</v>
      </c>
      <c r="AX26" s="489" t="s">
        <v>314</v>
      </c>
      <c r="AY26" s="489" t="s">
        <v>314</v>
      </c>
      <c r="AZ26" s="632">
        <f t="shared" si="13"/>
        <v>22748644.726818014</v>
      </c>
      <c r="BA26" s="477">
        <v>0</v>
      </c>
      <c r="BB26" s="580">
        <f t="shared" si="57"/>
        <v>5.1549296134864937</v>
      </c>
      <c r="BC26" s="477">
        <v>0</v>
      </c>
      <c r="BD26" s="649">
        <f t="shared" si="53"/>
        <v>1015.0760319404704</v>
      </c>
      <c r="BE26" s="477">
        <v>0</v>
      </c>
      <c r="BF26" s="477">
        <v>0.95</v>
      </c>
      <c r="BG26" s="477">
        <v>0</v>
      </c>
      <c r="BH26" s="571" t="s">
        <v>314</v>
      </c>
      <c r="BI26" s="477">
        <v>0</v>
      </c>
      <c r="BJ26" s="477">
        <v>0</v>
      </c>
      <c r="BK26" s="579">
        <f>'9. Pre-Investment Baselines'!AV20-'3. Feeder Status'!BJ26</f>
        <v>1</v>
      </c>
      <c r="BL26" s="624"/>
      <c r="BM26" s="490">
        <v>0</v>
      </c>
      <c r="BN26" s="491" t="s">
        <v>430</v>
      </c>
      <c r="BO26" s="490" t="s">
        <v>314</v>
      </c>
      <c r="BP26" s="492">
        <v>0</v>
      </c>
      <c r="BQ26" s="627" t="s">
        <v>314</v>
      </c>
      <c r="BR26" s="626" t="s">
        <v>314</v>
      </c>
      <c r="BS26" s="493">
        <v>176.86</v>
      </c>
      <c r="BT26" s="494">
        <v>-69.97</v>
      </c>
      <c r="BU26" s="495">
        <v>176.86</v>
      </c>
      <c r="BV26" s="496">
        <v>89.72</v>
      </c>
      <c r="BW26" s="497">
        <v>2.681</v>
      </c>
      <c r="BX26" s="498">
        <v>-4.7E-2</v>
      </c>
      <c r="BY26" s="498">
        <v>2.681</v>
      </c>
      <c r="BZ26" s="499">
        <v>1.3640000000000001</v>
      </c>
      <c r="CA26" s="381" t="s">
        <v>314</v>
      </c>
      <c r="CB26" s="479" t="s">
        <v>314</v>
      </c>
      <c r="CC26" s="500" t="s">
        <v>314</v>
      </c>
      <c r="CD26" s="501" t="s">
        <v>314</v>
      </c>
      <c r="CE26" s="492" t="s">
        <v>314</v>
      </c>
      <c r="CF26" s="492">
        <v>0</v>
      </c>
    </row>
    <row r="27" spans="1:84" ht="30" customHeight="1" x14ac:dyDescent="0.25">
      <c r="A27" s="60" t="str">
        <f t="shared" si="0"/>
        <v>Unitil - FG&amp;E</v>
      </c>
      <c r="B27" s="65" t="s">
        <v>314</v>
      </c>
      <c r="C27" s="65" t="s">
        <v>314</v>
      </c>
      <c r="D27" s="58" t="s">
        <v>331</v>
      </c>
      <c r="E27" s="58" t="s">
        <v>331</v>
      </c>
      <c r="F27" s="58" t="s">
        <v>335</v>
      </c>
      <c r="G27" s="58" t="s">
        <v>331</v>
      </c>
      <c r="H27" s="11" t="s">
        <v>430</v>
      </c>
      <c r="I27" s="17" t="s">
        <v>408</v>
      </c>
      <c r="J27" s="116" t="s">
        <v>409</v>
      </c>
      <c r="K27" s="567">
        <v>9.5609204577802025</v>
      </c>
      <c r="L27" s="567">
        <v>11.442893122861685</v>
      </c>
      <c r="M27" s="318">
        <v>565</v>
      </c>
      <c r="N27" s="563">
        <v>7313320.0976478299</v>
      </c>
      <c r="O27" s="477" t="s">
        <v>410</v>
      </c>
      <c r="P27" s="565">
        <v>1.657226212681902</v>
      </c>
      <c r="Q27" s="479" t="s">
        <v>437</v>
      </c>
      <c r="R27" s="478" t="s">
        <v>437</v>
      </c>
      <c r="S27" s="480">
        <v>55</v>
      </c>
      <c r="T27" s="481">
        <f t="shared" si="1"/>
        <v>55</v>
      </c>
      <c r="U27" s="18">
        <v>0</v>
      </c>
      <c r="V27" s="481">
        <f t="shared" si="1"/>
        <v>0</v>
      </c>
      <c r="W27" s="18">
        <v>0</v>
      </c>
      <c r="X27" s="11">
        <v>0</v>
      </c>
      <c r="Y27" s="18">
        <f t="shared" si="2"/>
        <v>55</v>
      </c>
      <c r="Z27" s="11">
        <f t="shared" si="2"/>
        <v>55</v>
      </c>
      <c r="AA27" s="482">
        <v>376.2</v>
      </c>
      <c r="AB27" s="481">
        <f t="shared" ref="AB27" si="61">AA27</f>
        <v>376.2</v>
      </c>
      <c r="AC27" s="411">
        <v>0</v>
      </c>
      <c r="AD27" s="481">
        <f t="shared" ref="AD27" si="62">AC27</f>
        <v>0</v>
      </c>
      <c r="AE27" s="18">
        <v>0</v>
      </c>
      <c r="AF27" s="481">
        <f t="shared" ref="AF27" si="63">AE27</f>
        <v>0</v>
      </c>
      <c r="AG27" s="414">
        <f t="shared" si="46"/>
        <v>376.2</v>
      </c>
      <c r="AH27" s="415">
        <f t="shared" si="46"/>
        <v>376.2</v>
      </c>
      <c r="AI27" s="621">
        <f t="shared" si="19"/>
        <v>0.22700582281473369</v>
      </c>
      <c r="AJ27" s="576">
        <f t="shared" si="47"/>
        <v>612965.23199999996</v>
      </c>
      <c r="AK27" s="577">
        <f t="shared" si="48"/>
        <v>612965.23199999996</v>
      </c>
      <c r="AL27" s="576">
        <f t="shared" si="49"/>
        <v>0</v>
      </c>
      <c r="AM27" s="577">
        <f t="shared" si="50"/>
        <v>0</v>
      </c>
      <c r="AN27" s="576">
        <f t="shared" si="51"/>
        <v>0</v>
      </c>
      <c r="AO27" s="11">
        <v>0</v>
      </c>
      <c r="AP27" s="635">
        <f t="shared" si="52"/>
        <v>612965.23199999996</v>
      </c>
      <c r="AQ27" s="636">
        <f t="shared" si="52"/>
        <v>612965.23199999996</v>
      </c>
      <c r="AR27" s="488" t="s">
        <v>314</v>
      </c>
      <c r="AS27" s="489" t="s">
        <v>314</v>
      </c>
      <c r="AT27" s="489" t="s">
        <v>314</v>
      </c>
      <c r="AU27" s="489" t="s">
        <v>314</v>
      </c>
      <c r="AV27" s="489" t="s">
        <v>314</v>
      </c>
      <c r="AW27" s="489" t="s">
        <v>314</v>
      </c>
      <c r="AX27" s="489" t="s">
        <v>314</v>
      </c>
      <c r="AY27" s="489" t="s">
        <v>314</v>
      </c>
      <c r="AZ27" s="632">
        <f t="shared" si="13"/>
        <v>7313320.0976478299</v>
      </c>
      <c r="BA27" s="477">
        <v>0</v>
      </c>
      <c r="BB27" s="580">
        <f t="shared" si="57"/>
        <v>1.657226212681902</v>
      </c>
      <c r="BC27" s="477">
        <v>0</v>
      </c>
      <c r="BD27" s="649">
        <f t="shared" si="53"/>
        <v>326.33047085566898</v>
      </c>
      <c r="BE27" s="477">
        <v>0</v>
      </c>
      <c r="BF27" s="477">
        <v>0.95</v>
      </c>
      <c r="BG27" s="477">
        <v>0</v>
      </c>
      <c r="BH27" s="571" t="s">
        <v>314</v>
      </c>
      <c r="BI27" s="477">
        <v>0</v>
      </c>
      <c r="BJ27" s="477">
        <v>0</v>
      </c>
      <c r="BK27" s="579">
        <f>'9. Pre-Investment Baselines'!AV21-'3. Feeder Status'!BJ27</f>
        <v>0.33333333333333331</v>
      </c>
      <c r="BL27" s="624"/>
      <c r="BM27" s="490">
        <v>0</v>
      </c>
      <c r="BN27" s="491" t="s">
        <v>430</v>
      </c>
      <c r="BO27" s="490" t="s">
        <v>314</v>
      </c>
      <c r="BP27" s="492">
        <v>0</v>
      </c>
      <c r="BQ27" s="627" t="s">
        <v>314</v>
      </c>
      <c r="BR27" s="626" t="s">
        <v>314</v>
      </c>
      <c r="BS27" s="493">
        <v>100.88</v>
      </c>
      <c r="BT27" s="494">
        <v>-132.31</v>
      </c>
      <c r="BU27" s="495">
        <v>100.88</v>
      </c>
      <c r="BV27" s="496">
        <v>48.59</v>
      </c>
      <c r="BW27" s="497">
        <v>0.90600000000000003</v>
      </c>
      <c r="BX27" s="498">
        <v>-1.1819999999999999</v>
      </c>
      <c r="BY27" s="498">
        <v>0.90600000000000003</v>
      </c>
      <c r="BZ27" s="499">
        <v>0.21099999999999999</v>
      </c>
      <c r="CA27" s="381" t="s">
        <v>314</v>
      </c>
      <c r="CB27" s="479" t="s">
        <v>314</v>
      </c>
      <c r="CC27" s="500" t="s">
        <v>314</v>
      </c>
      <c r="CD27" s="501" t="s">
        <v>314</v>
      </c>
      <c r="CE27" s="492" t="s">
        <v>314</v>
      </c>
      <c r="CF27" s="492">
        <v>0</v>
      </c>
    </row>
    <row r="28" spans="1:84" ht="30" customHeight="1" x14ac:dyDescent="0.25">
      <c r="A28" s="60" t="str">
        <f t="shared" si="0"/>
        <v>Unitil - FG&amp;E</v>
      </c>
      <c r="B28" s="65" t="s">
        <v>314</v>
      </c>
      <c r="C28" s="65" t="s">
        <v>314</v>
      </c>
      <c r="D28" s="58" t="s">
        <v>331</v>
      </c>
      <c r="E28" s="58" t="s">
        <v>331</v>
      </c>
      <c r="F28" s="395"/>
      <c r="G28" s="395"/>
      <c r="H28" s="419"/>
      <c r="I28" s="426"/>
      <c r="J28" s="395"/>
      <c r="K28" s="395" t="s">
        <v>438</v>
      </c>
      <c r="L28" s="395" t="s">
        <v>438</v>
      </c>
      <c r="M28" s="395" t="s">
        <v>438</v>
      </c>
      <c r="N28" s="633" t="s">
        <v>438</v>
      </c>
      <c r="O28" s="633"/>
      <c r="P28" s="653" t="s">
        <v>438</v>
      </c>
      <c r="Q28" s="654"/>
      <c r="R28" s="653"/>
      <c r="S28" s="418"/>
      <c r="T28" s="419"/>
      <c r="U28" s="418"/>
      <c r="V28" s="419"/>
      <c r="W28" s="418"/>
      <c r="X28" s="419"/>
      <c r="Y28" s="418"/>
      <c r="Z28" s="419"/>
      <c r="AA28" s="422"/>
      <c r="AB28" s="419"/>
      <c r="AC28" s="424"/>
      <c r="AD28" s="419"/>
      <c r="AE28" s="418"/>
      <c r="AF28" s="419"/>
      <c r="AG28" s="426"/>
      <c r="AH28" s="419"/>
      <c r="AI28" s="468"/>
      <c r="AJ28" s="418"/>
      <c r="AK28" s="419"/>
      <c r="AL28" s="418"/>
      <c r="AM28" s="419"/>
      <c r="AN28" s="418"/>
      <c r="AO28" s="419"/>
      <c r="AP28" s="418"/>
      <c r="AQ28" s="419"/>
      <c r="AR28" s="488" t="s">
        <v>314</v>
      </c>
      <c r="AS28" s="489" t="s">
        <v>314</v>
      </c>
      <c r="AT28" s="489" t="s">
        <v>314</v>
      </c>
      <c r="AU28" s="489" t="s">
        <v>314</v>
      </c>
      <c r="AV28" s="489" t="s">
        <v>314</v>
      </c>
      <c r="AW28" s="489" t="s">
        <v>314</v>
      </c>
      <c r="AX28" s="489" t="s">
        <v>314</v>
      </c>
      <c r="AY28" s="489" t="s">
        <v>314</v>
      </c>
      <c r="AZ28" s="633"/>
      <c r="BA28" s="624"/>
      <c r="BB28" s="624"/>
      <c r="BC28" s="624"/>
      <c r="BD28" s="650"/>
      <c r="BE28" s="624"/>
      <c r="BF28" s="624"/>
      <c r="BG28" s="624"/>
      <c r="BH28" s="624"/>
      <c r="BI28" s="624"/>
      <c r="BJ28" s="624"/>
      <c r="BK28" s="624"/>
      <c r="BL28" s="624"/>
      <c r="BM28" s="490">
        <v>0</v>
      </c>
      <c r="BN28" s="491" t="s">
        <v>430</v>
      </c>
      <c r="BO28" s="490" t="s">
        <v>314</v>
      </c>
      <c r="BP28" s="492">
        <v>0</v>
      </c>
      <c r="BQ28" s="627" t="s">
        <v>314</v>
      </c>
      <c r="BR28" s="626" t="s">
        <v>314</v>
      </c>
      <c r="BS28" s="504"/>
      <c r="BT28" s="505"/>
      <c r="BU28" s="506"/>
      <c r="BV28" s="507"/>
      <c r="BW28" s="508"/>
      <c r="BX28" s="509"/>
      <c r="BY28" s="509"/>
      <c r="BZ28" s="510"/>
      <c r="CA28" s="381" t="s">
        <v>314</v>
      </c>
      <c r="CB28" s="479" t="s">
        <v>314</v>
      </c>
      <c r="CC28" s="500" t="s">
        <v>314</v>
      </c>
      <c r="CD28" s="501" t="s">
        <v>314</v>
      </c>
      <c r="CE28" s="492" t="s">
        <v>314</v>
      </c>
      <c r="CF28" s="492">
        <v>0</v>
      </c>
    </row>
    <row r="29" spans="1:84" ht="30" customHeight="1" x14ac:dyDescent="0.25">
      <c r="A29" s="60" t="str">
        <f t="shared" si="0"/>
        <v>Unitil - FG&amp;E</v>
      </c>
      <c r="B29" s="65" t="s">
        <v>314</v>
      </c>
      <c r="C29" s="65" t="s">
        <v>314</v>
      </c>
      <c r="D29" s="58" t="s">
        <v>336</v>
      </c>
      <c r="E29" s="58" t="s">
        <v>322</v>
      </c>
      <c r="F29" s="58" t="s">
        <v>337</v>
      </c>
      <c r="G29" s="58" t="s">
        <v>322</v>
      </c>
      <c r="H29" s="11" t="s">
        <v>430</v>
      </c>
      <c r="I29" s="17" t="s">
        <v>408</v>
      </c>
      <c r="J29" s="116" t="s">
        <v>411</v>
      </c>
      <c r="K29" s="567">
        <v>2.6875885970884754</v>
      </c>
      <c r="L29" s="567">
        <v>15.647513413507912</v>
      </c>
      <c r="M29" s="318">
        <v>899</v>
      </c>
      <c r="N29" s="563">
        <v>6560790.0586145027</v>
      </c>
      <c r="O29" s="477" t="s">
        <v>410</v>
      </c>
      <c r="P29" s="565">
        <v>1.486700037174054</v>
      </c>
      <c r="Q29" s="479" t="s">
        <v>437</v>
      </c>
      <c r="R29" s="478" t="s">
        <v>437</v>
      </c>
      <c r="S29" s="480">
        <v>70</v>
      </c>
      <c r="T29" s="481">
        <f t="shared" si="1"/>
        <v>70</v>
      </c>
      <c r="U29" s="18">
        <v>0</v>
      </c>
      <c r="V29" s="481">
        <f t="shared" si="1"/>
        <v>0</v>
      </c>
      <c r="W29" s="18">
        <v>0</v>
      </c>
      <c r="X29" s="11">
        <v>0</v>
      </c>
      <c r="Y29" s="18">
        <f t="shared" si="2"/>
        <v>70</v>
      </c>
      <c r="Z29" s="11">
        <f t="shared" si="2"/>
        <v>70</v>
      </c>
      <c r="AA29" s="482">
        <v>448.9</v>
      </c>
      <c r="AB29" s="481">
        <f t="shared" ref="AB29" si="64">AA29</f>
        <v>448.9</v>
      </c>
      <c r="AC29" s="411">
        <v>0</v>
      </c>
      <c r="AD29" s="481">
        <f t="shared" ref="AD29" si="65">AC29</f>
        <v>0</v>
      </c>
      <c r="AE29" s="18">
        <v>0</v>
      </c>
      <c r="AF29" s="481">
        <f t="shared" ref="AF29" si="66">AE29</f>
        <v>0</v>
      </c>
      <c r="AG29" s="414">
        <f>AA29+AC29+AE29</f>
        <v>448.9</v>
      </c>
      <c r="AH29" s="415">
        <f>AB29+AD29+AF29</f>
        <v>448.9</v>
      </c>
      <c r="AI29" s="621">
        <f t="shared" si="19"/>
        <v>0.30194389505315217</v>
      </c>
      <c r="AJ29" s="576">
        <f t="shared" ref="AJ29:AJ30" si="67">AA29*0.186*8760</f>
        <v>731419.70399999991</v>
      </c>
      <c r="AK29" s="577">
        <f t="shared" ref="AK29:AK30" si="68">AB29*0.186*8760</f>
        <v>731419.70399999991</v>
      </c>
      <c r="AL29" s="576">
        <f t="shared" ref="AL29:AL30" si="69">AC29*8760</f>
        <v>0</v>
      </c>
      <c r="AM29" s="577">
        <f t="shared" ref="AM29:AM30" si="70">AD29*8760</f>
        <v>0</v>
      </c>
      <c r="AN29" s="576">
        <f t="shared" ref="AN29:AN30" si="71">AE29*0.186*8760</f>
        <v>0</v>
      </c>
      <c r="AO29" s="11">
        <v>0</v>
      </c>
      <c r="AP29" s="635">
        <f t="shared" ref="AP29:AQ30" si="72">AJ29+AL29+AN29</f>
        <v>731419.70399999991</v>
      </c>
      <c r="AQ29" s="636">
        <f t="shared" si="72"/>
        <v>731419.70399999991</v>
      </c>
      <c r="AR29" s="488" t="s">
        <v>314</v>
      </c>
      <c r="AS29" s="489" t="s">
        <v>314</v>
      </c>
      <c r="AT29" s="489" t="s">
        <v>314</v>
      </c>
      <c r="AU29" s="489" t="s">
        <v>314</v>
      </c>
      <c r="AV29" s="489" t="s">
        <v>314</v>
      </c>
      <c r="AW29" s="489" t="s">
        <v>314</v>
      </c>
      <c r="AX29" s="489" t="s">
        <v>314</v>
      </c>
      <c r="AY29" s="489" t="s">
        <v>314</v>
      </c>
      <c r="AZ29" s="632">
        <f t="shared" si="13"/>
        <v>6560790.0586145027</v>
      </c>
      <c r="BA29" s="477">
        <v>0</v>
      </c>
      <c r="BB29" s="580">
        <f t="shared" ref="BB29:BB30" si="73">P29</f>
        <v>1.486700037174054</v>
      </c>
      <c r="BC29" s="477">
        <v>0</v>
      </c>
      <c r="BD29" s="649">
        <f t="shared" ref="BD29:BD30" si="74">(((92178/SUM(P$15:P$71))*P29)/92178)*21417</f>
        <v>292.75153834733203</v>
      </c>
      <c r="BE29" s="477">
        <v>0</v>
      </c>
      <c r="BF29" s="477">
        <v>0.95</v>
      </c>
      <c r="BG29" s="477">
        <v>0</v>
      </c>
      <c r="BH29" s="571" t="s">
        <v>314</v>
      </c>
      <c r="BI29" s="477">
        <v>0</v>
      </c>
      <c r="BJ29" s="477">
        <v>0</v>
      </c>
      <c r="BK29" s="579">
        <f>'9. Pre-Investment Baselines'!AV23-'3. Feeder Status'!BJ29</f>
        <v>0</v>
      </c>
      <c r="BL29" s="624"/>
      <c r="BM29" s="490">
        <v>0</v>
      </c>
      <c r="BN29" s="491" t="s">
        <v>430</v>
      </c>
      <c r="BO29" s="490" t="s">
        <v>314</v>
      </c>
      <c r="BP29" s="492">
        <v>0</v>
      </c>
      <c r="BQ29" s="627" t="s">
        <v>314</v>
      </c>
      <c r="BR29" s="626" t="s">
        <v>314</v>
      </c>
      <c r="BS29" s="493">
        <v>115.35</v>
      </c>
      <c r="BT29" s="494">
        <v>-49.63</v>
      </c>
      <c r="BU29" s="495">
        <v>115.35</v>
      </c>
      <c r="BV29" s="496">
        <v>11.95</v>
      </c>
      <c r="BW29" s="497">
        <v>2.544</v>
      </c>
      <c r="BX29" s="498">
        <v>-0.63300000000000001</v>
      </c>
      <c r="BY29" s="498">
        <v>2.544</v>
      </c>
      <c r="BZ29" s="499">
        <v>-0.22600000000000001</v>
      </c>
      <c r="CA29" s="381" t="s">
        <v>314</v>
      </c>
      <c r="CB29" s="479" t="s">
        <v>314</v>
      </c>
      <c r="CC29" s="500" t="s">
        <v>314</v>
      </c>
      <c r="CD29" s="501" t="s">
        <v>314</v>
      </c>
      <c r="CE29" s="492" t="s">
        <v>314</v>
      </c>
      <c r="CF29" s="492">
        <v>0</v>
      </c>
    </row>
    <row r="30" spans="1:84" ht="30" customHeight="1" x14ac:dyDescent="0.25">
      <c r="A30" s="60" t="str">
        <f t="shared" si="0"/>
        <v>Unitil - FG&amp;E</v>
      </c>
      <c r="B30" s="65" t="s">
        <v>314</v>
      </c>
      <c r="C30" s="65" t="s">
        <v>314</v>
      </c>
      <c r="D30" s="58" t="s">
        <v>336</v>
      </c>
      <c r="E30" s="58" t="s">
        <v>322</v>
      </c>
      <c r="F30" s="58" t="s">
        <v>338</v>
      </c>
      <c r="G30" s="58" t="s">
        <v>322</v>
      </c>
      <c r="H30" s="11" t="s">
        <v>430</v>
      </c>
      <c r="I30" s="17" t="s">
        <v>408</v>
      </c>
      <c r="J30" s="116" t="s">
        <v>411</v>
      </c>
      <c r="K30" s="567">
        <v>2.7668472420428274</v>
      </c>
      <c r="L30" s="567">
        <v>2.037438882128177</v>
      </c>
      <c r="M30" s="318">
        <v>220</v>
      </c>
      <c r="N30" s="563">
        <v>1460699.169369268</v>
      </c>
      <c r="O30" s="477" t="s">
        <v>410</v>
      </c>
      <c r="P30" s="565">
        <v>0.33100000000000002</v>
      </c>
      <c r="Q30" s="479" t="s">
        <v>437</v>
      </c>
      <c r="R30" s="478" t="s">
        <v>437</v>
      </c>
      <c r="S30" s="480">
        <v>3</v>
      </c>
      <c r="T30" s="481">
        <f t="shared" si="1"/>
        <v>3</v>
      </c>
      <c r="U30" s="18">
        <v>0</v>
      </c>
      <c r="V30" s="481">
        <f t="shared" si="1"/>
        <v>0</v>
      </c>
      <c r="W30" s="18">
        <v>0</v>
      </c>
      <c r="X30" s="11">
        <v>0</v>
      </c>
      <c r="Y30" s="18">
        <f t="shared" si="2"/>
        <v>3</v>
      </c>
      <c r="Z30" s="11">
        <f t="shared" si="2"/>
        <v>3</v>
      </c>
      <c r="AA30" s="482">
        <v>25.8</v>
      </c>
      <c r="AB30" s="481">
        <f t="shared" ref="AB30" si="75">AA30</f>
        <v>25.8</v>
      </c>
      <c r="AC30" s="411">
        <v>0</v>
      </c>
      <c r="AD30" s="481">
        <f t="shared" ref="AD30" si="76">AC30</f>
        <v>0</v>
      </c>
      <c r="AE30" s="18">
        <v>0</v>
      </c>
      <c r="AF30" s="481">
        <f t="shared" ref="AF30" si="77">AE30</f>
        <v>0</v>
      </c>
      <c r="AG30" s="414">
        <f>AA30+AC30+AE30</f>
        <v>25.8</v>
      </c>
      <c r="AH30" s="415">
        <f>AB30+AD30+AF30</f>
        <v>25.8</v>
      </c>
      <c r="AI30" s="621">
        <f t="shared" si="19"/>
        <v>7.7945619335347438E-2</v>
      </c>
      <c r="AJ30" s="576">
        <f t="shared" si="67"/>
        <v>42037.487999999998</v>
      </c>
      <c r="AK30" s="577">
        <f t="shared" si="68"/>
        <v>42037.487999999998</v>
      </c>
      <c r="AL30" s="576">
        <f t="shared" si="69"/>
        <v>0</v>
      </c>
      <c r="AM30" s="577">
        <f t="shared" si="70"/>
        <v>0</v>
      </c>
      <c r="AN30" s="576">
        <f t="shared" si="71"/>
        <v>0</v>
      </c>
      <c r="AO30" s="11">
        <v>0</v>
      </c>
      <c r="AP30" s="635">
        <f t="shared" si="72"/>
        <v>42037.487999999998</v>
      </c>
      <c r="AQ30" s="636">
        <f t="shared" si="72"/>
        <v>42037.487999999998</v>
      </c>
      <c r="AR30" s="488" t="s">
        <v>314</v>
      </c>
      <c r="AS30" s="489" t="s">
        <v>314</v>
      </c>
      <c r="AT30" s="489" t="s">
        <v>314</v>
      </c>
      <c r="AU30" s="489" t="s">
        <v>314</v>
      </c>
      <c r="AV30" s="489" t="s">
        <v>314</v>
      </c>
      <c r="AW30" s="489" t="s">
        <v>314</v>
      </c>
      <c r="AX30" s="489" t="s">
        <v>314</v>
      </c>
      <c r="AY30" s="489" t="s">
        <v>314</v>
      </c>
      <c r="AZ30" s="632">
        <f t="shared" si="13"/>
        <v>1460699.169369268</v>
      </c>
      <c r="BA30" s="477">
        <v>0</v>
      </c>
      <c r="BB30" s="580">
        <f t="shared" si="73"/>
        <v>0.33100000000000002</v>
      </c>
      <c r="BC30" s="477">
        <v>0</v>
      </c>
      <c r="BD30" s="649">
        <f t="shared" si="74"/>
        <v>65.1784198358921</v>
      </c>
      <c r="BE30" s="477">
        <v>0</v>
      </c>
      <c r="BF30" s="477">
        <v>0.95</v>
      </c>
      <c r="BG30" s="477">
        <v>0</v>
      </c>
      <c r="BH30" s="571" t="s">
        <v>314</v>
      </c>
      <c r="BI30" s="477">
        <v>0</v>
      </c>
      <c r="BJ30" s="477">
        <v>0</v>
      </c>
      <c r="BK30" s="579">
        <f>'9. Pre-Investment Baselines'!AV24-'3. Feeder Status'!BJ30</f>
        <v>0</v>
      </c>
      <c r="BL30" s="624"/>
      <c r="BM30" s="490">
        <v>0</v>
      </c>
      <c r="BN30" s="491" t="s">
        <v>430</v>
      </c>
      <c r="BO30" s="490" t="s">
        <v>314</v>
      </c>
      <c r="BP30" s="492">
        <v>0</v>
      </c>
      <c r="BQ30" s="627" t="s">
        <v>314</v>
      </c>
      <c r="BR30" s="626" t="s">
        <v>314</v>
      </c>
      <c r="BS30" s="493">
        <v>69.72</v>
      </c>
      <c r="BT30" s="494">
        <v>-75.86</v>
      </c>
      <c r="BU30" s="495">
        <v>69.72</v>
      </c>
      <c r="BV30" s="496">
        <v>-15.2</v>
      </c>
      <c r="BW30" s="497">
        <v>2.0910000000000002</v>
      </c>
      <c r="BX30" s="498">
        <v>-0.85599999999999998</v>
      </c>
      <c r="BY30" s="498">
        <v>2.0910000000000002</v>
      </c>
      <c r="BZ30" s="499">
        <v>-0.51700000000000002</v>
      </c>
      <c r="CA30" s="381" t="s">
        <v>314</v>
      </c>
      <c r="CB30" s="479" t="s">
        <v>314</v>
      </c>
      <c r="CC30" s="500" t="s">
        <v>314</v>
      </c>
      <c r="CD30" s="501" t="s">
        <v>314</v>
      </c>
      <c r="CE30" s="492" t="s">
        <v>314</v>
      </c>
      <c r="CF30" s="492">
        <v>0</v>
      </c>
    </row>
    <row r="31" spans="1:84" ht="30" customHeight="1" x14ac:dyDescent="0.25">
      <c r="A31" s="60" t="str">
        <f t="shared" si="0"/>
        <v>Unitil - FG&amp;E</v>
      </c>
      <c r="B31" s="65" t="s">
        <v>314</v>
      </c>
      <c r="C31" s="65" t="s">
        <v>314</v>
      </c>
      <c r="D31" s="58" t="s">
        <v>336</v>
      </c>
      <c r="E31" s="58" t="s">
        <v>322</v>
      </c>
      <c r="F31" s="395"/>
      <c r="G31" s="395"/>
      <c r="H31" s="419"/>
      <c r="I31" s="426"/>
      <c r="J31" s="395"/>
      <c r="K31" s="395" t="s">
        <v>438</v>
      </c>
      <c r="L31" s="395" t="s">
        <v>438</v>
      </c>
      <c r="M31" s="395" t="s">
        <v>438</v>
      </c>
      <c r="N31" s="633"/>
      <c r="O31" s="633"/>
      <c r="P31" s="653" t="s">
        <v>438</v>
      </c>
      <c r="Q31" s="654"/>
      <c r="R31" s="653"/>
      <c r="S31" s="418"/>
      <c r="T31" s="419"/>
      <c r="U31" s="418"/>
      <c r="V31" s="419"/>
      <c r="W31" s="418"/>
      <c r="X31" s="419"/>
      <c r="Y31" s="418"/>
      <c r="Z31" s="419"/>
      <c r="AA31" s="422"/>
      <c r="AB31" s="419"/>
      <c r="AC31" s="424"/>
      <c r="AD31" s="419"/>
      <c r="AE31" s="418"/>
      <c r="AF31" s="419"/>
      <c r="AG31" s="426"/>
      <c r="AH31" s="419"/>
      <c r="AI31" s="468"/>
      <c r="AJ31" s="418"/>
      <c r="AK31" s="419"/>
      <c r="AL31" s="418"/>
      <c r="AM31" s="419"/>
      <c r="AN31" s="418"/>
      <c r="AO31" s="419"/>
      <c r="AP31" s="418"/>
      <c r="AQ31" s="419"/>
      <c r="AR31" s="488" t="s">
        <v>314</v>
      </c>
      <c r="AS31" s="489" t="s">
        <v>314</v>
      </c>
      <c r="AT31" s="489" t="s">
        <v>314</v>
      </c>
      <c r="AU31" s="489" t="s">
        <v>314</v>
      </c>
      <c r="AV31" s="489" t="s">
        <v>314</v>
      </c>
      <c r="AW31" s="489" t="s">
        <v>314</v>
      </c>
      <c r="AX31" s="489" t="s">
        <v>314</v>
      </c>
      <c r="AY31" s="489" t="s">
        <v>314</v>
      </c>
      <c r="AZ31" s="633"/>
      <c r="BA31" s="624"/>
      <c r="BB31" s="624"/>
      <c r="BC31" s="624"/>
      <c r="BD31" s="650"/>
      <c r="BE31" s="624"/>
      <c r="BF31" s="624"/>
      <c r="BG31" s="624"/>
      <c r="BH31" s="624"/>
      <c r="BI31" s="624"/>
      <c r="BJ31" s="624"/>
      <c r="BK31" s="624"/>
      <c r="BL31" s="624"/>
      <c r="BM31" s="490">
        <v>0</v>
      </c>
      <c r="BN31" s="491" t="s">
        <v>430</v>
      </c>
      <c r="BO31" s="490" t="s">
        <v>314</v>
      </c>
      <c r="BP31" s="492">
        <v>0</v>
      </c>
      <c r="BQ31" s="627" t="s">
        <v>314</v>
      </c>
      <c r="BR31" s="626" t="s">
        <v>314</v>
      </c>
      <c r="BS31" s="504">
        <v>0</v>
      </c>
      <c r="BT31" s="505">
        <v>0</v>
      </c>
      <c r="BU31" s="506">
        <v>0</v>
      </c>
      <c r="BV31" s="507">
        <v>0</v>
      </c>
      <c r="BW31" s="508">
        <v>0</v>
      </c>
      <c r="BX31" s="509">
        <v>0</v>
      </c>
      <c r="BY31" s="509">
        <v>0</v>
      </c>
      <c r="BZ31" s="510">
        <v>0</v>
      </c>
      <c r="CA31" s="381" t="s">
        <v>314</v>
      </c>
      <c r="CB31" s="479" t="s">
        <v>314</v>
      </c>
      <c r="CC31" s="500" t="s">
        <v>314</v>
      </c>
      <c r="CD31" s="501" t="s">
        <v>314</v>
      </c>
      <c r="CE31" s="492" t="s">
        <v>314</v>
      </c>
      <c r="CF31" s="492">
        <v>0</v>
      </c>
    </row>
    <row r="32" spans="1:84" ht="30" customHeight="1" x14ac:dyDescent="0.25">
      <c r="A32" s="60" t="str">
        <f t="shared" si="0"/>
        <v>Unitil - FG&amp;E</v>
      </c>
      <c r="B32" s="65" t="s">
        <v>314</v>
      </c>
      <c r="C32" s="65" t="s">
        <v>314</v>
      </c>
      <c r="D32" s="58" t="s">
        <v>339</v>
      </c>
      <c r="E32" s="58" t="s">
        <v>322</v>
      </c>
      <c r="F32" s="58">
        <v>1341</v>
      </c>
      <c r="G32" s="58" t="s">
        <v>322</v>
      </c>
      <c r="H32" s="11" t="s">
        <v>430</v>
      </c>
      <c r="I32" s="17" t="s">
        <v>408</v>
      </c>
      <c r="J32" s="116" t="s">
        <v>409</v>
      </c>
      <c r="K32" s="567">
        <v>5.9038683826792759</v>
      </c>
      <c r="L32" s="567">
        <v>2.7</v>
      </c>
      <c r="M32" s="318">
        <v>1</v>
      </c>
      <c r="N32" s="563">
        <v>154454.5949484107</v>
      </c>
      <c r="O32" s="477" t="s">
        <v>410</v>
      </c>
      <c r="P32" s="565">
        <v>2.9271784384785118</v>
      </c>
      <c r="Q32" s="479" t="s">
        <v>437</v>
      </c>
      <c r="R32" s="478" t="s">
        <v>437</v>
      </c>
      <c r="S32" s="18">
        <v>0</v>
      </c>
      <c r="T32" s="481">
        <f t="shared" si="1"/>
        <v>0</v>
      </c>
      <c r="U32" s="18"/>
      <c r="V32" s="481">
        <f t="shared" si="1"/>
        <v>0</v>
      </c>
      <c r="W32" s="18">
        <v>0</v>
      </c>
      <c r="X32" s="11">
        <v>0</v>
      </c>
      <c r="Y32" s="18">
        <f t="shared" si="2"/>
        <v>0</v>
      </c>
      <c r="Z32" s="11">
        <f t="shared" si="2"/>
        <v>0</v>
      </c>
      <c r="AA32" s="416">
        <v>0</v>
      </c>
      <c r="AB32" s="481">
        <f t="shared" ref="AB32" si="78">AA32</f>
        <v>0</v>
      </c>
      <c r="AC32" s="411">
        <v>0</v>
      </c>
      <c r="AD32" s="481">
        <f t="shared" ref="AD32" si="79">AC32</f>
        <v>0</v>
      </c>
      <c r="AE32" s="18">
        <v>0</v>
      </c>
      <c r="AF32" s="481">
        <f t="shared" ref="AF32" si="80">AE32</f>
        <v>0</v>
      </c>
      <c r="AG32" s="414">
        <f>AA32+AC32+AE32</f>
        <v>0</v>
      </c>
      <c r="AH32" s="415">
        <f>AB32+AD32+AF32</f>
        <v>0</v>
      </c>
      <c r="AI32" s="621">
        <f t="shared" si="19"/>
        <v>0</v>
      </c>
      <c r="AJ32" s="576">
        <f>AA32*0.186*8760</f>
        <v>0</v>
      </c>
      <c r="AK32" s="577">
        <f>AB32*0.186*8760</f>
        <v>0</v>
      </c>
      <c r="AL32" s="576">
        <f>AC32*8760</f>
        <v>0</v>
      </c>
      <c r="AM32" s="577">
        <f>AD32*8760</f>
        <v>0</v>
      </c>
      <c r="AN32" s="576">
        <f>AE32*0.186*8760</f>
        <v>0</v>
      </c>
      <c r="AO32" s="11">
        <v>0</v>
      </c>
      <c r="AP32" s="635">
        <f>AJ32+AL32+AN32</f>
        <v>0</v>
      </c>
      <c r="AQ32" s="636">
        <f>AK32+AM32+AO32</f>
        <v>0</v>
      </c>
      <c r="AR32" s="488" t="s">
        <v>314</v>
      </c>
      <c r="AS32" s="489" t="s">
        <v>314</v>
      </c>
      <c r="AT32" s="489" t="s">
        <v>314</v>
      </c>
      <c r="AU32" s="489" t="s">
        <v>314</v>
      </c>
      <c r="AV32" s="489" t="s">
        <v>314</v>
      </c>
      <c r="AW32" s="489" t="s">
        <v>314</v>
      </c>
      <c r="AX32" s="489" t="s">
        <v>314</v>
      </c>
      <c r="AY32" s="489" t="s">
        <v>314</v>
      </c>
      <c r="AZ32" s="632">
        <f t="shared" si="13"/>
        <v>154454.5949484107</v>
      </c>
      <c r="BA32" s="477">
        <v>0</v>
      </c>
      <c r="BB32" s="580">
        <f>P32</f>
        <v>2.9271784384785118</v>
      </c>
      <c r="BC32" s="477">
        <v>0</v>
      </c>
      <c r="BD32" s="649">
        <f>(((92178/SUM(P$15:P$71))*P32)/92178)*21417</f>
        <v>576.40140543118889</v>
      </c>
      <c r="BE32" s="477">
        <v>0</v>
      </c>
      <c r="BF32" s="477">
        <v>0.95</v>
      </c>
      <c r="BG32" s="477">
        <v>0</v>
      </c>
      <c r="BH32" s="571" t="s">
        <v>314</v>
      </c>
      <c r="BI32" s="477">
        <v>0</v>
      </c>
      <c r="BJ32" s="477">
        <v>0</v>
      </c>
      <c r="BK32" s="579">
        <f>'9. Pre-Investment Baselines'!AV26-'3. Feeder Status'!BJ32</f>
        <v>0</v>
      </c>
      <c r="BL32" s="624"/>
      <c r="BM32" s="490">
        <v>0</v>
      </c>
      <c r="BN32" s="491" t="s">
        <v>430</v>
      </c>
      <c r="BO32" s="490" t="s">
        <v>314</v>
      </c>
      <c r="BP32" s="492">
        <v>0</v>
      </c>
      <c r="BQ32" s="627" t="s">
        <v>314</v>
      </c>
      <c r="BR32" s="626" t="s">
        <v>314</v>
      </c>
      <c r="BS32" s="493" t="s">
        <v>314</v>
      </c>
      <c r="BT32" s="494" t="s">
        <v>314</v>
      </c>
      <c r="BU32" s="495" t="s">
        <v>314</v>
      </c>
      <c r="BV32" s="496" t="s">
        <v>314</v>
      </c>
      <c r="BW32" s="497" t="s">
        <v>314</v>
      </c>
      <c r="BX32" s="498" t="s">
        <v>314</v>
      </c>
      <c r="BY32" s="498" t="s">
        <v>314</v>
      </c>
      <c r="BZ32" s="499" t="s">
        <v>314</v>
      </c>
      <c r="CA32" s="381" t="s">
        <v>314</v>
      </c>
      <c r="CB32" s="479" t="s">
        <v>314</v>
      </c>
      <c r="CC32" s="500" t="s">
        <v>314</v>
      </c>
      <c r="CD32" s="501" t="s">
        <v>314</v>
      </c>
      <c r="CE32" s="492" t="s">
        <v>314</v>
      </c>
      <c r="CF32" s="492">
        <v>0</v>
      </c>
    </row>
    <row r="33" spans="1:84" ht="30" customHeight="1" x14ac:dyDescent="0.25">
      <c r="A33" s="60" t="str">
        <f t="shared" si="0"/>
        <v>Unitil - FG&amp;E</v>
      </c>
      <c r="B33" s="65" t="s">
        <v>314</v>
      </c>
      <c r="C33" s="65" t="s">
        <v>314</v>
      </c>
      <c r="D33" s="58" t="s">
        <v>339</v>
      </c>
      <c r="E33" s="58" t="s">
        <v>322</v>
      </c>
      <c r="F33" s="395"/>
      <c r="G33" s="395"/>
      <c r="H33" s="419"/>
      <c r="I33" s="426"/>
      <c r="J33" s="395"/>
      <c r="K33" s="395" t="s">
        <v>438</v>
      </c>
      <c r="L33" s="395" t="s">
        <v>438</v>
      </c>
      <c r="M33" s="395" t="s">
        <v>438</v>
      </c>
      <c r="N33" s="633"/>
      <c r="O33" s="633"/>
      <c r="P33" s="653" t="s">
        <v>438</v>
      </c>
      <c r="Q33" s="654"/>
      <c r="R33" s="653"/>
      <c r="S33" s="418"/>
      <c r="T33" s="419"/>
      <c r="U33" s="418"/>
      <c r="V33" s="419"/>
      <c r="W33" s="418"/>
      <c r="X33" s="419"/>
      <c r="Y33" s="418"/>
      <c r="Z33" s="419"/>
      <c r="AA33" s="422"/>
      <c r="AB33" s="419"/>
      <c r="AC33" s="424"/>
      <c r="AD33" s="419"/>
      <c r="AE33" s="418"/>
      <c r="AF33" s="419"/>
      <c r="AG33" s="426"/>
      <c r="AH33" s="419"/>
      <c r="AI33" s="468"/>
      <c r="AJ33" s="418"/>
      <c r="AK33" s="419"/>
      <c r="AL33" s="418"/>
      <c r="AM33" s="419"/>
      <c r="AN33" s="418"/>
      <c r="AO33" s="419"/>
      <c r="AP33" s="418"/>
      <c r="AQ33" s="419"/>
      <c r="AR33" s="488" t="s">
        <v>314</v>
      </c>
      <c r="AS33" s="489" t="s">
        <v>314</v>
      </c>
      <c r="AT33" s="489" t="s">
        <v>314</v>
      </c>
      <c r="AU33" s="489" t="s">
        <v>314</v>
      </c>
      <c r="AV33" s="489" t="s">
        <v>314</v>
      </c>
      <c r="AW33" s="489" t="s">
        <v>314</v>
      </c>
      <c r="AX33" s="489" t="s">
        <v>314</v>
      </c>
      <c r="AY33" s="489" t="s">
        <v>314</v>
      </c>
      <c r="AZ33" s="633"/>
      <c r="BA33" s="624"/>
      <c r="BB33" s="624"/>
      <c r="BC33" s="624"/>
      <c r="BD33" s="650"/>
      <c r="BE33" s="624"/>
      <c r="BF33" s="624"/>
      <c r="BG33" s="624"/>
      <c r="BH33" s="624"/>
      <c r="BI33" s="624"/>
      <c r="BJ33" s="624"/>
      <c r="BK33" s="624"/>
      <c r="BL33" s="624"/>
      <c r="BM33" s="490">
        <v>0</v>
      </c>
      <c r="BN33" s="491" t="s">
        <v>430</v>
      </c>
      <c r="BO33" s="490" t="s">
        <v>314</v>
      </c>
      <c r="BP33" s="492">
        <v>0</v>
      </c>
      <c r="BQ33" s="627" t="s">
        <v>314</v>
      </c>
      <c r="BR33" s="626" t="s">
        <v>314</v>
      </c>
      <c r="BS33" s="504">
        <v>0</v>
      </c>
      <c r="BT33" s="505">
        <v>0</v>
      </c>
      <c r="BU33" s="506">
        <v>0</v>
      </c>
      <c r="BV33" s="507">
        <v>0</v>
      </c>
      <c r="BW33" s="508">
        <v>0</v>
      </c>
      <c r="BX33" s="509">
        <v>0</v>
      </c>
      <c r="BY33" s="509">
        <v>0</v>
      </c>
      <c r="BZ33" s="510">
        <v>0</v>
      </c>
      <c r="CA33" s="381" t="s">
        <v>314</v>
      </c>
      <c r="CB33" s="479" t="s">
        <v>314</v>
      </c>
      <c r="CC33" s="500" t="s">
        <v>314</v>
      </c>
      <c r="CD33" s="501" t="s">
        <v>314</v>
      </c>
      <c r="CE33" s="492" t="s">
        <v>314</v>
      </c>
      <c r="CF33" s="492">
        <v>0</v>
      </c>
    </row>
    <row r="34" spans="1:84" ht="30" customHeight="1" x14ac:dyDescent="0.25">
      <c r="A34" s="60" t="str">
        <f t="shared" si="0"/>
        <v>Unitil - FG&amp;E</v>
      </c>
      <c r="B34" s="65" t="s">
        <v>314</v>
      </c>
      <c r="C34" s="65" t="s">
        <v>314</v>
      </c>
      <c r="D34" s="58" t="s">
        <v>340</v>
      </c>
      <c r="E34" s="58" t="s">
        <v>322</v>
      </c>
      <c r="F34" s="58" t="s">
        <v>341</v>
      </c>
      <c r="G34" s="58" t="s">
        <v>322</v>
      </c>
      <c r="H34" s="11" t="s">
        <v>430</v>
      </c>
      <c r="I34" s="17" t="s">
        <v>413</v>
      </c>
      <c r="J34" s="116" t="s">
        <v>409</v>
      </c>
      <c r="K34" s="567">
        <v>9.3218974463356972</v>
      </c>
      <c r="L34" s="567">
        <v>11.775958663907128</v>
      </c>
      <c r="M34" s="318">
        <v>2072</v>
      </c>
      <c r="N34" s="563">
        <v>20287431.2324173</v>
      </c>
      <c r="O34" s="477" t="s">
        <v>410</v>
      </c>
      <c r="P34" s="565">
        <v>4.5972092534493152</v>
      </c>
      <c r="Q34" s="479" t="s">
        <v>437</v>
      </c>
      <c r="R34" s="478" t="s">
        <v>437</v>
      </c>
      <c r="S34" s="480">
        <v>30</v>
      </c>
      <c r="T34" s="481">
        <f t="shared" si="1"/>
        <v>30</v>
      </c>
      <c r="U34" s="18">
        <v>2</v>
      </c>
      <c r="V34" s="481">
        <f t="shared" si="1"/>
        <v>2</v>
      </c>
      <c r="W34" s="18">
        <v>0</v>
      </c>
      <c r="X34" s="11">
        <v>0</v>
      </c>
      <c r="Y34" s="18">
        <f t="shared" si="2"/>
        <v>32</v>
      </c>
      <c r="Z34" s="11">
        <f t="shared" si="2"/>
        <v>32</v>
      </c>
      <c r="AA34" s="482">
        <v>345.4</v>
      </c>
      <c r="AB34" s="481">
        <f t="shared" ref="AB34" si="81">AA34</f>
        <v>345.4</v>
      </c>
      <c r="AC34" s="511">
        <v>61.2</v>
      </c>
      <c r="AD34" s="481">
        <f t="shared" ref="AD34" si="82">AC34</f>
        <v>61.2</v>
      </c>
      <c r="AE34" s="18">
        <v>0</v>
      </c>
      <c r="AF34" s="481">
        <f t="shared" ref="AF34" si="83">AE34</f>
        <v>0</v>
      </c>
      <c r="AG34" s="414">
        <f t="shared" ref="AG34:AH41" si="84">AA34+AC34+AE34</f>
        <v>406.59999999999997</v>
      </c>
      <c r="AH34" s="415">
        <f t="shared" si="84"/>
        <v>406.59999999999997</v>
      </c>
      <c r="AI34" s="621">
        <f t="shared" si="19"/>
        <v>8.8444962494349244E-2</v>
      </c>
      <c r="AJ34" s="576">
        <f t="shared" ref="AJ34:AJ42" si="85">AA34*0.186*8760</f>
        <v>562780.94400000002</v>
      </c>
      <c r="AK34" s="577">
        <f t="shared" ref="AK34:AK42" si="86">AB34*0.186*8760</f>
        <v>562780.94400000002</v>
      </c>
      <c r="AL34" s="576">
        <f t="shared" ref="AL34:AL42" si="87">AC34*8760</f>
        <v>536112</v>
      </c>
      <c r="AM34" s="577">
        <f t="shared" ref="AM34:AM42" si="88">AD34*8760</f>
        <v>536112</v>
      </c>
      <c r="AN34" s="576">
        <f t="shared" ref="AN34:AN42" si="89">AE34*0.186*8760</f>
        <v>0</v>
      </c>
      <c r="AO34" s="11">
        <v>0</v>
      </c>
      <c r="AP34" s="635">
        <f t="shared" ref="AP34:AQ42" si="90">AJ34+AL34+AN34</f>
        <v>1098892.9440000001</v>
      </c>
      <c r="AQ34" s="636">
        <f t="shared" si="90"/>
        <v>1098892.9440000001</v>
      </c>
      <c r="AR34" s="488" t="s">
        <v>314</v>
      </c>
      <c r="AS34" s="489" t="s">
        <v>314</v>
      </c>
      <c r="AT34" s="489" t="s">
        <v>314</v>
      </c>
      <c r="AU34" s="489" t="s">
        <v>314</v>
      </c>
      <c r="AV34" s="489" t="s">
        <v>314</v>
      </c>
      <c r="AW34" s="489" t="s">
        <v>314</v>
      </c>
      <c r="AX34" s="489" t="s">
        <v>314</v>
      </c>
      <c r="AY34" s="489" t="s">
        <v>314</v>
      </c>
      <c r="AZ34" s="632">
        <f t="shared" si="13"/>
        <v>20287431.2324173</v>
      </c>
      <c r="BA34" s="477">
        <v>0</v>
      </c>
      <c r="BB34" s="580">
        <f t="shared" ref="BB34:BB42" si="91">P34</f>
        <v>4.5972092534493152</v>
      </c>
      <c r="BC34" s="477">
        <v>0</v>
      </c>
      <c r="BD34" s="649">
        <f t="shared" ref="BD34:BD42" si="92">(((92178/SUM(P$15:P$71))*P34)/92178)*21417</f>
        <v>905.25327732558196</v>
      </c>
      <c r="BE34" s="477">
        <v>0</v>
      </c>
      <c r="BF34" s="477">
        <v>0.95</v>
      </c>
      <c r="BG34" s="477">
        <v>0</v>
      </c>
      <c r="BH34" s="571" t="s">
        <v>314</v>
      </c>
      <c r="BI34" s="477">
        <v>0</v>
      </c>
      <c r="BJ34" s="477">
        <v>0</v>
      </c>
      <c r="BK34" s="579">
        <f>'9. Pre-Investment Baselines'!AV28-'3. Feeder Status'!BJ34</f>
        <v>1.6666666666666667</v>
      </c>
      <c r="BL34" s="624"/>
      <c r="BM34" s="490">
        <v>0</v>
      </c>
      <c r="BN34" s="491" t="s">
        <v>430</v>
      </c>
      <c r="BO34" s="490" t="s">
        <v>314</v>
      </c>
      <c r="BP34" s="492">
        <v>0</v>
      </c>
      <c r="BQ34" s="627" t="s">
        <v>314</v>
      </c>
      <c r="BR34" s="626" t="s">
        <v>314</v>
      </c>
      <c r="BS34" s="494">
        <v>15.21</v>
      </c>
      <c r="BT34" s="494">
        <v>-114.65</v>
      </c>
      <c r="BU34" s="495">
        <v>15.21</v>
      </c>
      <c r="BV34" s="496">
        <v>-40.51</v>
      </c>
      <c r="BW34" s="497">
        <v>0.13100000000000001</v>
      </c>
      <c r="BX34" s="498">
        <v>-1.4730000000000001</v>
      </c>
      <c r="BY34" s="498">
        <v>0.13100000000000001</v>
      </c>
      <c r="BZ34" s="499">
        <v>-0.79</v>
      </c>
      <c r="CA34" s="381" t="s">
        <v>314</v>
      </c>
      <c r="CB34" s="479" t="s">
        <v>314</v>
      </c>
      <c r="CC34" s="500" t="s">
        <v>314</v>
      </c>
      <c r="CD34" s="501" t="s">
        <v>314</v>
      </c>
      <c r="CE34" s="492" t="s">
        <v>314</v>
      </c>
      <c r="CF34" s="492">
        <v>0</v>
      </c>
    </row>
    <row r="35" spans="1:84" ht="30" customHeight="1" x14ac:dyDescent="0.25">
      <c r="A35" s="60" t="str">
        <f t="shared" si="0"/>
        <v>Unitil - FG&amp;E</v>
      </c>
      <c r="B35" s="65" t="s">
        <v>314</v>
      </c>
      <c r="C35" s="65" t="s">
        <v>314</v>
      </c>
      <c r="D35" s="58" t="s">
        <v>340</v>
      </c>
      <c r="E35" s="58" t="s">
        <v>322</v>
      </c>
      <c r="F35" s="58" t="s">
        <v>342</v>
      </c>
      <c r="G35" s="58" t="s">
        <v>322</v>
      </c>
      <c r="H35" s="11" t="s">
        <v>430</v>
      </c>
      <c r="I35" s="17" t="s">
        <v>413</v>
      </c>
      <c r="J35" s="116" t="s">
        <v>409</v>
      </c>
      <c r="K35" s="567">
        <v>3.5853451716675759</v>
      </c>
      <c r="L35" s="567">
        <v>1.1876376673437272</v>
      </c>
      <c r="M35" s="318" t="s">
        <v>349</v>
      </c>
      <c r="N35" s="563">
        <v>0</v>
      </c>
      <c r="O35" s="477" t="s">
        <v>314</v>
      </c>
      <c r="P35" s="565">
        <v>1.0915384189299067</v>
      </c>
      <c r="Q35" s="479" t="s">
        <v>437</v>
      </c>
      <c r="R35" s="478" t="s">
        <v>437</v>
      </c>
      <c r="S35" s="18">
        <v>0</v>
      </c>
      <c r="T35" s="481">
        <f t="shared" si="1"/>
        <v>0</v>
      </c>
      <c r="U35" s="18">
        <v>0</v>
      </c>
      <c r="V35" s="481">
        <f t="shared" si="1"/>
        <v>0</v>
      </c>
      <c r="W35" s="18">
        <v>0</v>
      </c>
      <c r="X35" s="11">
        <v>0</v>
      </c>
      <c r="Y35" s="18">
        <f t="shared" si="2"/>
        <v>0</v>
      </c>
      <c r="Z35" s="11">
        <f t="shared" si="2"/>
        <v>0</v>
      </c>
      <c r="AA35" s="416">
        <f t="shared" si="2"/>
        <v>0</v>
      </c>
      <c r="AB35" s="481">
        <f t="shared" ref="AB35" si="93">AA35</f>
        <v>0</v>
      </c>
      <c r="AC35" s="411">
        <v>0</v>
      </c>
      <c r="AD35" s="481">
        <f t="shared" ref="AD35" si="94">AC35</f>
        <v>0</v>
      </c>
      <c r="AE35" s="18">
        <v>0</v>
      </c>
      <c r="AF35" s="481">
        <f t="shared" ref="AF35" si="95">AE35</f>
        <v>0</v>
      </c>
      <c r="AG35" s="414">
        <f t="shared" si="84"/>
        <v>0</v>
      </c>
      <c r="AH35" s="415">
        <f t="shared" si="84"/>
        <v>0</v>
      </c>
      <c r="AI35" s="621">
        <f t="shared" si="19"/>
        <v>0</v>
      </c>
      <c r="AJ35" s="576">
        <f t="shared" si="85"/>
        <v>0</v>
      </c>
      <c r="AK35" s="577">
        <f t="shared" si="86"/>
        <v>0</v>
      </c>
      <c r="AL35" s="576">
        <f t="shared" si="87"/>
        <v>0</v>
      </c>
      <c r="AM35" s="577">
        <f t="shared" si="88"/>
        <v>0</v>
      </c>
      <c r="AN35" s="576">
        <f t="shared" si="89"/>
        <v>0</v>
      </c>
      <c r="AO35" s="11">
        <v>0</v>
      </c>
      <c r="AP35" s="635">
        <f t="shared" si="90"/>
        <v>0</v>
      </c>
      <c r="AQ35" s="636">
        <f t="shared" si="90"/>
        <v>0</v>
      </c>
      <c r="AR35" s="488" t="s">
        <v>314</v>
      </c>
      <c r="AS35" s="489" t="s">
        <v>314</v>
      </c>
      <c r="AT35" s="489" t="s">
        <v>314</v>
      </c>
      <c r="AU35" s="489" t="s">
        <v>314</v>
      </c>
      <c r="AV35" s="489" t="s">
        <v>314</v>
      </c>
      <c r="AW35" s="489" t="s">
        <v>314</v>
      </c>
      <c r="AX35" s="489" t="s">
        <v>314</v>
      </c>
      <c r="AY35" s="489" t="s">
        <v>314</v>
      </c>
      <c r="AZ35" s="632">
        <f t="shared" si="13"/>
        <v>0</v>
      </c>
      <c r="BA35" s="477">
        <v>0</v>
      </c>
      <c r="BB35" s="580">
        <f t="shared" si="91"/>
        <v>1.0915384189299067</v>
      </c>
      <c r="BC35" s="477">
        <v>0</v>
      </c>
      <c r="BD35" s="649">
        <f t="shared" si="92"/>
        <v>214.93881974628198</v>
      </c>
      <c r="BE35" s="477">
        <v>0</v>
      </c>
      <c r="BF35" s="477">
        <v>0.95</v>
      </c>
      <c r="BG35" s="477">
        <v>0</v>
      </c>
      <c r="BH35" s="571" t="s">
        <v>314</v>
      </c>
      <c r="BI35" s="477">
        <v>0</v>
      </c>
      <c r="BJ35" s="477">
        <v>0</v>
      </c>
      <c r="BK35" s="579">
        <f>'9. Pre-Investment Baselines'!AV29-'3. Feeder Status'!BJ35</f>
        <v>0</v>
      </c>
      <c r="BL35" s="624"/>
      <c r="BM35" s="490">
        <v>0</v>
      </c>
      <c r="BN35" s="491" t="s">
        <v>430</v>
      </c>
      <c r="BO35" s="490" t="s">
        <v>314</v>
      </c>
      <c r="BP35" s="492">
        <v>0</v>
      </c>
      <c r="BQ35" s="627" t="s">
        <v>314</v>
      </c>
      <c r="BR35" s="626" t="s">
        <v>314</v>
      </c>
      <c r="BS35" s="494" t="s">
        <v>314</v>
      </c>
      <c r="BT35" s="494" t="s">
        <v>314</v>
      </c>
      <c r="BU35" s="495" t="s">
        <v>314</v>
      </c>
      <c r="BV35" s="495" t="s">
        <v>314</v>
      </c>
      <c r="BW35" s="497" t="s">
        <v>314</v>
      </c>
      <c r="BX35" s="498" t="s">
        <v>314</v>
      </c>
      <c r="BY35" s="498" t="s">
        <v>314</v>
      </c>
      <c r="BZ35" s="499" t="s">
        <v>314</v>
      </c>
      <c r="CA35" s="381" t="s">
        <v>314</v>
      </c>
      <c r="CB35" s="479" t="s">
        <v>314</v>
      </c>
      <c r="CC35" s="500" t="s">
        <v>314</v>
      </c>
      <c r="CD35" s="501" t="s">
        <v>314</v>
      </c>
      <c r="CE35" s="492" t="s">
        <v>314</v>
      </c>
      <c r="CF35" s="492">
        <v>0</v>
      </c>
    </row>
    <row r="36" spans="1:84" ht="30" customHeight="1" x14ac:dyDescent="0.25">
      <c r="A36" s="60" t="str">
        <f t="shared" si="0"/>
        <v>Unitil - FG&amp;E</v>
      </c>
      <c r="B36" s="65" t="s">
        <v>314</v>
      </c>
      <c r="C36" s="65" t="s">
        <v>314</v>
      </c>
      <c r="D36" s="58" t="s">
        <v>340</v>
      </c>
      <c r="E36" s="58" t="s">
        <v>322</v>
      </c>
      <c r="F36" s="58" t="s">
        <v>343</v>
      </c>
      <c r="G36" s="58" t="s">
        <v>322</v>
      </c>
      <c r="H36" s="11" t="s">
        <v>430</v>
      </c>
      <c r="I36" s="17" t="s">
        <v>413</v>
      </c>
      <c r="J36" s="116" t="s">
        <v>409</v>
      </c>
      <c r="K36" s="567">
        <v>3.7048566773898282</v>
      </c>
      <c r="L36" s="567">
        <v>0.80365999083228801</v>
      </c>
      <c r="M36" s="318">
        <v>20</v>
      </c>
      <c r="N36" s="563">
        <v>3621499.8560467623</v>
      </c>
      <c r="O36" s="477" t="s">
        <v>410</v>
      </c>
      <c r="P36" s="565">
        <v>0.82064567262613408</v>
      </c>
      <c r="Q36" s="479" t="s">
        <v>437</v>
      </c>
      <c r="R36" s="478" t="s">
        <v>437</v>
      </c>
      <c r="S36" s="18">
        <v>0</v>
      </c>
      <c r="T36" s="481">
        <f t="shared" si="1"/>
        <v>0</v>
      </c>
      <c r="U36" s="18">
        <v>0</v>
      </c>
      <c r="V36" s="481">
        <f t="shared" si="1"/>
        <v>0</v>
      </c>
      <c r="W36" s="18">
        <v>0</v>
      </c>
      <c r="X36" s="11">
        <v>0</v>
      </c>
      <c r="Y36" s="18">
        <f t="shared" si="2"/>
        <v>0</v>
      </c>
      <c r="Z36" s="11">
        <f t="shared" si="2"/>
        <v>0</v>
      </c>
      <c r="AA36" s="416">
        <f t="shared" si="2"/>
        <v>0</v>
      </c>
      <c r="AB36" s="481">
        <f t="shared" ref="AB36" si="96">AA36</f>
        <v>0</v>
      </c>
      <c r="AC36" s="411">
        <v>0</v>
      </c>
      <c r="AD36" s="481">
        <f t="shared" ref="AD36" si="97">AC36</f>
        <v>0</v>
      </c>
      <c r="AE36" s="18">
        <v>0</v>
      </c>
      <c r="AF36" s="481">
        <f t="shared" ref="AF36" si="98">AE36</f>
        <v>0</v>
      </c>
      <c r="AG36" s="414">
        <f t="shared" si="84"/>
        <v>0</v>
      </c>
      <c r="AH36" s="415">
        <f t="shared" si="84"/>
        <v>0</v>
      </c>
      <c r="AI36" s="621">
        <f t="shared" si="19"/>
        <v>0</v>
      </c>
      <c r="AJ36" s="576">
        <f t="shared" si="85"/>
        <v>0</v>
      </c>
      <c r="AK36" s="577">
        <f t="shared" si="86"/>
        <v>0</v>
      </c>
      <c r="AL36" s="576">
        <f t="shared" si="87"/>
        <v>0</v>
      </c>
      <c r="AM36" s="577">
        <f t="shared" si="88"/>
        <v>0</v>
      </c>
      <c r="AN36" s="576">
        <f t="shared" si="89"/>
        <v>0</v>
      </c>
      <c r="AO36" s="11">
        <v>0</v>
      </c>
      <c r="AP36" s="635">
        <f t="shared" si="90"/>
        <v>0</v>
      </c>
      <c r="AQ36" s="636">
        <f t="shared" si="90"/>
        <v>0</v>
      </c>
      <c r="AR36" s="488" t="s">
        <v>314</v>
      </c>
      <c r="AS36" s="489" t="s">
        <v>314</v>
      </c>
      <c r="AT36" s="489" t="s">
        <v>314</v>
      </c>
      <c r="AU36" s="489" t="s">
        <v>314</v>
      </c>
      <c r="AV36" s="489" t="s">
        <v>314</v>
      </c>
      <c r="AW36" s="489" t="s">
        <v>314</v>
      </c>
      <c r="AX36" s="489" t="s">
        <v>314</v>
      </c>
      <c r="AY36" s="489" t="s">
        <v>314</v>
      </c>
      <c r="AZ36" s="632">
        <f t="shared" si="13"/>
        <v>3621499.8560467623</v>
      </c>
      <c r="BA36" s="477">
        <v>0</v>
      </c>
      <c r="BB36" s="580">
        <f t="shared" si="91"/>
        <v>0.82064567262613408</v>
      </c>
      <c r="BC36" s="477">
        <v>0</v>
      </c>
      <c r="BD36" s="649">
        <f t="shared" si="92"/>
        <v>161.59633893333606</v>
      </c>
      <c r="BE36" s="477">
        <v>0</v>
      </c>
      <c r="BF36" s="477">
        <v>0.95</v>
      </c>
      <c r="BG36" s="477">
        <v>0</v>
      </c>
      <c r="BH36" s="571" t="s">
        <v>314</v>
      </c>
      <c r="BI36" s="477">
        <v>0</v>
      </c>
      <c r="BJ36" s="477">
        <v>0</v>
      </c>
      <c r="BK36" s="579">
        <f>'9. Pre-Investment Baselines'!AV30-'3. Feeder Status'!BJ36</f>
        <v>0</v>
      </c>
      <c r="BL36" s="624"/>
      <c r="BM36" s="490">
        <v>0</v>
      </c>
      <c r="BN36" s="491" t="s">
        <v>430</v>
      </c>
      <c r="BO36" s="490" t="s">
        <v>314</v>
      </c>
      <c r="BP36" s="492">
        <v>0</v>
      </c>
      <c r="BQ36" s="627" t="s">
        <v>314</v>
      </c>
      <c r="BR36" s="626" t="s">
        <v>314</v>
      </c>
      <c r="BS36" s="494">
        <v>0</v>
      </c>
      <c r="BT36" s="494">
        <v>-17.8</v>
      </c>
      <c r="BU36" s="495">
        <v>0</v>
      </c>
      <c r="BV36" s="496">
        <v>-17.8</v>
      </c>
      <c r="BW36" s="497">
        <v>0</v>
      </c>
      <c r="BX36" s="498">
        <v>-0.33300000000000002</v>
      </c>
      <c r="BY36" s="498">
        <v>0</v>
      </c>
      <c r="BZ36" s="499">
        <v>-0.33300000000000002</v>
      </c>
      <c r="CA36" s="381" t="s">
        <v>314</v>
      </c>
      <c r="CB36" s="479" t="s">
        <v>314</v>
      </c>
      <c r="CC36" s="500" t="s">
        <v>314</v>
      </c>
      <c r="CD36" s="501" t="s">
        <v>314</v>
      </c>
      <c r="CE36" s="492" t="s">
        <v>314</v>
      </c>
      <c r="CF36" s="492">
        <v>0</v>
      </c>
    </row>
    <row r="37" spans="1:84" ht="30" customHeight="1" x14ac:dyDescent="0.25">
      <c r="A37" s="60" t="str">
        <f t="shared" si="0"/>
        <v>Unitil - FG&amp;E</v>
      </c>
      <c r="B37" s="65" t="s">
        <v>314</v>
      </c>
      <c r="C37" s="65" t="s">
        <v>314</v>
      </c>
      <c r="D37" s="58" t="s">
        <v>340</v>
      </c>
      <c r="E37" s="58" t="s">
        <v>322</v>
      </c>
      <c r="F37" s="58" t="s">
        <v>344</v>
      </c>
      <c r="G37" s="58" t="s">
        <v>322</v>
      </c>
      <c r="H37" s="11" t="s">
        <v>430</v>
      </c>
      <c r="I37" s="17" t="s">
        <v>413</v>
      </c>
      <c r="J37" s="116" t="s">
        <v>409</v>
      </c>
      <c r="K37" s="567">
        <v>8.533121508568831</v>
      </c>
      <c r="L37" s="567">
        <v>1.4223890005127253</v>
      </c>
      <c r="M37" s="318" t="s">
        <v>349</v>
      </c>
      <c r="N37" s="563">
        <v>0</v>
      </c>
      <c r="O37" s="477" t="s">
        <v>314</v>
      </c>
      <c r="P37" s="565">
        <v>0.77284107033723315</v>
      </c>
      <c r="Q37" s="479" t="s">
        <v>437</v>
      </c>
      <c r="R37" s="478" t="s">
        <v>437</v>
      </c>
      <c r="S37" s="18">
        <v>0</v>
      </c>
      <c r="T37" s="481">
        <f t="shared" si="1"/>
        <v>0</v>
      </c>
      <c r="U37" s="18">
        <v>0</v>
      </c>
      <c r="V37" s="481">
        <f t="shared" si="1"/>
        <v>0</v>
      </c>
      <c r="W37" s="18">
        <v>0</v>
      </c>
      <c r="X37" s="11">
        <v>0</v>
      </c>
      <c r="Y37" s="18">
        <f t="shared" si="2"/>
        <v>0</v>
      </c>
      <c r="Z37" s="11">
        <f t="shared" si="2"/>
        <v>0</v>
      </c>
      <c r="AA37" s="416">
        <f t="shared" si="2"/>
        <v>0</v>
      </c>
      <c r="AB37" s="481">
        <f t="shared" ref="AB37" si="99">AA37</f>
        <v>0</v>
      </c>
      <c r="AC37" s="411">
        <v>0</v>
      </c>
      <c r="AD37" s="481">
        <f t="shared" ref="AD37" si="100">AC37</f>
        <v>0</v>
      </c>
      <c r="AE37" s="18">
        <v>0</v>
      </c>
      <c r="AF37" s="481">
        <f t="shared" ref="AF37" si="101">AE37</f>
        <v>0</v>
      </c>
      <c r="AG37" s="414">
        <f t="shared" si="84"/>
        <v>0</v>
      </c>
      <c r="AH37" s="415">
        <f t="shared" si="84"/>
        <v>0</v>
      </c>
      <c r="AI37" s="621">
        <f t="shared" si="19"/>
        <v>0</v>
      </c>
      <c r="AJ37" s="576">
        <f t="shared" si="85"/>
        <v>0</v>
      </c>
      <c r="AK37" s="577">
        <f t="shared" si="86"/>
        <v>0</v>
      </c>
      <c r="AL37" s="576">
        <f t="shared" si="87"/>
        <v>0</v>
      </c>
      <c r="AM37" s="577">
        <f t="shared" si="88"/>
        <v>0</v>
      </c>
      <c r="AN37" s="576">
        <f t="shared" si="89"/>
        <v>0</v>
      </c>
      <c r="AO37" s="11">
        <v>0</v>
      </c>
      <c r="AP37" s="635">
        <f t="shared" si="90"/>
        <v>0</v>
      </c>
      <c r="AQ37" s="636">
        <f t="shared" si="90"/>
        <v>0</v>
      </c>
      <c r="AR37" s="488" t="s">
        <v>314</v>
      </c>
      <c r="AS37" s="489" t="s">
        <v>314</v>
      </c>
      <c r="AT37" s="489" t="s">
        <v>314</v>
      </c>
      <c r="AU37" s="489" t="s">
        <v>314</v>
      </c>
      <c r="AV37" s="489" t="s">
        <v>314</v>
      </c>
      <c r="AW37" s="489" t="s">
        <v>314</v>
      </c>
      <c r="AX37" s="489" t="s">
        <v>314</v>
      </c>
      <c r="AY37" s="489" t="s">
        <v>314</v>
      </c>
      <c r="AZ37" s="632">
        <f t="shared" si="13"/>
        <v>0</v>
      </c>
      <c r="BA37" s="477">
        <v>0</v>
      </c>
      <c r="BB37" s="580">
        <f t="shared" si="91"/>
        <v>0.77284107033723315</v>
      </c>
      <c r="BC37" s="477">
        <v>0</v>
      </c>
      <c r="BD37" s="649">
        <f t="shared" si="92"/>
        <v>152.18295996634563</v>
      </c>
      <c r="BE37" s="477">
        <v>0</v>
      </c>
      <c r="BF37" s="477">
        <v>0.95</v>
      </c>
      <c r="BG37" s="477">
        <v>0</v>
      </c>
      <c r="BH37" s="571" t="s">
        <v>314</v>
      </c>
      <c r="BI37" s="477">
        <v>0</v>
      </c>
      <c r="BJ37" s="477">
        <v>0</v>
      </c>
      <c r="BK37" s="579">
        <f>'9. Pre-Investment Baselines'!AV31-'3. Feeder Status'!BJ37</f>
        <v>0</v>
      </c>
      <c r="BL37" s="624"/>
      <c r="BM37" s="490">
        <v>0</v>
      </c>
      <c r="BN37" s="491" t="s">
        <v>430</v>
      </c>
      <c r="BO37" s="490" t="s">
        <v>314</v>
      </c>
      <c r="BP37" s="492">
        <v>0</v>
      </c>
      <c r="BQ37" s="627" t="s">
        <v>314</v>
      </c>
      <c r="BR37" s="626" t="s">
        <v>314</v>
      </c>
      <c r="BS37" s="493" t="s">
        <v>314</v>
      </c>
      <c r="BT37" s="494" t="s">
        <v>314</v>
      </c>
      <c r="BU37" s="495" t="s">
        <v>314</v>
      </c>
      <c r="BV37" s="496" t="s">
        <v>314</v>
      </c>
      <c r="BW37" s="497" t="s">
        <v>314</v>
      </c>
      <c r="BX37" s="498" t="s">
        <v>314</v>
      </c>
      <c r="BY37" s="498" t="s">
        <v>314</v>
      </c>
      <c r="BZ37" s="499" t="s">
        <v>314</v>
      </c>
      <c r="CA37" s="381" t="s">
        <v>314</v>
      </c>
      <c r="CB37" s="479" t="s">
        <v>314</v>
      </c>
      <c r="CC37" s="500" t="s">
        <v>314</v>
      </c>
      <c r="CD37" s="501" t="s">
        <v>314</v>
      </c>
      <c r="CE37" s="492" t="s">
        <v>314</v>
      </c>
      <c r="CF37" s="492">
        <v>0</v>
      </c>
    </row>
    <row r="38" spans="1:84" ht="30" customHeight="1" x14ac:dyDescent="0.25">
      <c r="A38" s="60" t="str">
        <f t="shared" si="0"/>
        <v>Unitil - FG&amp;E</v>
      </c>
      <c r="B38" s="65" t="s">
        <v>314</v>
      </c>
      <c r="C38" s="65" t="s">
        <v>314</v>
      </c>
      <c r="D38" s="58" t="s">
        <v>340</v>
      </c>
      <c r="E38" s="58" t="s">
        <v>322</v>
      </c>
      <c r="F38" s="58" t="s">
        <v>345</v>
      </c>
      <c r="G38" s="58" t="s">
        <v>322</v>
      </c>
      <c r="H38" s="11" t="s">
        <v>430</v>
      </c>
      <c r="I38" s="17" t="s">
        <v>413</v>
      </c>
      <c r="J38" s="116" t="s">
        <v>409</v>
      </c>
      <c r="K38" s="567">
        <v>8.533121508568831</v>
      </c>
      <c r="L38" s="567">
        <v>1.7917653184689206</v>
      </c>
      <c r="M38" s="318" t="s">
        <v>314</v>
      </c>
      <c r="N38" s="563">
        <v>0</v>
      </c>
      <c r="O38" s="477" t="s">
        <v>314</v>
      </c>
      <c r="P38" s="565">
        <v>1.7</v>
      </c>
      <c r="Q38" s="479" t="s">
        <v>437</v>
      </c>
      <c r="R38" s="478" t="s">
        <v>437</v>
      </c>
      <c r="S38" s="18">
        <v>0</v>
      </c>
      <c r="T38" s="481">
        <f t="shared" si="1"/>
        <v>0</v>
      </c>
      <c r="U38" s="18">
        <v>0</v>
      </c>
      <c r="V38" s="481">
        <f t="shared" si="1"/>
        <v>0</v>
      </c>
      <c r="W38" s="18">
        <v>0</v>
      </c>
      <c r="X38" s="11">
        <v>0</v>
      </c>
      <c r="Y38" s="18">
        <f t="shared" si="2"/>
        <v>0</v>
      </c>
      <c r="Z38" s="11">
        <f t="shared" si="2"/>
        <v>0</v>
      </c>
      <c r="AA38" s="416">
        <f t="shared" si="2"/>
        <v>0</v>
      </c>
      <c r="AB38" s="481">
        <f t="shared" ref="AB38" si="102">AA38</f>
        <v>0</v>
      </c>
      <c r="AC38" s="411">
        <v>0</v>
      </c>
      <c r="AD38" s="481">
        <f t="shared" ref="AD38" si="103">AC38</f>
        <v>0</v>
      </c>
      <c r="AE38" s="18">
        <v>0</v>
      </c>
      <c r="AF38" s="481">
        <f t="shared" ref="AF38" si="104">AE38</f>
        <v>0</v>
      </c>
      <c r="AG38" s="414">
        <f t="shared" si="84"/>
        <v>0</v>
      </c>
      <c r="AH38" s="415">
        <f t="shared" si="84"/>
        <v>0</v>
      </c>
      <c r="AI38" s="621">
        <f t="shared" si="19"/>
        <v>0</v>
      </c>
      <c r="AJ38" s="576">
        <f t="shared" si="85"/>
        <v>0</v>
      </c>
      <c r="AK38" s="577">
        <f t="shared" si="86"/>
        <v>0</v>
      </c>
      <c r="AL38" s="576">
        <f t="shared" si="87"/>
        <v>0</v>
      </c>
      <c r="AM38" s="577">
        <f t="shared" si="88"/>
        <v>0</v>
      </c>
      <c r="AN38" s="576">
        <f t="shared" si="89"/>
        <v>0</v>
      </c>
      <c r="AO38" s="11">
        <v>0</v>
      </c>
      <c r="AP38" s="635">
        <f t="shared" si="90"/>
        <v>0</v>
      </c>
      <c r="AQ38" s="636">
        <f t="shared" si="90"/>
        <v>0</v>
      </c>
      <c r="AR38" s="488" t="s">
        <v>314</v>
      </c>
      <c r="AS38" s="489" t="s">
        <v>314</v>
      </c>
      <c r="AT38" s="489" t="s">
        <v>314</v>
      </c>
      <c r="AU38" s="489" t="s">
        <v>314</v>
      </c>
      <c r="AV38" s="489" t="s">
        <v>314</v>
      </c>
      <c r="AW38" s="489" t="s">
        <v>314</v>
      </c>
      <c r="AX38" s="489" t="s">
        <v>314</v>
      </c>
      <c r="AY38" s="489" t="s">
        <v>314</v>
      </c>
      <c r="AZ38" s="632">
        <f t="shared" si="13"/>
        <v>0</v>
      </c>
      <c r="BA38" s="477">
        <v>0</v>
      </c>
      <c r="BB38" s="580">
        <f t="shared" si="91"/>
        <v>1.7</v>
      </c>
      <c r="BC38" s="477">
        <v>0</v>
      </c>
      <c r="BD38" s="649">
        <f t="shared" si="92"/>
        <v>334.75321365866034</v>
      </c>
      <c r="BE38" s="477">
        <v>0</v>
      </c>
      <c r="BF38" s="477">
        <v>0.95</v>
      </c>
      <c r="BG38" s="477">
        <v>0</v>
      </c>
      <c r="BH38" s="571" t="s">
        <v>314</v>
      </c>
      <c r="BI38" s="477">
        <v>0</v>
      </c>
      <c r="BJ38" s="477">
        <v>0</v>
      </c>
      <c r="BK38" s="579">
        <f>'9. Pre-Investment Baselines'!AV32-'3. Feeder Status'!BJ38</f>
        <v>0</v>
      </c>
      <c r="BL38" s="624"/>
      <c r="BM38" s="490">
        <v>0</v>
      </c>
      <c r="BN38" s="491" t="s">
        <v>430</v>
      </c>
      <c r="BO38" s="490" t="s">
        <v>314</v>
      </c>
      <c r="BP38" s="492">
        <v>0</v>
      </c>
      <c r="BQ38" s="627" t="s">
        <v>314</v>
      </c>
      <c r="BR38" s="626" t="s">
        <v>314</v>
      </c>
      <c r="BS38" s="494">
        <v>0</v>
      </c>
      <c r="BT38" s="494">
        <v>0</v>
      </c>
      <c r="BU38" s="495">
        <v>0</v>
      </c>
      <c r="BV38" s="496">
        <v>0</v>
      </c>
      <c r="BW38" s="497">
        <v>0</v>
      </c>
      <c r="BX38" s="498">
        <v>0</v>
      </c>
      <c r="BY38" s="498">
        <v>0</v>
      </c>
      <c r="BZ38" s="499">
        <v>0</v>
      </c>
      <c r="CA38" s="381" t="s">
        <v>314</v>
      </c>
      <c r="CB38" s="479" t="s">
        <v>314</v>
      </c>
      <c r="CC38" s="500" t="s">
        <v>314</v>
      </c>
      <c r="CD38" s="501" t="s">
        <v>314</v>
      </c>
      <c r="CE38" s="492" t="s">
        <v>314</v>
      </c>
      <c r="CF38" s="492">
        <v>0</v>
      </c>
    </row>
    <row r="39" spans="1:84" ht="30" customHeight="1" x14ac:dyDescent="0.25">
      <c r="A39" s="60" t="str">
        <f t="shared" si="0"/>
        <v>Unitil - FG&amp;E</v>
      </c>
      <c r="B39" s="65" t="s">
        <v>314</v>
      </c>
      <c r="C39" s="65" t="s">
        <v>314</v>
      </c>
      <c r="D39" s="58" t="s">
        <v>340</v>
      </c>
      <c r="E39" s="58" t="s">
        <v>322</v>
      </c>
      <c r="F39" s="58" t="s">
        <v>346</v>
      </c>
      <c r="G39" s="58" t="s">
        <v>322</v>
      </c>
      <c r="H39" s="11" t="s">
        <v>430</v>
      </c>
      <c r="I39" s="17" t="s">
        <v>413</v>
      </c>
      <c r="J39" s="116" t="s">
        <v>409</v>
      </c>
      <c r="K39" s="567">
        <v>8.533121508568831</v>
      </c>
      <c r="L39" s="567">
        <v>1.2635706935578388</v>
      </c>
      <c r="M39" s="318" t="s">
        <v>349</v>
      </c>
      <c r="N39" s="563">
        <v>0</v>
      </c>
      <c r="O39" s="477" t="s">
        <v>314</v>
      </c>
      <c r="P39" s="565">
        <v>1.2030824909373423</v>
      </c>
      <c r="Q39" s="479" t="s">
        <v>437</v>
      </c>
      <c r="R39" s="478" t="s">
        <v>437</v>
      </c>
      <c r="S39" s="18">
        <v>0</v>
      </c>
      <c r="T39" s="481">
        <f t="shared" si="1"/>
        <v>0</v>
      </c>
      <c r="U39" s="18">
        <v>0</v>
      </c>
      <c r="V39" s="481">
        <f t="shared" si="1"/>
        <v>0</v>
      </c>
      <c r="W39" s="18">
        <v>0</v>
      </c>
      <c r="X39" s="11">
        <v>0</v>
      </c>
      <c r="Y39" s="18">
        <f t="shared" si="2"/>
        <v>0</v>
      </c>
      <c r="Z39" s="11">
        <f t="shared" si="2"/>
        <v>0</v>
      </c>
      <c r="AA39" s="416">
        <f t="shared" si="2"/>
        <v>0</v>
      </c>
      <c r="AB39" s="481">
        <f t="shared" ref="AB39" si="105">AA39</f>
        <v>0</v>
      </c>
      <c r="AC39" s="411">
        <v>0</v>
      </c>
      <c r="AD39" s="481">
        <f t="shared" ref="AD39" si="106">AC39</f>
        <v>0</v>
      </c>
      <c r="AE39" s="18">
        <v>0</v>
      </c>
      <c r="AF39" s="481">
        <f t="shared" ref="AF39" si="107">AE39</f>
        <v>0</v>
      </c>
      <c r="AG39" s="414">
        <f t="shared" si="84"/>
        <v>0</v>
      </c>
      <c r="AH39" s="415">
        <f t="shared" si="84"/>
        <v>0</v>
      </c>
      <c r="AI39" s="621">
        <f t="shared" si="19"/>
        <v>0</v>
      </c>
      <c r="AJ39" s="576">
        <f t="shared" si="85"/>
        <v>0</v>
      </c>
      <c r="AK39" s="577">
        <f t="shared" si="86"/>
        <v>0</v>
      </c>
      <c r="AL39" s="576">
        <f t="shared" si="87"/>
        <v>0</v>
      </c>
      <c r="AM39" s="577">
        <f t="shared" si="88"/>
        <v>0</v>
      </c>
      <c r="AN39" s="576">
        <f t="shared" si="89"/>
        <v>0</v>
      </c>
      <c r="AO39" s="11">
        <v>0</v>
      </c>
      <c r="AP39" s="635">
        <f t="shared" si="90"/>
        <v>0</v>
      </c>
      <c r="AQ39" s="636">
        <f t="shared" si="90"/>
        <v>0</v>
      </c>
      <c r="AR39" s="488" t="s">
        <v>314</v>
      </c>
      <c r="AS39" s="489" t="s">
        <v>314</v>
      </c>
      <c r="AT39" s="489" t="s">
        <v>314</v>
      </c>
      <c r="AU39" s="489" t="s">
        <v>314</v>
      </c>
      <c r="AV39" s="489" t="s">
        <v>314</v>
      </c>
      <c r="AW39" s="489" t="s">
        <v>314</v>
      </c>
      <c r="AX39" s="489" t="s">
        <v>314</v>
      </c>
      <c r="AY39" s="489" t="s">
        <v>314</v>
      </c>
      <c r="AZ39" s="632">
        <f t="shared" si="13"/>
        <v>0</v>
      </c>
      <c r="BA39" s="477">
        <v>0</v>
      </c>
      <c r="BB39" s="580">
        <f t="shared" si="91"/>
        <v>1.2030824909373423</v>
      </c>
      <c r="BC39" s="477">
        <v>0</v>
      </c>
      <c r="BD39" s="649">
        <f t="shared" si="92"/>
        <v>236.90337066925971</v>
      </c>
      <c r="BE39" s="477">
        <v>0</v>
      </c>
      <c r="BF39" s="477">
        <v>0.95</v>
      </c>
      <c r="BG39" s="477">
        <v>0</v>
      </c>
      <c r="BH39" s="571" t="s">
        <v>314</v>
      </c>
      <c r="BI39" s="477">
        <v>0</v>
      </c>
      <c r="BJ39" s="477">
        <v>0</v>
      </c>
      <c r="BK39" s="579">
        <f>'9. Pre-Investment Baselines'!AV33-'3. Feeder Status'!BJ39</f>
        <v>0</v>
      </c>
      <c r="BL39" s="624"/>
      <c r="BM39" s="490">
        <v>0</v>
      </c>
      <c r="BN39" s="491" t="s">
        <v>430</v>
      </c>
      <c r="BO39" s="490" t="s">
        <v>314</v>
      </c>
      <c r="BP39" s="492">
        <v>0</v>
      </c>
      <c r="BQ39" s="627" t="s">
        <v>314</v>
      </c>
      <c r="BR39" s="626" t="s">
        <v>314</v>
      </c>
      <c r="BS39" s="493" t="s">
        <v>314</v>
      </c>
      <c r="BT39" s="494" t="s">
        <v>314</v>
      </c>
      <c r="BU39" s="495" t="s">
        <v>314</v>
      </c>
      <c r="BV39" s="496" t="s">
        <v>314</v>
      </c>
      <c r="BW39" s="497" t="s">
        <v>314</v>
      </c>
      <c r="BX39" s="498" t="s">
        <v>314</v>
      </c>
      <c r="BY39" s="498" t="s">
        <v>314</v>
      </c>
      <c r="BZ39" s="499" t="s">
        <v>314</v>
      </c>
      <c r="CA39" s="381" t="s">
        <v>314</v>
      </c>
      <c r="CB39" s="479" t="s">
        <v>314</v>
      </c>
      <c r="CC39" s="500" t="s">
        <v>314</v>
      </c>
      <c r="CD39" s="501" t="s">
        <v>314</v>
      </c>
      <c r="CE39" s="492" t="s">
        <v>314</v>
      </c>
      <c r="CF39" s="492">
        <v>0</v>
      </c>
    </row>
    <row r="40" spans="1:84" ht="30" customHeight="1" x14ac:dyDescent="0.25">
      <c r="A40" s="60" t="str">
        <f t="shared" si="0"/>
        <v>Unitil - FG&amp;E</v>
      </c>
      <c r="B40" s="65" t="s">
        <v>314</v>
      </c>
      <c r="C40" s="65" t="s">
        <v>314</v>
      </c>
      <c r="D40" s="58" t="s">
        <v>340</v>
      </c>
      <c r="E40" s="58" t="s">
        <v>322</v>
      </c>
      <c r="F40" s="58" t="s">
        <v>347</v>
      </c>
      <c r="G40" s="58" t="s">
        <v>322</v>
      </c>
      <c r="H40" s="11" t="s">
        <v>430</v>
      </c>
      <c r="I40" s="17" t="s">
        <v>413</v>
      </c>
      <c r="J40" s="116" t="s">
        <v>409</v>
      </c>
      <c r="K40" s="623">
        <v>2.2949999999999999</v>
      </c>
      <c r="L40" s="567">
        <v>0.25012421940768942</v>
      </c>
      <c r="M40" s="318">
        <v>0</v>
      </c>
      <c r="N40" s="563">
        <v>0</v>
      </c>
      <c r="O40" s="477" t="s">
        <v>314</v>
      </c>
      <c r="P40" s="565" t="s">
        <v>438</v>
      </c>
      <c r="Q40" s="479" t="s">
        <v>437</v>
      </c>
      <c r="R40" s="478" t="s">
        <v>437</v>
      </c>
      <c r="S40" s="18">
        <v>1</v>
      </c>
      <c r="T40" s="481">
        <v>0</v>
      </c>
      <c r="U40" s="18">
        <v>0</v>
      </c>
      <c r="V40" s="481">
        <v>0</v>
      </c>
      <c r="W40" s="18">
        <v>0</v>
      </c>
      <c r="X40" s="11">
        <v>0</v>
      </c>
      <c r="Y40" s="18">
        <f t="shared" si="2"/>
        <v>1</v>
      </c>
      <c r="Z40" s="11">
        <f t="shared" si="2"/>
        <v>0</v>
      </c>
      <c r="AA40" s="482">
        <v>1000</v>
      </c>
      <c r="AB40" s="481">
        <v>0</v>
      </c>
      <c r="AC40" s="411">
        <v>0</v>
      </c>
      <c r="AD40" s="481">
        <v>0</v>
      </c>
      <c r="AE40" s="18">
        <v>0</v>
      </c>
      <c r="AF40" s="481">
        <v>0</v>
      </c>
      <c r="AG40" s="414">
        <f t="shared" si="84"/>
        <v>1000</v>
      </c>
      <c r="AH40" s="415">
        <f t="shared" si="84"/>
        <v>0</v>
      </c>
      <c r="AI40" s="621" t="str">
        <f t="shared" si="19"/>
        <v/>
      </c>
      <c r="AJ40" s="576">
        <f t="shared" si="85"/>
        <v>1629360</v>
      </c>
      <c r="AK40" s="577">
        <f t="shared" si="86"/>
        <v>0</v>
      </c>
      <c r="AL40" s="576">
        <f t="shared" si="87"/>
        <v>0</v>
      </c>
      <c r="AM40" s="577">
        <f t="shared" si="88"/>
        <v>0</v>
      </c>
      <c r="AN40" s="576">
        <f t="shared" si="89"/>
        <v>0</v>
      </c>
      <c r="AO40" s="11">
        <v>0</v>
      </c>
      <c r="AP40" s="635">
        <f t="shared" si="90"/>
        <v>1629360</v>
      </c>
      <c r="AQ40" s="636">
        <f t="shared" si="90"/>
        <v>0</v>
      </c>
      <c r="AR40" s="488" t="s">
        <v>314</v>
      </c>
      <c r="AS40" s="489" t="s">
        <v>314</v>
      </c>
      <c r="AT40" s="489" t="s">
        <v>314</v>
      </c>
      <c r="AU40" s="489" t="s">
        <v>314</v>
      </c>
      <c r="AV40" s="489" t="s">
        <v>314</v>
      </c>
      <c r="AW40" s="489" t="s">
        <v>314</v>
      </c>
      <c r="AX40" s="489" t="s">
        <v>314</v>
      </c>
      <c r="AY40" s="489" t="s">
        <v>314</v>
      </c>
      <c r="AZ40" s="632">
        <f t="shared" si="13"/>
        <v>0</v>
      </c>
      <c r="BA40" s="477">
        <v>0</v>
      </c>
      <c r="BB40" s="580" t="str">
        <f t="shared" si="91"/>
        <v/>
      </c>
      <c r="BC40" s="477">
        <v>0</v>
      </c>
      <c r="BD40" s="649" t="e">
        <f t="shared" si="92"/>
        <v>#VALUE!</v>
      </c>
      <c r="BE40" s="477">
        <v>0</v>
      </c>
      <c r="BF40" s="477">
        <v>0.95</v>
      </c>
      <c r="BG40" s="477">
        <v>0</v>
      </c>
      <c r="BH40" s="571" t="s">
        <v>314</v>
      </c>
      <c r="BI40" s="477">
        <v>0</v>
      </c>
      <c r="BJ40" s="477">
        <v>0</v>
      </c>
      <c r="BK40" s="579">
        <f>'9. Pre-Investment Baselines'!AV34-'3. Feeder Status'!BJ40</f>
        <v>0</v>
      </c>
      <c r="BL40" s="624"/>
      <c r="BM40" s="490">
        <v>0</v>
      </c>
      <c r="BN40" s="491" t="s">
        <v>430</v>
      </c>
      <c r="BO40" s="490" t="s">
        <v>314</v>
      </c>
      <c r="BP40" s="492">
        <v>0</v>
      </c>
      <c r="BQ40" s="627" t="s">
        <v>314</v>
      </c>
      <c r="BR40" s="626" t="s">
        <v>314</v>
      </c>
      <c r="BS40" s="493" t="s">
        <v>314</v>
      </c>
      <c r="BT40" s="494" t="s">
        <v>314</v>
      </c>
      <c r="BU40" s="495" t="s">
        <v>314</v>
      </c>
      <c r="BV40" s="496" t="s">
        <v>314</v>
      </c>
      <c r="BW40" s="497" t="s">
        <v>314</v>
      </c>
      <c r="BX40" s="498" t="s">
        <v>314</v>
      </c>
      <c r="BY40" s="498" t="s">
        <v>314</v>
      </c>
      <c r="BZ40" s="499" t="s">
        <v>314</v>
      </c>
      <c r="CA40" s="381" t="s">
        <v>314</v>
      </c>
      <c r="CB40" s="479" t="s">
        <v>314</v>
      </c>
      <c r="CC40" s="500" t="s">
        <v>314</v>
      </c>
      <c r="CD40" s="501" t="s">
        <v>314</v>
      </c>
      <c r="CE40" s="492" t="s">
        <v>314</v>
      </c>
      <c r="CF40" s="492">
        <v>0</v>
      </c>
    </row>
    <row r="41" spans="1:84" ht="30" customHeight="1" x14ac:dyDescent="0.25">
      <c r="A41" s="60" t="str">
        <f t="shared" si="0"/>
        <v>Unitil - FG&amp;E</v>
      </c>
      <c r="B41" s="65" t="s">
        <v>314</v>
      </c>
      <c r="C41" s="65" t="s">
        <v>314</v>
      </c>
      <c r="D41" s="58" t="s">
        <v>340</v>
      </c>
      <c r="E41" s="58" t="s">
        <v>322</v>
      </c>
      <c r="F41" s="58" t="s">
        <v>348</v>
      </c>
      <c r="G41" s="58" t="s">
        <v>322</v>
      </c>
      <c r="H41" s="11" t="s">
        <v>430</v>
      </c>
      <c r="I41" s="17" t="s">
        <v>413</v>
      </c>
      <c r="J41" s="116" t="s">
        <v>409</v>
      </c>
      <c r="K41" s="567">
        <v>8.533121508568831</v>
      </c>
      <c r="L41" s="567">
        <v>1.7169986011793392</v>
      </c>
      <c r="M41" s="318">
        <v>1</v>
      </c>
      <c r="N41" s="563">
        <v>4412988.4270974863</v>
      </c>
      <c r="O41" s="477" t="s">
        <v>410</v>
      </c>
      <c r="P41" s="565">
        <v>1</v>
      </c>
      <c r="Q41" s="479" t="s">
        <v>437</v>
      </c>
      <c r="R41" s="478" t="s">
        <v>437</v>
      </c>
      <c r="S41" s="18">
        <v>0</v>
      </c>
      <c r="T41" s="481">
        <f t="shared" si="1"/>
        <v>0</v>
      </c>
      <c r="U41" s="18">
        <v>0</v>
      </c>
      <c r="V41" s="481">
        <f t="shared" si="1"/>
        <v>0</v>
      </c>
      <c r="W41" s="18">
        <v>0</v>
      </c>
      <c r="X41" s="11">
        <v>0</v>
      </c>
      <c r="Y41" s="18">
        <f t="shared" si="2"/>
        <v>0</v>
      </c>
      <c r="Z41" s="11">
        <f t="shared" si="2"/>
        <v>0</v>
      </c>
      <c r="AA41" s="416">
        <f t="shared" si="2"/>
        <v>0</v>
      </c>
      <c r="AB41" s="481">
        <f t="shared" ref="AB41" si="108">AA41</f>
        <v>0</v>
      </c>
      <c r="AC41" s="411">
        <v>0</v>
      </c>
      <c r="AD41" s="481">
        <f t="shared" ref="AD41" si="109">AC41</f>
        <v>0</v>
      </c>
      <c r="AE41" s="18">
        <v>0</v>
      </c>
      <c r="AF41" s="481">
        <f t="shared" ref="AF41" si="110">AE41</f>
        <v>0</v>
      </c>
      <c r="AG41" s="414">
        <f t="shared" si="84"/>
        <v>0</v>
      </c>
      <c r="AH41" s="415">
        <f t="shared" si="84"/>
        <v>0</v>
      </c>
      <c r="AI41" s="621">
        <f t="shared" si="19"/>
        <v>0</v>
      </c>
      <c r="AJ41" s="576">
        <f t="shared" si="85"/>
        <v>0</v>
      </c>
      <c r="AK41" s="577">
        <f t="shared" si="86"/>
        <v>0</v>
      </c>
      <c r="AL41" s="576">
        <f t="shared" si="87"/>
        <v>0</v>
      </c>
      <c r="AM41" s="577">
        <f t="shared" si="88"/>
        <v>0</v>
      </c>
      <c r="AN41" s="576">
        <f t="shared" si="89"/>
        <v>0</v>
      </c>
      <c r="AO41" s="11">
        <v>0</v>
      </c>
      <c r="AP41" s="635">
        <f t="shared" si="90"/>
        <v>0</v>
      </c>
      <c r="AQ41" s="636">
        <f t="shared" si="90"/>
        <v>0</v>
      </c>
      <c r="AR41" s="488" t="s">
        <v>314</v>
      </c>
      <c r="AS41" s="489" t="s">
        <v>314</v>
      </c>
      <c r="AT41" s="489" t="s">
        <v>314</v>
      </c>
      <c r="AU41" s="489" t="s">
        <v>314</v>
      </c>
      <c r="AV41" s="489" t="s">
        <v>314</v>
      </c>
      <c r="AW41" s="489" t="s">
        <v>314</v>
      </c>
      <c r="AX41" s="489" t="s">
        <v>314</v>
      </c>
      <c r="AY41" s="489" t="s">
        <v>314</v>
      </c>
      <c r="AZ41" s="632">
        <f t="shared" si="13"/>
        <v>4412988.4270974863</v>
      </c>
      <c r="BA41" s="477">
        <v>0</v>
      </c>
      <c r="BB41" s="580">
        <f t="shared" si="91"/>
        <v>1</v>
      </c>
      <c r="BC41" s="477">
        <v>0</v>
      </c>
      <c r="BD41" s="649">
        <f t="shared" si="92"/>
        <v>196.91365509332962</v>
      </c>
      <c r="BE41" s="477">
        <v>0</v>
      </c>
      <c r="BF41" s="477">
        <v>0.95</v>
      </c>
      <c r="BG41" s="477">
        <v>0</v>
      </c>
      <c r="BH41" s="571" t="s">
        <v>314</v>
      </c>
      <c r="BI41" s="477">
        <v>0</v>
      </c>
      <c r="BJ41" s="477">
        <v>0</v>
      </c>
      <c r="BK41" s="579">
        <f>'9. Pre-Investment Baselines'!AV35-'3. Feeder Status'!BJ41</f>
        <v>0</v>
      </c>
      <c r="BL41" s="624"/>
      <c r="BM41" s="490">
        <v>0</v>
      </c>
      <c r="BN41" s="491" t="s">
        <v>430</v>
      </c>
      <c r="BO41" s="490" t="s">
        <v>314</v>
      </c>
      <c r="BP41" s="492">
        <v>0</v>
      </c>
      <c r="BQ41" s="627" t="s">
        <v>314</v>
      </c>
      <c r="BR41" s="626" t="s">
        <v>314</v>
      </c>
      <c r="BS41" s="494">
        <v>158.65</v>
      </c>
      <c r="BT41" s="494">
        <v>125.23</v>
      </c>
      <c r="BU41" s="495">
        <v>158.65</v>
      </c>
      <c r="BV41" s="496">
        <v>125.79</v>
      </c>
      <c r="BW41" s="497">
        <v>1</v>
      </c>
      <c r="BX41" s="498">
        <v>-0.111</v>
      </c>
      <c r="BY41" s="498">
        <v>1</v>
      </c>
      <c r="BZ41" s="499">
        <v>0.16700000000000001</v>
      </c>
      <c r="CA41" s="381" t="s">
        <v>314</v>
      </c>
      <c r="CB41" s="479" t="s">
        <v>314</v>
      </c>
      <c r="CC41" s="500" t="s">
        <v>314</v>
      </c>
      <c r="CD41" s="501" t="s">
        <v>314</v>
      </c>
      <c r="CE41" s="492" t="s">
        <v>314</v>
      </c>
      <c r="CF41" s="492">
        <v>0</v>
      </c>
    </row>
    <row r="42" spans="1:84" ht="30" customHeight="1" x14ac:dyDescent="0.25">
      <c r="A42" s="60" t="str">
        <f t="shared" si="0"/>
        <v>Unitil - FG&amp;E</v>
      </c>
      <c r="B42" s="65" t="s">
        <v>314</v>
      </c>
      <c r="C42" s="65" t="s">
        <v>314</v>
      </c>
      <c r="D42" s="58" t="s">
        <v>340</v>
      </c>
      <c r="E42" s="58" t="s">
        <v>322</v>
      </c>
      <c r="F42" s="58" t="s">
        <v>349</v>
      </c>
      <c r="G42" s="58" t="s">
        <v>322</v>
      </c>
      <c r="H42" s="11" t="s">
        <v>430</v>
      </c>
      <c r="I42" s="17" t="s">
        <v>413</v>
      </c>
      <c r="J42" s="116" t="s">
        <v>414</v>
      </c>
      <c r="K42" s="567">
        <v>9.8000000000000007</v>
      </c>
      <c r="L42" s="567" t="s">
        <v>314</v>
      </c>
      <c r="M42" s="318">
        <v>485</v>
      </c>
      <c r="N42" s="563">
        <v>13536674.219203919</v>
      </c>
      <c r="O42" s="477" t="s">
        <v>410</v>
      </c>
      <c r="P42" s="565">
        <v>3.0674619802044822</v>
      </c>
      <c r="Q42" s="479" t="s">
        <v>437</v>
      </c>
      <c r="R42" s="478" t="s">
        <v>437</v>
      </c>
      <c r="S42" s="18">
        <v>0</v>
      </c>
      <c r="T42" s="481">
        <f t="shared" si="1"/>
        <v>0</v>
      </c>
      <c r="U42" s="18">
        <v>0</v>
      </c>
      <c r="V42" s="481">
        <f t="shared" si="1"/>
        <v>0</v>
      </c>
      <c r="W42" s="18">
        <v>0</v>
      </c>
      <c r="X42" s="11">
        <v>0</v>
      </c>
      <c r="Y42" s="18">
        <f t="shared" si="2"/>
        <v>0</v>
      </c>
      <c r="Z42" s="11">
        <f t="shared" si="2"/>
        <v>0</v>
      </c>
      <c r="AA42" s="416">
        <f t="shared" si="2"/>
        <v>0</v>
      </c>
      <c r="AB42" s="481">
        <f t="shared" ref="AB42" si="111">AA42</f>
        <v>0</v>
      </c>
      <c r="AC42" s="411">
        <v>0</v>
      </c>
      <c r="AD42" s="481">
        <f t="shared" ref="AD42" si="112">AC42</f>
        <v>0</v>
      </c>
      <c r="AE42" s="18">
        <v>0</v>
      </c>
      <c r="AF42" s="481">
        <f t="shared" ref="AF42" si="113">AE42</f>
        <v>0</v>
      </c>
      <c r="AG42" s="414">
        <f>AA42+AC42+AE42</f>
        <v>0</v>
      </c>
      <c r="AH42" s="415">
        <f>AB42+AD42+AF42</f>
        <v>0</v>
      </c>
      <c r="AI42" s="621">
        <f t="shared" si="19"/>
        <v>0</v>
      </c>
      <c r="AJ42" s="576">
        <f t="shared" si="85"/>
        <v>0</v>
      </c>
      <c r="AK42" s="577">
        <f t="shared" si="86"/>
        <v>0</v>
      </c>
      <c r="AL42" s="576">
        <f t="shared" si="87"/>
        <v>0</v>
      </c>
      <c r="AM42" s="577">
        <f t="shared" si="88"/>
        <v>0</v>
      </c>
      <c r="AN42" s="576">
        <f t="shared" si="89"/>
        <v>0</v>
      </c>
      <c r="AO42" s="11">
        <v>0</v>
      </c>
      <c r="AP42" s="635">
        <f t="shared" si="90"/>
        <v>0</v>
      </c>
      <c r="AQ42" s="636">
        <f t="shared" si="90"/>
        <v>0</v>
      </c>
      <c r="AR42" s="488" t="s">
        <v>314</v>
      </c>
      <c r="AS42" s="489" t="s">
        <v>314</v>
      </c>
      <c r="AT42" s="489" t="s">
        <v>314</v>
      </c>
      <c r="AU42" s="489" t="s">
        <v>314</v>
      </c>
      <c r="AV42" s="489" t="s">
        <v>314</v>
      </c>
      <c r="AW42" s="489" t="s">
        <v>314</v>
      </c>
      <c r="AX42" s="489" t="s">
        <v>314</v>
      </c>
      <c r="AY42" s="489" t="s">
        <v>314</v>
      </c>
      <c r="AZ42" s="632">
        <f t="shared" si="13"/>
        <v>13536674.219203919</v>
      </c>
      <c r="BA42" s="477">
        <v>0</v>
      </c>
      <c r="BB42" s="580">
        <f t="shared" si="91"/>
        <v>3.0674619802044822</v>
      </c>
      <c r="BC42" s="477">
        <v>0</v>
      </c>
      <c r="BD42" s="649">
        <f t="shared" si="92"/>
        <v>604.02515038188733</v>
      </c>
      <c r="BE42" s="477">
        <v>0</v>
      </c>
      <c r="BF42" s="477">
        <v>0.95</v>
      </c>
      <c r="BG42" s="477">
        <v>0</v>
      </c>
      <c r="BH42" s="571" t="s">
        <v>314</v>
      </c>
      <c r="BI42" s="477">
        <v>0</v>
      </c>
      <c r="BJ42" s="477">
        <v>0</v>
      </c>
      <c r="BK42" s="579">
        <f>'9. Pre-Investment Baselines'!AV36-'3. Feeder Status'!BJ42</f>
        <v>0.33333333333333331</v>
      </c>
      <c r="BL42" s="624"/>
      <c r="BM42" s="490">
        <v>0</v>
      </c>
      <c r="BN42" s="491" t="s">
        <v>430</v>
      </c>
      <c r="BO42" s="490" t="s">
        <v>314</v>
      </c>
      <c r="BP42" s="492">
        <v>0</v>
      </c>
      <c r="BQ42" s="627" t="s">
        <v>314</v>
      </c>
      <c r="BR42" s="626" t="s">
        <v>314</v>
      </c>
      <c r="BS42" s="513">
        <v>82.5</v>
      </c>
      <c r="BT42" s="513">
        <v>7.45</v>
      </c>
      <c r="BU42" s="514">
        <v>82.5</v>
      </c>
      <c r="BV42" s="518">
        <v>65.36</v>
      </c>
      <c r="BW42" s="515">
        <v>1.004</v>
      </c>
      <c r="BX42" s="516">
        <v>0.33900000000000002</v>
      </c>
      <c r="BY42" s="516">
        <v>1.004</v>
      </c>
      <c r="BZ42" s="517">
        <v>0.67900000000000005</v>
      </c>
      <c r="CA42" s="381" t="s">
        <v>314</v>
      </c>
      <c r="CB42" s="479" t="s">
        <v>314</v>
      </c>
      <c r="CC42" s="500" t="s">
        <v>314</v>
      </c>
      <c r="CD42" s="501" t="s">
        <v>314</v>
      </c>
      <c r="CE42" s="492" t="s">
        <v>314</v>
      </c>
      <c r="CF42" s="492">
        <v>0</v>
      </c>
    </row>
    <row r="43" spans="1:84" ht="30" customHeight="1" x14ac:dyDescent="0.25">
      <c r="A43" s="60" t="str">
        <f t="shared" si="0"/>
        <v>Unitil - FG&amp;E</v>
      </c>
      <c r="B43" s="65" t="s">
        <v>314</v>
      </c>
      <c r="C43" s="65" t="s">
        <v>314</v>
      </c>
      <c r="D43" s="58" t="s">
        <v>340</v>
      </c>
      <c r="E43" s="58" t="s">
        <v>322</v>
      </c>
      <c r="F43" s="395"/>
      <c r="G43" s="395"/>
      <c r="H43" s="419"/>
      <c r="I43" s="426"/>
      <c r="J43" s="395"/>
      <c r="K43" s="395" t="s">
        <v>438</v>
      </c>
      <c r="L43" s="395" t="s">
        <v>438</v>
      </c>
      <c r="M43" s="395" t="s">
        <v>438</v>
      </c>
      <c r="N43" s="633"/>
      <c r="O43" s="633"/>
      <c r="P43" s="653" t="s">
        <v>438</v>
      </c>
      <c r="Q43" s="654"/>
      <c r="R43" s="653"/>
      <c r="S43" s="418"/>
      <c r="T43" s="419"/>
      <c r="U43" s="418"/>
      <c r="V43" s="419"/>
      <c r="W43" s="418"/>
      <c r="X43" s="419"/>
      <c r="Y43" s="418"/>
      <c r="Z43" s="419"/>
      <c r="AA43" s="422"/>
      <c r="AB43" s="419"/>
      <c r="AC43" s="424"/>
      <c r="AD43" s="419"/>
      <c r="AE43" s="418"/>
      <c r="AF43" s="419"/>
      <c r="AG43" s="426"/>
      <c r="AH43" s="419"/>
      <c r="AI43" s="468"/>
      <c r="AJ43" s="418"/>
      <c r="AK43" s="419"/>
      <c r="AL43" s="418"/>
      <c r="AM43" s="419"/>
      <c r="AN43" s="418"/>
      <c r="AO43" s="419"/>
      <c r="AP43" s="418"/>
      <c r="AQ43" s="419"/>
      <c r="AR43" s="488" t="s">
        <v>314</v>
      </c>
      <c r="AS43" s="489" t="s">
        <v>314</v>
      </c>
      <c r="AT43" s="489" t="s">
        <v>314</v>
      </c>
      <c r="AU43" s="489" t="s">
        <v>314</v>
      </c>
      <c r="AV43" s="489" t="s">
        <v>314</v>
      </c>
      <c r="AW43" s="489" t="s">
        <v>314</v>
      </c>
      <c r="AX43" s="489" t="s">
        <v>314</v>
      </c>
      <c r="AY43" s="489" t="s">
        <v>314</v>
      </c>
      <c r="AZ43" s="633"/>
      <c r="BA43" s="624"/>
      <c r="BB43" s="624"/>
      <c r="BC43" s="624"/>
      <c r="BD43" s="650"/>
      <c r="BE43" s="624"/>
      <c r="BF43" s="624"/>
      <c r="BG43" s="624"/>
      <c r="BH43" s="624"/>
      <c r="BI43" s="624"/>
      <c r="BJ43" s="624"/>
      <c r="BK43" s="624"/>
      <c r="BL43" s="624"/>
      <c r="BM43" s="490">
        <v>0</v>
      </c>
      <c r="BN43" s="491" t="s">
        <v>430</v>
      </c>
      <c r="BO43" s="490" t="s">
        <v>314</v>
      </c>
      <c r="BP43" s="492">
        <v>0</v>
      </c>
      <c r="BQ43" s="627" t="s">
        <v>314</v>
      </c>
      <c r="BR43" s="626" t="s">
        <v>314</v>
      </c>
      <c r="BS43" s="504"/>
      <c r="BT43" s="505"/>
      <c r="BU43" s="506"/>
      <c r="BV43" s="507"/>
      <c r="BW43" s="508"/>
      <c r="BX43" s="509"/>
      <c r="BY43" s="509"/>
      <c r="BZ43" s="510"/>
      <c r="CA43" s="381" t="s">
        <v>314</v>
      </c>
      <c r="CB43" s="479" t="s">
        <v>314</v>
      </c>
      <c r="CC43" s="500" t="s">
        <v>314</v>
      </c>
      <c r="CD43" s="501" t="s">
        <v>314</v>
      </c>
      <c r="CE43" s="492" t="s">
        <v>314</v>
      </c>
      <c r="CF43" s="492">
        <v>0</v>
      </c>
    </row>
    <row r="44" spans="1:84" ht="30" customHeight="1" x14ac:dyDescent="0.25">
      <c r="A44" s="60" t="str">
        <f t="shared" si="0"/>
        <v>Unitil - FG&amp;E</v>
      </c>
      <c r="B44" s="65" t="s">
        <v>314</v>
      </c>
      <c r="C44" s="65" t="s">
        <v>314</v>
      </c>
      <c r="D44" s="58" t="s">
        <v>350</v>
      </c>
      <c r="E44" s="58" t="s">
        <v>322</v>
      </c>
      <c r="F44" s="58" t="s">
        <v>351</v>
      </c>
      <c r="G44" s="58" t="s">
        <v>322</v>
      </c>
      <c r="H44" s="11" t="s">
        <v>430</v>
      </c>
      <c r="I44" s="17" t="s">
        <v>408</v>
      </c>
      <c r="J44" s="116" t="s">
        <v>409</v>
      </c>
      <c r="K44" s="567">
        <v>9.5609204577802025</v>
      </c>
      <c r="L44" s="567">
        <v>12.960843923397293</v>
      </c>
      <c r="M44" s="318">
        <v>1225</v>
      </c>
      <c r="N44" s="563">
        <v>10723858.797031675</v>
      </c>
      <c r="O44" s="477" t="s">
        <v>410</v>
      </c>
      <c r="P44" s="565">
        <v>2.430067283019135</v>
      </c>
      <c r="Q44" s="479" t="s">
        <v>437</v>
      </c>
      <c r="R44" s="478" t="s">
        <v>437</v>
      </c>
      <c r="S44" s="480">
        <v>86</v>
      </c>
      <c r="T44" s="481">
        <f t="shared" si="1"/>
        <v>86</v>
      </c>
      <c r="U44" s="18">
        <v>0</v>
      </c>
      <c r="V44" s="481">
        <f t="shared" si="1"/>
        <v>0</v>
      </c>
      <c r="W44" s="18">
        <v>1</v>
      </c>
      <c r="X44" s="11">
        <v>0</v>
      </c>
      <c r="Y44" s="18">
        <f t="shared" si="2"/>
        <v>87</v>
      </c>
      <c r="Z44" s="11">
        <f t="shared" si="2"/>
        <v>86</v>
      </c>
      <c r="AA44" s="482">
        <v>749.2</v>
      </c>
      <c r="AB44" s="481">
        <f t="shared" ref="AB44" si="114">AA44</f>
        <v>749.2</v>
      </c>
      <c r="AC44" s="411">
        <v>0</v>
      </c>
      <c r="AD44" s="481">
        <f t="shared" ref="AD44" si="115">AC44</f>
        <v>0</v>
      </c>
      <c r="AE44" s="18">
        <v>9.1999999999999993</v>
      </c>
      <c r="AF44" s="481">
        <f t="shared" ref="AF44" si="116">AE44</f>
        <v>9.1999999999999993</v>
      </c>
      <c r="AG44" s="414">
        <f t="shared" ref="AG44:AH46" si="117">AA44+AC44+AE44</f>
        <v>758.40000000000009</v>
      </c>
      <c r="AH44" s="415">
        <f t="shared" si="117"/>
        <v>758.40000000000009</v>
      </c>
      <c r="AI44" s="621">
        <f t="shared" si="19"/>
        <v>0.31209012412930304</v>
      </c>
      <c r="AJ44" s="576">
        <f t="shared" ref="AJ44:AJ46" si="118">AA44*0.186*8760</f>
        <v>1220716.5120000001</v>
      </c>
      <c r="AK44" s="577">
        <f t="shared" ref="AK44:AK46" si="119">AB44*0.186*8760</f>
        <v>1220716.5120000001</v>
      </c>
      <c r="AL44" s="576">
        <f t="shared" ref="AL44:AL46" si="120">AC44*8760</f>
        <v>0</v>
      </c>
      <c r="AM44" s="577">
        <f t="shared" ref="AM44:AM46" si="121">AD44*8760</f>
        <v>0</v>
      </c>
      <c r="AN44" s="576">
        <f t="shared" ref="AN44:AN46" si="122">AE44*0.186*8760</f>
        <v>14990.111999999999</v>
      </c>
      <c r="AO44" s="11">
        <v>0</v>
      </c>
      <c r="AP44" s="635">
        <f t="shared" ref="AP44:AQ46" si="123">AJ44+AL44+AN44</f>
        <v>1235706.6240000001</v>
      </c>
      <c r="AQ44" s="636">
        <f t="shared" si="123"/>
        <v>1220716.5120000001</v>
      </c>
      <c r="AR44" s="488" t="s">
        <v>314</v>
      </c>
      <c r="AS44" s="489" t="s">
        <v>314</v>
      </c>
      <c r="AT44" s="489" t="s">
        <v>314</v>
      </c>
      <c r="AU44" s="489" t="s">
        <v>314</v>
      </c>
      <c r="AV44" s="489" t="s">
        <v>314</v>
      </c>
      <c r="AW44" s="489" t="s">
        <v>314</v>
      </c>
      <c r="AX44" s="489" t="s">
        <v>314</v>
      </c>
      <c r="AY44" s="489" t="s">
        <v>314</v>
      </c>
      <c r="AZ44" s="632">
        <f t="shared" si="13"/>
        <v>10723858.797031675</v>
      </c>
      <c r="BA44" s="477">
        <v>0</v>
      </c>
      <c r="BB44" s="580">
        <f t="shared" ref="BB44:BB46" si="124">P44</f>
        <v>2.430067283019135</v>
      </c>
      <c r="BC44" s="477">
        <v>0</v>
      </c>
      <c r="BD44" s="649">
        <f t="shared" ref="BD44:BD46" si="125">(((92178/SUM(P$15:P$71))*P44)/92178)*21417</f>
        <v>478.51343082201453</v>
      </c>
      <c r="BE44" s="477">
        <v>0</v>
      </c>
      <c r="BF44" s="477">
        <v>0.95</v>
      </c>
      <c r="BG44" s="477">
        <v>0</v>
      </c>
      <c r="BH44" s="571" t="s">
        <v>314</v>
      </c>
      <c r="BI44" s="477">
        <v>0</v>
      </c>
      <c r="BJ44" s="477">
        <v>0</v>
      </c>
      <c r="BK44" s="579">
        <f>'9. Pre-Investment Baselines'!AV38-'3. Feeder Status'!BJ44</f>
        <v>1.3333333333333333</v>
      </c>
      <c r="BL44" s="624"/>
      <c r="BM44" s="490">
        <v>0</v>
      </c>
      <c r="BN44" s="491" t="s">
        <v>430</v>
      </c>
      <c r="BO44" s="490" t="s">
        <v>314</v>
      </c>
      <c r="BP44" s="492">
        <v>0</v>
      </c>
      <c r="BQ44" s="627" t="s">
        <v>314</v>
      </c>
      <c r="BR44" s="626" t="s">
        <v>314</v>
      </c>
      <c r="BS44" s="494">
        <v>45.77</v>
      </c>
      <c r="BT44" s="494">
        <v>30.99</v>
      </c>
      <c r="BU44" s="495">
        <v>45.77</v>
      </c>
      <c r="BV44" s="496">
        <v>31.81</v>
      </c>
      <c r="BW44" s="497">
        <v>0.66600000000000004</v>
      </c>
      <c r="BX44" s="498">
        <v>0.34499999999999997</v>
      </c>
      <c r="BY44" s="498">
        <v>0.66600000000000004</v>
      </c>
      <c r="BZ44" s="499">
        <v>0.35299999999999998</v>
      </c>
      <c r="CA44" s="381" t="s">
        <v>314</v>
      </c>
      <c r="CB44" s="479" t="s">
        <v>314</v>
      </c>
      <c r="CC44" s="500" t="s">
        <v>314</v>
      </c>
      <c r="CD44" s="501" t="s">
        <v>314</v>
      </c>
      <c r="CE44" s="492" t="s">
        <v>314</v>
      </c>
      <c r="CF44" s="492">
        <v>0</v>
      </c>
    </row>
    <row r="45" spans="1:84" ht="30" customHeight="1" x14ac:dyDescent="0.25">
      <c r="A45" s="60" t="str">
        <f t="shared" si="0"/>
        <v>Unitil - FG&amp;E</v>
      </c>
      <c r="B45" s="65" t="s">
        <v>314</v>
      </c>
      <c r="C45" s="65" t="s">
        <v>314</v>
      </c>
      <c r="D45" s="58" t="s">
        <v>350</v>
      </c>
      <c r="E45" s="58" t="s">
        <v>322</v>
      </c>
      <c r="F45" s="58" t="s">
        <v>352</v>
      </c>
      <c r="G45" s="58" t="s">
        <v>322</v>
      </c>
      <c r="H45" s="11" t="s">
        <v>430</v>
      </c>
      <c r="I45" s="17" t="s">
        <v>408</v>
      </c>
      <c r="J45" s="116" t="s">
        <v>409</v>
      </c>
      <c r="K45" s="567">
        <v>9.5609204577802025</v>
      </c>
      <c r="L45" s="567">
        <v>9.2319997185161018</v>
      </c>
      <c r="M45" s="318">
        <v>620</v>
      </c>
      <c r="N45" s="563">
        <v>7032038.555430606</v>
      </c>
      <c r="O45" s="477" t="s">
        <v>410</v>
      </c>
      <c r="P45" s="565">
        <v>1.5934867429633672</v>
      </c>
      <c r="Q45" s="479" t="s">
        <v>437</v>
      </c>
      <c r="R45" s="478" t="s">
        <v>437</v>
      </c>
      <c r="S45" s="480">
        <v>26</v>
      </c>
      <c r="T45" s="481">
        <f t="shared" si="1"/>
        <v>26</v>
      </c>
      <c r="U45" s="18">
        <v>0</v>
      </c>
      <c r="V45" s="481">
        <f t="shared" si="1"/>
        <v>0</v>
      </c>
      <c r="W45" s="18">
        <v>0</v>
      </c>
      <c r="X45" s="11">
        <v>0</v>
      </c>
      <c r="Y45" s="18">
        <f t="shared" si="2"/>
        <v>26</v>
      </c>
      <c r="Z45" s="11">
        <f t="shared" si="2"/>
        <v>26</v>
      </c>
      <c r="AA45" s="482">
        <v>166.5</v>
      </c>
      <c r="AB45" s="481">
        <f t="shared" ref="AB45" si="126">AA45</f>
        <v>166.5</v>
      </c>
      <c r="AC45" s="411">
        <v>0</v>
      </c>
      <c r="AD45" s="481">
        <f t="shared" ref="AD45" si="127">AC45</f>
        <v>0</v>
      </c>
      <c r="AE45" s="18">
        <v>0</v>
      </c>
      <c r="AF45" s="481">
        <f t="shared" ref="AF45" si="128">AE45</f>
        <v>0</v>
      </c>
      <c r="AG45" s="414">
        <f t="shared" si="117"/>
        <v>166.5</v>
      </c>
      <c r="AH45" s="415">
        <f t="shared" si="117"/>
        <v>166.5</v>
      </c>
      <c r="AI45" s="621">
        <f t="shared" si="19"/>
        <v>0.10448784763051377</v>
      </c>
      <c r="AJ45" s="576">
        <f t="shared" si="118"/>
        <v>271288.44</v>
      </c>
      <c r="AK45" s="577">
        <f t="shared" si="119"/>
        <v>271288.44</v>
      </c>
      <c r="AL45" s="576">
        <f t="shared" si="120"/>
        <v>0</v>
      </c>
      <c r="AM45" s="577">
        <f t="shared" si="121"/>
        <v>0</v>
      </c>
      <c r="AN45" s="576">
        <f t="shared" si="122"/>
        <v>0</v>
      </c>
      <c r="AO45" s="11">
        <v>0</v>
      </c>
      <c r="AP45" s="635">
        <f t="shared" si="123"/>
        <v>271288.44</v>
      </c>
      <c r="AQ45" s="636">
        <f t="shared" si="123"/>
        <v>271288.44</v>
      </c>
      <c r="AR45" s="488" t="s">
        <v>314</v>
      </c>
      <c r="AS45" s="489" t="s">
        <v>314</v>
      </c>
      <c r="AT45" s="489" t="s">
        <v>314</v>
      </c>
      <c r="AU45" s="489" t="s">
        <v>314</v>
      </c>
      <c r="AV45" s="489" t="s">
        <v>314</v>
      </c>
      <c r="AW45" s="489" t="s">
        <v>314</v>
      </c>
      <c r="AX45" s="489" t="s">
        <v>314</v>
      </c>
      <c r="AY45" s="489" t="s">
        <v>314</v>
      </c>
      <c r="AZ45" s="632">
        <f t="shared" si="13"/>
        <v>7032038.555430606</v>
      </c>
      <c r="BA45" s="477">
        <v>0</v>
      </c>
      <c r="BB45" s="580">
        <f t="shared" si="124"/>
        <v>1.5934867429633672</v>
      </c>
      <c r="BC45" s="477">
        <v>0</v>
      </c>
      <c r="BD45" s="649">
        <f t="shared" si="125"/>
        <v>313.77929889968169</v>
      </c>
      <c r="BE45" s="477">
        <v>0</v>
      </c>
      <c r="BF45" s="477">
        <v>0.95</v>
      </c>
      <c r="BG45" s="477">
        <v>0</v>
      </c>
      <c r="BH45" s="571" t="s">
        <v>314</v>
      </c>
      <c r="BI45" s="477">
        <v>0</v>
      </c>
      <c r="BJ45" s="477">
        <v>0</v>
      </c>
      <c r="BK45" s="579">
        <f>'9. Pre-Investment Baselines'!AV39-'3. Feeder Status'!BJ45</f>
        <v>1</v>
      </c>
      <c r="BL45" s="624"/>
      <c r="BM45" s="490">
        <v>0</v>
      </c>
      <c r="BN45" s="491" t="s">
        <v>430</v>
      </c>
      <c r="BO45" s="490" t="s">
        <v>314</v>
      </c>
      <c r="BP45" s="492">
        <v>0</v>
      </c>
      <c r="BQ45" s="627" t="s">
        <v>314</v>
      </c>
      <c r="BR45" s="626" t="s">
        <v>314</v>
      </c>
      <c r="BS45" s="494">
        <v>25.74</v>
      </c>
      <c r="BT45" s="494">
        <v>-219.35</v>
      </c>
      <c r="BU45" s="495">
        <v>24.97</v>
      </c>
      <c r="BV45" s="496">
        <v>5.63</v>
      </c>
      <c r="BW45" s="497">
        <v>0.218</v>
      </c>
      <c r="BX45" s="498">
        <v>-0.24399999999999999</v>
      </c>
      <c r="BY45" s="498">
        <v>0.19400000000000001</v>
      </c>
      <c r="BZ45" s="499">
        <v>-5.2999999999999999E-2</v>
      </c>
      <c r="CA45" s="381" t="s">
        <v>314</v>
      </c>
      <c r="CB45" s="479" t="s">
        <v>314</v>
      </c>
      <c r="CC45" s="500" t="s">
        <v>314</v>
      </c>
      <c r="CD45" s="501" t="s">
        <v>314</v>
      </c>
      <c r="CE45" s="492" t="s">
        <v>314</v>
      </c>
      <c r="CF45" s="492">
        <v>0</v>
      </c>
    </row>
    <row r="46" spans="1:84" ht="30" customHeight="1" x14ac:dyDescent="0.25">
      <c r="A46" s="60" t="str">
        <f t="shared" si="0"/>
        <v>Unitil - FG&amp;E</v>
      </c>
      <c r="B46" s="65" t="s">
        <v>314</v>
      </c>
      <c r="C46" s="65" t="s">
        <v>314</v>
      </c>
      <c r="D46" s="58" t="s">
        <v>350</v>
      </c>
      <c r="E46" s="58" t="s">
        <v>322</v>
      </c>
      <c r="F46" s="58" t="s">
        <v>353</v>
      </c>
      <c r="G46" s="58" t="s">
        <v>322</v>
      </c>
      <c r="H46" s="11" t="s">
        <v>430</v>
      </c>
      <c r="I46" s="17" t="s">
        <v>408</v>
      </c>
      <c r="J46" s="116" t="s">
        <v>409</v>
      </c>
      <c r="K46" s="567">
        <v>9.178483639468995</v>
      </c>
      <c r="L46" s="567">
        <v>0.47833136265624243</v>
      </c>
      <c r="M46" s="318">
        <v>0</v>
      </c>
      <c r="N46" s="563">
        <v>0</v>
      </c>
      <c r="O46" s="477" t="s">
        <v>314</v>
      </c>
      <c r="P46" s="565">
        <v>0</v>
      </c>
      <c r="Q46" s="479" t="s">
        <v>437</v>
      </c>
      <c r="R46" s="478" t="s">
        <v>437</v>
      </c>
      <c r="S46" s="18">
        <v>0</v>
      </c>
      <c r="T46" s="481">
        <f t="shared" si="1"/>
        <v>0</v>
      </c>
      <c r="U46" s="18">
        <v>0</v>
      </c>
      <c r="V46" s="481">
        <f t="shared" si="1"/>
        <v>0</v>
      </c>
      <c r="W46" s="18">
        <v>0</v>
      </c>
      <c r="X46" s="11">
        <v>0</v>
      </c>
      <c r="Y46" s="18">
        <f t="shared" si="2"/>
        <v>0</v>
      </c>
      <c r="Z46" s="11">
        <f t="shared" si="2"/>
        <v>0</v>
      </c>
      <c r="AA46" s="416">
        <f t="shared" si="2"/>
        <v>0</v>
      </c>
      <c r="AB46" s="481">
        <f t="shared" ref="AB46" si="129">AA46</f>
        <v>0</v>
      </c>
      <c r="AC46" s="411">
        <v>0</v>
      </c>
      <c r="AD46" s="481">
        <f t="shared" ref="AD46" si="130">AC46</f>
        <v>0</v>
      </c>
      <c r="AE46" s="18">
        <v>0</v>
      </c>
      <c r="AF46" s="481">
        <f t="shared" ref="AF46" si="131">AE46</f>
        <v>0</v>
      </c>
      <c r="AG46" s="414">
        <f t="shared" si="117"/>
        <v>0</v>
      </c>
      <c r="AH46" s="415">
        <f t="shared" si="117"/>
        <v>0</v>
      </c>
      <c r="AI46" s="621" t="str">
        <f t="shared" si="19"/>
        <v/>
      </c>
      <c r="AJ46" s="576">
        <f t="shared" si="118"/>
        <v>0</v>
      </c>
      <c r="AK46" s="577">
        <f t="shared" si="119"/>
        <v>0</v>
      </c>
      <c r="AL46" s="576">
        <f t="shared" si="120"/>
        <v>0</v>
      </c>
      <c r="AM46" s="577">
        <f t="shared" si="121"/>
        <v>0</v>
      </c>
      <c r="AN46" s="576">
        <f t="shared" si="122"/>
        <v>0</v>
      </c>
      <c r="AO46" s="11">
        <v>0</v>
      </c>
      <c r="AP46" s="635">
        <f t="shared" si="123"/>
        <v>0</v>
      </c>
      <c r="AQ46" s="636">
        <f t="shared" si="123"/>
        <v>0</v>
      </c>
      <c r="AR46" s="488" t="s">
        <v>314</v>
      </c>
      <c r="AS46" s="489" t="s">
        <v>314</v>
      </c>
      <c r="AT46" s="489" t="s">
        <v>314</v>
      </c>
      <c r="AU46" s="489" t="s">
        <v>314</v>
      </c>
      <c r="AV46" s="489" t="s">
        <v>314</v>
      </c>
      <c r="AW46" s="489" t="s">
        <v>314</v>
      </c>
      <c r="AX46" s="489" t="s">
        <v>314</v>
      </c>
      <c r="AY46" s="489" t="s">
        <v>314</v>
      </c>
      <c r="AZ46" s="632">
        <f t="shared" si="13"/>
        <v>0</v>
      </c>
      <c r="BA46" s="477">
        <v>0</v>
      </c>
      <c r="BB46" s="580">
        <f t="shared" si="124"/>
        <v>0</v>
      </c>
      <c r="BC46" s="477">
        <v>0</v>
      </c>
      <c r="BD46" s="649">
        <f t="shared" si="125"/>
        <v>0</v>
      </c>
      <c r="BE46" s="477">
        <v>0</v>
      </c>
      <c r="BF46" s="477">
        <v>0.95</v>
      </c>
      <c r="BG46" s="477">
        <v>0</v>
      </c>
      <c r="BH46" s="571" t="s">
        <v>314</v>
      </c>
      <c r="BI46" s="477">
        <v>0</v>
      </c>
      <c r="BJ46" s="477">
        <v>0</v>
      </c>
      <c r="BK46" s="579">
        <f>'9. Pre-Investment Baselines'!AV40-'3. Feeder Status'!BJ46</f>
        <v>0</v>
      </c>
      <c r="BL46" s="624"/>
      <c r="BM46" s="490">
        <v>0</v>
      </c>
      <c r="BN46" s="491" t="s">
        <v>430</v>
      </c>
      <c r="BO46" s="490" t="s">
        <v>314</v>
      </c>
      <c r="BP46" s="492">
        <v>0</v>
      </c>
      <c r="BQ46" s="627" t="s">
        <v>314</v>
      </c>
      <c r="BR46" s="626" t="s">
        <v>314</v>
      </c>
      <c r="BS46" s="493" t="s">
        <v>314</v>
      </c>
      <c r="BT46" s="494" t="s">
        <v>314</v>
      </c>
      <c r="BU46" s="495" t="s">
        <v>314</v>
      </c>
      <c r="BV46" s="496" t="s">
        <v>314</v>
      </c>
      <c r="BW46" s="497" t="s">
        <v>314</v>
      </c>
      <c r="BX46" s="498" t="s">
        <v>314</v>
      </c>
      <c r="BY46" s="498" t="s">
        <v>314</v>
      </c>
      <c r="BZ46" s="499" t="s">
        <v>314</v>
      </c>
      <c r="CA46" s="381" t="s">
        <v>314</v>
      </c>
      <c r="CB46" s="479" t="s">
        <v>314</v>
      </c>
      <c r="CC46" s="500" t="s">
        <v>314</v>
      </c>
      <c r="CD46" s="501" t="s">
        <v>314</v>
      </c>
      <c r="CE46" s="492" t="s">
        <v>314</v>
      </c>
      <c r="CF46" s="492">
        <v>0</v>
      </c>
    </row>
    <row r="47" spans="1:84" ht="30" customHeight="1" x14ac:dyDescent="0.25">
      <c r="A47" s="60" t="str">
        <f t="shared" si="0"/>
        <v>Unitil - FG&amp;E</v>
      </c>
      <c r="B47" s="65" t="s">
        <v>314</v>
      </c>
      <c r="C47" s="65" t="s">
        <v>314</v>
      </c>
      <c r="D47" s="58" t="s">
        <v>350</v>
      </c>
      <c r="E47" s="58" t="s">
        <v>322</v>
      </c>
      <c r="F47" s="395"/>
      <c r="G47" s="395"/>
      <c r="H47" s="419"/>
      <c r="I47" s="426"/>
      <c r="J47" s="395"/>
      <c r="K47" s="395" t="s">
        <v>438</v>
      </c>
      <c r="L47" s="395" t="s">
        <v>438</v>
      </c>
      <c r="M47" s="395" t="s">
        <v>438</v>
      </c>
      <c r="N47" s="633"/>
      <c r="O47" s="633"/>
      <c r="P47" s="653" t="s">
        <v>438</v>
      </c>
      <c r="Q47" s="654"/>
      <c r="R47" s="653"/>
      <c r="S47" s="418"/>
      <c r="T47" s="419"/>
      <c r="U47" s="418"/>
      <c r="V47" s="419"/>
      <c r="W47" s="418"/>
      <c r="X47" s="419"/>
      <c r="Y47" s="418"/>
      <c r="Z47" s="419"/>
      <c r="AA47" s="422"/>
      <c r="AB47" s="419"/>
      <c r="AC47" s="424"/>
      <c r="AD47" s="419"/>
      <c r="AE47" s="418"/>
      <c r="AF47" s="419"/>
      <c r="AG47" s="426"/>
      <c r="AH47" s="419"/>
      <c r="AI47" s="468"/>
      <c r="AJ47" s="418"/>
      <c r="AK47" s="419"/>
      <c r="AL47" s="418"/>
      <c r="AM47" s="419"/>
      <c r="AN47" s="418"/>
      <c r="AO47" s="419"/>
      <c r="AP47" s="418"/>
      <c r="AQ47" s="419"/>
      <c r="AR47" s="488" t="s">
        <v>314</v>
      </c>
      <c r="AS47" s="489" t="s">
        <v>314</v>
      </c>
      <c r="AT47" s="489" t="s">
        <v>314</v>
      </c>
      <c r="AU47" s="489" t="s">
        <v>314</v>
      </c>
      <c r="AV47" s="489" t="s">
        <v>314</v>
      </c>
      <c r="AW47" s="489" t="s">
        <v>314</v>
      </c>
      <c r="AX47" s="489" t="s">
        <v>314</v>
      </c>
      <c r="AY47" s="489" t="s">
        <v>314</v>
      </c>
      <c r="AZ47" s="633"/>
      <c r="BA47" s="624"/>
      <c r="BB47" s="624"/>
      <c r="BC47" s="624"/>
      <c r="BD47" s="650"/>
      <c r="BE47" s="624"/>
      <c r="BF47" s="624"/>
      <c r="BG47" s="624"/>
      <c r="BH47" s="624"/>
      <c r="BI47" s="624"/>
      <c r="BJ47" s="624"/>
      <c r="BK47" s="624"/>
      <c r="BL47" s="624"/>
      <c r="BM47" s="490">
        <v>0</v>
      </c>
      <c r="BN47" s="491" t="s">
        <v>430</v>
      </c>
      <c r="BO47" s="490" t="s">
        <v>314</v>
      </c>
      <c r="BP47" s="492">
        <v>0</v>
      </c>
      <c r="BQ47" s="627" t="s">
        <v>314</v>
      </c>
      <c r="BR47" s="626" t="s">
        <v>314</v>
      </c>
      <c r="BS47" s="504"/>
      <c r="BT47" s="505"/>
      <c r="BU47" s="506"/>
      <c r="BV47" s="507"/>
      <c r="BW47" s="508"/>
      <c r="BX47" s="509"/>
      <c r="BY47" s="509"/>
      <c r="BZ47" s="510"/>
      <c r="CA47" s="381" t="s">
        <v>314</v>
      </c>
      <c r="CB47" s="479" t="s">
        <v>314</v>
      </c>
      <c r="CC47" s="500" t="s">
        <v>314</v>
      </c>
      <c r="CD47" s="501" t="s">
        <v>314</v>
      </c>
      <c r="CE47" s="492" t="s">
        <v>314</v>
      </c>
      <c r="CF47" s="492">
        <v>0</v>
      </c>
    </row>
    <row r="48" spans="1:84" ht="30" customHeight="1" x14ac:dyDescent="0.25">
      <c r="A48" s="60" t="str">
        <f t="shared" si="0"/>
        <v>Unitil - FG&amp;E</v>
      </c>
      <c r="B48" s="65" t="s">
        <v>314</v>
      </c>
      <c r="C48" s="65" t="s">
        <v>314</v>
      </c>
      <c r="D48" s="58" t="s">
        <v>354</v>
      </c>
      <c r="E48" s="58" t="s">
        <v>354</v>
      </c>
      <c r="F48" s="58" t="s">
        <v>355</v>
      </c>
      <c r="G48" s="58" t="s">
        <v>354</v>
      </c>
      <c r="H48" s="11" t="s">
        <v>430</v>
      </c>
      <c r="I48" s="17" t="s">
        <v>408</v>
      </c>
      <c r="J48" s="116" t="s">
        <v>409</v>
      </c>
      <c r="K48" s="567">
        <v>9.94335727609141</v>
      </c>
      <c r="L48" s="567">
        <v>46.112299073591906</v>
      </c>
      <c r="M48" s="318">
        <v>1335</v>
      </c>
      <c r="N48" s="563">
        <v>19724868.147982847</v>
      </c>
      <c r="O48" s="477" t="s">
        <v>410</v>
      </c>
      <c r="P48" s="565">
        <v>4.4697303140122449</v>
      </c>
      <c r="Q48" s="479" t="s">
        <v>437</v>
      </c>
      <c r="R48" s="478" t="s">
        <v>437</v>
      </c>
      <c r="S48" s="480">
        <v>141</v>
      </c>
      <c r="T48" s="481">
        <f t="shared" si="1"/>
        <v>141</v>
      </c>
      <c r="U48" s="18">
        <v>0</v>
      </c>
      <c r="V48" s="481">
        <f t="shared" si="1"/>
        <v>0</v>
      </c>
      <c r="W48" s="18">
        <v>0</v>
      </c>
      <c r="X48" s="11">
        <v>0</v>
      </c>
      <c r="Y48" s="18">
        <f t="shared" si="2"/>
        <v>141</v>
      </c>
      <c r="Z48" s="11">
        <f t="shared" si="2"/>
        <v>141</v>
      </c>
      <c r="AA48" s="482">
        <v>1321.4</v>
      </c>
      <c r="AB48" s="481">
        <f t="shared" ref="AB48" si="132">AA48</f>
        <v>1321.4</v>
      </c>
      <c r="AC48" s="411">
        <v>0</v>
      </c>
      <c r="AD48" s="481">
        <f t="shared" ref="AD48" si="133">AC48</f>
        <v>0</v>
      </c>
      <c r="AE48" s="18">
        <v>7.6</v>
      </c>
      <c r="AF48" s="481">
        <f t="shared" ref="AF48" si="134">AE48</f>
        <v>7.6</v>
      </c>
      <c r="AG48" s="414">
        <f t="shared" ref="AG48:AH49" si="135">AA48+AC48+AE48</f>
        <v>1329</v>
      </c>
      <c r="AH48" s="415">
        <f t="shared" si="135"/>
        <v>1329</v>
      </c>
      <c r="AI48" s="621">
        <f t="shared" si="19"/>
        <v>0.29733337508835644</v>
      </c>
      <c r="AJ48" s="576">
        <f t="shared" ref="AJ48:AJ49" si="136">AA48*0.186*8760</f>
        <v>2153036.304</v>
      </c>
      <c r="AK48" s="577">
        <f t="shared" ref="AK48:AK49" si="137">AB48*0.186*8760</f>
        <v>2153036.304</v>
      </c>
      <c r="AL48" s="576">
        <f t="shared" ref="AL48:AL49" si="138">AC48*8760</f>
        <v>0</v>
      </c>
      <c r="AM48" s="577">
        <f t="shared" ref="AM48:AM49" si="139">AD48*8760</f>
        <v>0</v>
      </c>
      <c r="AN48" s="576">
        <f t="shared" ref="AN48:AN49" si="140">AE48*0.186*8760</f>
        <v>12383.136</v>
      </c>
      <c r="AO48" s="11">
        <v>0</v>
      </c>
      <c r="AP48" s="635">
        <f t="shared" ref="AP48:AQ49" si="141">AJ48+AL48+AN48</f>
        <v>2165419.44</v>
      </c>
      <c r="AQ48" s="636">
        <f t="shared" si="141"/>
        <v>2153036.304</v>
      </c>
      <c r="AR48" s="488" t="s">
        <v>314</v>
      </c>
      <c r="AS48" s="489" t="s">
        <v>314</v>
      </c>
      <c r="AT48" s="489" t="s">
        <v>314</v>
      </c>
      <c r="AU48" s="489" t="s">
        <v>314</v>
      </c>
      <c r="AV48" s="489" t="s">
        <v>314</v>
      </c>
      <c r="AW48" s="489" t="s">
        <v>314</v>
      </c>
      <c r="AX48" s="489" t="s">
        <v>314</v>
      </c>
      <c r="AY48" s="489" t="s">
        <v>314</v>
      </c>
      <c r="AZ48" s="632">
        <f t="shared" si="13"/>
        <v>19724868.147982847</v>
      </c>
      <c r="BA48" s="477">
        <v>0</v>
      </c>
      <c r="BB48" s="580">
        <f t="shared" ref="BB48:BB49" si="142">P48</f>
        <v>4.4697303140122449</v>
      </c>
      <c r="BC48" s="477">
        <v>0</v>
      </c>
      <c r="BD48" s="649">
        <f t="shared" ref="BD48:BD49" si="143">(((92178/SUM(P$15:P$71))*P48)/92178)*21417</f>
        <v>880.15093341360705</v>
      </c>
      <c r="BE48" s="477">
        <v>0</v>
      </c>
      <c r="BF48" s="477">
        <v>0.95</v>
      </c>
      <c r="BG48" s="477">
        <v>0</v>
      </c>
      <c r="BH48" s="571" t="s">
        <v>314</v>
      </c>
      <c r="BI48" s="477">
        <v>0</v>
      </c>
      <c r="BJ48" s="477">
        <v>0</v>
      </c>
      <c r="BK48" s="579">
        <f>'9. Pre-Investment Baselines'!AV42-'3. Feeder Status'!BJ48</f>
        <v>1.6666666666666667</v>
      </c>
      <c r="BL48" s="624"/>
      <c r="BM48" s="490">
        <v>0</v>
      </c>
      <c r="BN48" s="491" t="s">
        <v>430</v>
      </c>
      <c r="BO48" s="490" t="s">
        <v>314</v>
      </c>
      <c r="BP48" s="492">
        <v>0</v>
      </c>
      <c r="BQ48" s="627" t="s">
        <v>314</v>
      </c>
      <c r="BR48" s="626" t="s">
        <v>314</v>
      </c>
      <c r="BS48" s="493">
        <v>282.97000000000003</v>
      </c>
      <c r="BT48" s="494">
        <v>-1.61</v>
      </c>
      <c r="BU48" s="495">
        <v>282.20999999999998</v>
      </c>
      <c r="BV48" s="496">
        <v>146.80000000000001</v>
      </c>
      <c r="BW48" s="497">
        <v>2.4790000000000001</v>
      </c>
      <c r="BX48" s="498">
        <v>-0.38400000000000001</v>
      </c>
      <c r="BY48" s="498">
        <v>2.4670000000000001</v>
      </c>
      <c r="BZ48" s="499">
        <v>0.58099999999999996</v>
      </c>
      <c r="CA48" s="381" t="s">
        <v>314</v>
      </c>
      <c r="CB48" s="479" t="s">
        <v>314</v>
      </c>
      <c r="CC48" s="500" t="s">
        <v>314</v>
      </c>
      <c r="CD48" s="501" t="s">
        <v>314</v>
      </c>
      <c r="CE48" s="492" t="s">
        <v>314</v>
      </c>
      <c r="CF48" s="492">
        <v>0</v>
      </c>
    </row>
    <row r="49" spans="1:84" ht="30" customHeight="1" x14ac:dyDescent="0.25">
      <c r="A49" s="60" t="str">
        <f t="shared" si="0"/>
        <v>Unitil - FG&amp;E</v>
      </c>
      <c r="B49" s="65" t="s">
        <v>314</v>
      </c>
      <c r="C49" s="65" t="s">
        <v>314</v>
      </c>
      <c r="D49" s="58" t="s">
        <v>354</v>
      </c>
      <c r="E49" s="58" t="s">
        <v>354</v>
      </c>
      <c r="F49" s="58" t="s">
        <v>356</v>
      </c>
      <c r="G49" s="58" t="s">
        <v>415</v>
      </c>
      <c r="H49" s="11" t="s">
        <v>430</v>
      </c>
      <c r="I49" s="17" t="s">
        <v>408</v>
      </c>
      <c r="J49" s="116" t="s">
        <v>409</v>
      </c>
      <c r="K49" s="567">
        <v>11.014180367362794</v>
      </c>
      <c r="L49" s="567">
        <v>46.097022823084089</v>
      </c>
      <c r="M49" s="318">
        <v>1648</v>
      </c>
      <c r="N49" s="563">
        <v>16771411.954701997</v>
      </c>
      <c r="O49" s="477" t="s">
        <v>410</v>
      </c>
      <c r="P49" s="565">
        <v>3.8004658819676309</v>
      </c>
      <c r="Q49" s="479" t="s">
        <v>437</v>
      </c>
      <c r="R49" s="478" t="s">
        <v>437</v>
      </c>
      <c r="S49" s="480">
        <v>112</v>
      </c>
      <c r="T49" s="481">
        <f t="shared" si="1"/>
        <v>112</v>
      </c>
      <c r="U49" s="18">
        <v>0</v>
      </c>
      <c r="V49" s="481">
        <f t="shared" si="1"/>
        <v>0</v>
      </c>
      <c r="W49" s="18">
        <v>0</v>
      </c>
      <c r="X49" s="11">
        <v>0</v>
      </c>
      <c r="Y49" s="18">
        <f t="shared" si="2"/>
        <v>112</v>
      </c>
      <c r="Z49" s="11">
        <f t="shared" si="2"/>
        <v>112</v>
      </c>
      <c r="AA49" s="482">
        <v>3730.5</v>
      </c>
      <c r="AB49" s="481">
        <f t="shared" ref="AB49" si="144">AA49</f>
        <v>3730.5</v>
      </c>
      <c r="AC49" s="411">
        <v>0</v>
      </c>
      <c r="AD49" s="481">
        <f t="shared" ref="AD49" si="145">AC49</f>
        <v>0</v>
      </c>
      <c r="AE49" s="18">
        <v>9.3000000000000007</v>
      </c>
      <c r="AF49" s="481">
        <f t="shared" ref="AF49" si="146">AE49</f>
        <v>9.3000000000000007</v>
      </c>
      <c r="AG49" s="414">
        <f t="shared" si="135"/>
        <v>3739.8</v>
      </c>
      <c r="AH49" s="415">
        <f t="shared" si="135"/>
        <v>3739.8</v>
      </c>
      <c r="AI49" s="621">
        <f t="shared" si="19"/>
        <v>0.9840372512603055</v>
      </c>
      <c r="AJ49" s="576">
        <f t="shared" si="136"/>
        <v>6078327.4800000004</v>
      </c>
      <c r="AK49" s="577">
        <f t="shared" si="137"/>
        <v>6078327.4800000004</v>
      </c>
      <c r="AL49" s="576">
        <f t="shared" si="138"/>
        <v>0</v>
      </c>
      <c r="AM49" s="577">
        <f t="shared" si="139"/>
        <v>0</v>
      </c>
      <c r="AN49" s="576">
        <f t="shared" si="140"/>
        <v>15153.048000000003</v>
      </c>
      <c r="AO49" s="11">
        <v>0</v>
      </c>
      <c r="AP49" s="635">
        <f t="shared" si="141"/>
        <v>6093480.5280000009</v>
      </c>
      <c r="AQ49" s="636">
        <f t="shared" si="141"/>
        <v>6078327.4800000004</v>
      </c>
      <c r="AR49" s="488" t="s">
        <v>314</v>
      </c>
      <c r="AS49" s="489" t="s">
        <v>314</v>
      </c>
      <c r="AT49" s="489" t="s">
        <v>314</v>
      </c>
      <c r="AU49" s="489" t="s">
        <v>314</v>
      </c>
      <c r="AV49" s="489" t="s">
        <v>314</v>
      </c>
      <c r="AW49" s="489" t="s">
        <v>314</v>
      </c>
      <c r="AX49" s="489" t="s">
        <v>314</v>
      </c>
      <c r="AY49" s="489" t="s">
        <v>314</v>
      </c>
      <c r="AZ49" s="632">
        <f t="shared" si="13"/>
        <v>16771411.954701997</v>
      </c>
      <c r="BA49" s="477">
        <v>0</v>
      </c>
      <c r="BB49" s="580">
        <f t="shared" si="142"/>
        <v>3.8004658819676309</v>
      </c>
      <c r="BC49" s="477">
        <v>0</v>
      </c>
      <c r="BD49" s="649">
        <f t="shared" si="143"/>
        <v>748.36362787574092</v>
      </c>
      <c r="BE49" s="477">
        <v>0</v>
      </c>
      <c r="BF49" s="477">
        <v>0.95</v>
      </c>
      <c r="BG49" s="477">
        <v>0</v>
      </c>
      <c r="BH49" s="571" t="s">
        <v>314</v>
      </c>
      <c r="BI49" s="477">
        <v>0</v>
      </c>
      <c r="BJ49" s="477">
        <v>0</v>
      </c>
      <c r="BK49" s="579">
        <f>'9. Pre-Investment Baselines'!AV43-'3. Feeder Status'!BJ49</f>
        <v>2</v>
      </c>
      <c r="BL49" s="624"/>
      <c r="BM49" s="490">
        <v>0</v>
      </c>
      <c r="BN49" s="491" t="s">
        <v>430</v>
      </c>
      <c r="BO49" s="490" t="s">
        <v>314</v>
      </c>
      <c r="BP49" s="492">
        <v>0</v>
      </c>
      <c r="BQ49" s="627" t="s">
        <v>314</v>
      </c>
      <c r="BR49" s="626" t="s">
        <v>314</v>
      </c>
      <c r="BS49" s="493">
        <v>77.900000000000006</v>
      </c>
      <c r="BT49" s="494">
        <v>-115.19</v>
      </c>
      <c r="BU49" s="495">
        <v>76.819999999999993</v>
      </c>
      <c r="BV49" s="496">
        <v>-19.27</v>
      </c>
      <c r="BW49" s="497">
        <v>1.06</v>
      </c>
      <c r="BX49" s="498">
        <v>-1.131</v>
      </c>
      <c r="BY49" s="498">
        <v>1.026</v>
      </c>
      <c r="BZ49" s="499">
        <v>-0.54300000000000004</v>
      </c>
      <c r="CA49" s="381" t="s">
        <v>314</v>
      </c>
      <c r="CB49" s="479" t="s">
        <v>314</v>
      </c>
      <c r="CC49" s="500" t="s">
        <v>314</v>
      </c>
      <c r="CD49" s="501" t="s">
        <v>314</v>
      </c>
      <c r="CE49" s="492" t="s">
        <v>314</v>
      </c>
      <c r="CF49" s="492">
        <v>0</v>
      </c>
    </row>
    <row r="50" spans="1:84" ht="30" customHeight="1" x14ac:dyDescent="0.25">
      <c r="A50" s="60" t="str">
        <f t="shared" si="0"/>
        <v>Unitil - FG&amp;E</v>
      </c>
      <c r="B50" s="65" t="s">
        <v>314</v>
      </c>
      <c r="C50" s="65" t="s">
        <v>314</v>
      </c>
      <c r="D50" s="58" t="s">
        <v>354</v>
      </c>
      <c r="E50" s="58" t="s">
        <v>354</v>
      </c>
      <c r="F50" s="395"/>
      <c r="G50" s="395"/>
      <c r="H50" s="419"/>
      <c r="I50" s="426"/>
      <c r="J50" s="395"/>
      <c r="K50" s="395" t="s">
        <v>438</v>
      </c>
      <c r="L50" s="395" t="s">
        <v>438</v>
      </c>
      <c r="M50" s="395" t="s">
        <v>438</v>
      </c>
      <c r="N50" s="633" t="s">
        <v>438</v>
      </c>
      <c r="O50" s="633"/>
      <c r="P50" s="653" t="s">
        <v>438</v>
      </c>
      <c r="Q50" s="654"/>
      <c r="R50" s="653"/>
      <c r="S50" s="418"/>
      <c r="T50" s="419"/>
      <c r="U50" s="418"/>
      <c r="V50" s="419"/>
      <c r="W50" s="418"/>
      <c r="X50" s="419"/>
      <c r="Y50" s="418"/>
      <c r="Z50" s="419"/>
      <c r="AA50" s="422"/>
      <c r="AB50" s="419"/>
      <c r="AC50" s="424"/>
      <c r="AD50" s="419"/>
      <c r="AE50" s="418"/>
      <c r="AF50" s="419"/>
      <c r="AG50" s="426"/>
      <c r="AH50" s="419"/>
      <c r="AI50" s="468"/>
      <c r="AJ50" s="418"/>
      <c r="AK50" s="419"/>
      <c r="AL50" s="418"/>
      <c r="AM50" s="419"/>
      <c r="AN50" s="418"/>
      <c r="AO50" s="419"/>
      <c r="AP50" s="418"/>
      <c r="AQ50" s="419"/>
      <c r="AR50" s="488" t="s">
        <v>314</v>
      </c>
      <c r="AS50" s="489" t="s">
        <v>314</v>
      </c>
      <c r="AT50" s="489" t="s">
        <v>314</v>
      </c>
      <c r="AU50" s="489" t="s">
        <v>314</v>
      </c>
      <c r="AV50" s="489" t="s">
        <v>314</v>
      </c>
      <c r="AW50" s="489" t="s">
        <v>314</v>
      </c>
      <c r="AX50" s="489" t="s">
        <v>314</v>
      </c>
      <c r="AY50" s="489" t="s">
        <v>314</v>
      </c>
      <c r="AZ50" s="633"/>
      <c r="BA50" s="624"/>
      <c r="BB50" s="624"/>
      <c r="BC50" s="624"/>
      <c r="BD50" s="650"/>
      <c r="BE50" s="624"/>
      <c r="BF50" s="624"/>
      <c r="BG50" s="624"/>
      <c r="BH50" s="624"/>
      <c r="BI50" s="624"/>
      <c r="BJ50" s="624"/>
      <c r="BK50" s="624"/>
      <c r="BL50" s="624"/>
      <c r="BM50" s="490">
        <v>0</v>
      </c>
      <c r="BN50" s="491" t="s">
        <v>430</v>
      </c>
      <c r="BO50" s="490" t="s">
        <v>314</v>
      </c>
      <c r="BP50" s="492">
        <v>0</v>
      </c>
      <c r="BQ50" s="627" t="s">
        <v>314</v>
      </c>
      <c r="BR50" s="626" t="s">
        <v>314</v>
      </c>
      <c r="BS50" s="504"/>
      <c r="BT50" s="505"/>
      <c r="BU50" s="506"/>
      <c r="BV50" s="507"/>
      <c r="BW50" s="508"/>
      <c r="BX50" s="509"/>
      <c r="BY50" s="509"/>
      <c r="BZ50" s="510"/>
      <c r="CA50" s="381" t="s">
        <v>314</v>
      </c>
      <c r="CB50" s="479" t="s">
        <v>314</v>
      </c>
      <c r="CC50" s="500" t="s">
        <v>314</v>
      </c>
      <c r="CD50" s="501" t="s">
        <v>314</v>
      </c>
      <c r="CE50" s="492" t="s">
        <v>314</v>
      </c>
      <c r="CF50" s="492">
        <v>0</v>
      </c>
    </row>
    <row r="51" spans="1:84" ht="30" customHeight="1" x14ac:dyDescent="0.25">
      <c r="A51" s="60" t="str">
        <f t="shared" si="0"/>
        <v>Unitil - FG&amp;E</v>
      </c>
      <c r="B51" s="65" t="s">
        <v>314</v>
      </c>
      <c r="C51" s="65" t="s">
        <v>314</v>
      </c>
      <c r="D51" s="58" t="s">
        <v>357</v>
      </c>
      <c r="E51" s="58" t="s">
        <v>354</v>
      </c>
      <c r="F51" s="58" t="s">
        <v>358</v>
      </c>
      <c r="G51" s="58" t="s">
        <v>416</v>
      </c>
      <c r="H51" s="11" t="s">
        <v>430</v>
      </c>
      <c r="I51" s="17" t="s">
        <v>408</v>
      </c>
      <c r="J51" s="116" t="s">
        <v>409</v>
      </c>
      <c r="K51" s="567">
        <v>12.620415004269868</v>
      </c>
      <c r="L51" s="567">
        <v>6.1322632880004928</v>
      </c>
      <c r="M51" s="318">
        <v>1243</v>
      </c>
      <c r="N51" s="563">
        <v>8579087.0376253389</v>
      </c>
      <c r="O51" s="477" t="s">
        <v>410</v>
      </c>
      <c r="P51" s="565">
        <v>1.944053826415308</v>
      </c>
      <c r="Q51" s="479" t="s">
        <v>437</v>
      </c>
      <c r="R51" s="478" t="s">
        <v>437</v>
      </c>
      <c r="S51" s="480">
        <v>33</v>
      </c>
      <c r="T51" s="481">
        <f t="shared" si="1"/>
        <v>33</v>
      </c>
      <c r="U51" s="18">
        <v>0</v>
      </c>
      <c r="V51" s="481">
        <f t="shared" si="1"/>
        <v>0</v>
      </c>
      <c r="W51" s="18">
        <v>1</v>
      </c>
      <c r="X51" s="11">
        <v>0</v>
      </c>
      <c r="Y51" s="18">
        <f t="shared" si="2"/>
        <v>34</v>
      </c>
      <c r="Z51" s="11">
        <f t="shared" si="2"/>
        <v>33</v>
      </c>
      <c r="AA51" s="482">
        <v>173</v>
      </c>
      <c r="AB51" s="481">
        <f t="shared" ref="AB51" si="147">AA51</f>
        <v>173</v>
      </c>
      <c r="AC51" s="411">
        <v>0</v>
      </c>
      <c r="AD51" s="481">
        <f t="shared" ref="AD51" si="148">AC51</f>
        <v>0</v>
      </c>
      <c r="AE51" s="18">
        <v>9.5</v>
      </c>
      <c r="AF51" s="481">
        <f t="shared" ref="AF51" si="149">AE51</f>
        <v>9.5</v>
      </c>
      <c r="AG51" s="414">
        <f t="shared" ref="AG51:AH53" si="150">AA51+AC51+AE51</f>
        <v>182.5</v>
      </c>
      <c r="AH51" s="415">
        <f t="shared" si="150"/>
        <v>182.5</v>
      </c>
      <c r="AI51" s="621">
        <f t="shared" si="19"/>
        <v>9.3876001538762202E-2</v>
      </c>
      <c r="AJ51" s="576">
        <f t="shared" ref="AJ51:AJ53" si="151">AA51*0.186*8760</f>
        <v>281879.27999999997</v>
      </c>
      <c r="AK51" s="577">
        <f t="shared" ref="AK51:AK53" si="152">AB51*0.186*8760</f>
        <v>281879.27999999997</v>
      </c>
      <c r="AL51" s="576">
        <f t="shared" ref="AL51:AL53" si="153">AC51*8760</f>
        <v>0</v>
      </c>
      <c r="AM51" s="577">
        <f t="shared" ref="AM51:AM53" si="154">AD51*8760</f>
        <v>0</v>
      </c>
      <c r="AN51" s="576">
        <f t="shared" ref="AN51:AN53" si="155">AE51*0.186*8760</f>
        <v>15478.919999999998</v>
      </c>
      <c r="AO51" s="11">
        <v>0</v>
      </c>
      <c r="AP51" s="635">
        <f t="shared" ref="AP51:AQ53" si="156">AJ51+AL51+AN51</f>
        <v>297358.19999999995</v>
      </c>
      <c r="AQ51" s="636">
        <f t="shared" si="156"/>
        <v>281879.27999999997</v>
      </c>
      <c r="AR51" s="488" t="s">
        <v>314</v>
      </c>
      <c r="AS51" s="489" t="s">
        <v>314</v>
      </c>
      <c r="AT51" s="489" t="s">
        <v>314</v>
      </c>
      <c r="AU51" s="489" t="s">
        <v>314</v>
      </c>
      <c r="AV51" s="489" t="s">
        <v>314</v>
      </c>
      <c r="AW51" s="489" t="s">
        <v>314</v>
      </c>
      <c r="AX51" s="489" t="s">
        <v>314</v>
      </c>
      <c r="AY51" s="489" t="s">
        <v>314</v>
      </c>
      <c r="AZ51" s="632">
        <f t="shared" si="13"/>
        <v>8579087.0376253389</v>
      </c>
      <c r="BA51" s="477">
        <v>0</v>
      </c>
      <c r="BB51" s="580">
        <f t="shared" ref="BB51:BB55" si="157">P51</f>
        <v>1.944053826415308</v>
      </c>
      <c r="BC51" s="477">
        <v>0</v>
      </c>
      <c r="BD51" s="649">
        <f t="shared" ref="BD51:BD58" si="158">(((92178/SUM(P$15:P$71))*P51)/92178)*21417</f>
        <v>382.81074465761174</v>
      </c>
      <c r="BE51" s="477">
        <v>0</v>
      </c>
      <c r="BF51" s="477">
        <v>0.95</v>
      </c>
      <c r="BG51" s="477">
        <v>0</v>
      </c>
      <c r="BH51" s="571" t="s">
        <v>314</v>
      </c>
      <c r="BI51" s="477">
        <v>0</v>
      </c>
      <c r="BJ51" s="477">
        <v>0</v>
      </c>
      <c r="BK51" s="579">
        <f>'9. Pre-Investment Baselines'!AV45-'3. Feeder Status'!BJ51</f>
        <v>1.6666666666666667</v>
      </c>
      <c r="BL51" s="624"/>
      <c r="BM51" s="490">
        <v>0</v>
      </c>
      <c r="BN51" s="491" t="s">
        <v>430</v>
      </c>
      <c r="BO51" s="490" t="s">
        <v>314</v>
      </c>
      <c r="BP51" s="492">
        <v>0</v>
      </c>
      <c r="BQ51" s="627" t="s">
        <v>314</v>
      </c>
      <c r="BR51" s="626" t="s">
        <v>314</v>
      </c>
      <c r="BS51" s="493">
        <v>32.909999999999997</v>
      </c>
      <c r="BT51" s="494">
        <v>-36.869999999999997</v>
      </c>
      <c r="BU51" s="495">
        <v>32.909999999999997</v>
      </c>
      <c r="BV51" s="496">
        <v>29.02</v>
      </c>
      <c r="BW51" s="497">
        <v>0.108</v>
      </c>
      <c r="BX51" s="498">
        <v>-0.96</v>
      </c>
      <c r="BY51" s="498">
        <v>0.108</v>
      </c>
      <c r="BZ51" s="499">
        <v>0.04</v>
      </c>
      <c r="CA51" s="381" t="s">
        <v>314</v>
      </c>
      <c r="CB51" s="479" t="s">
        <v>314</v>
      </c>
      <c r="CC51" s="500" t="s">
        <v>314</v>
      </c>
      <c r="CD51" s="501" t="s">
        <v>314</v>
      </c>
      <c r="CE51" s="492" t="s">
        <v>314</v>
      </c>
      <c r="CF51" s="492">
        <v>0</v>
      </c>
    </row>
    <row r="52" spans="1:84" ht="30" customHeight="1" x14ac:dyDescent="0.25">
      <c r="A52" s="60" t="str">
        <f t="shared" si="0"/>
        <v>Unitil - FG&amp;E</v>
      </c>
      <c r="B52" s="65" t="s">
        <v>314</v>
      </c>
      <c r="C52" s="65" t="s">
        <v>314</v>
      </c>
      <c r="D52" s="58" t="s">
        <v>357</v>
      </c>
      <c r="E52" s="58" t="s">
        <v>354</v>
      </c>
      <c r="F52" s="58" t="s">
        <v>359</v>
      </c>
      <c r="G52" s="58" t="s">
        <v>416</v>
      </c>
      <c r="H52" s="11" t="s">
        <v>430</v>
      </c>
      <c r="I52" s="17" t="s">
        <v>408</v>
      </c>
      <c r="J52" s="116" t="s">
        <v>409</v>
      </c>
      <c r="K52" s="567">
        <v>11.473104549336242</v>
      </c>
      <c r="L52" s="567">
        <v>22.753390133085055</v>
      </c>
      <c r="M52" s="318">
        <v>1229</v>
      </c>
      <c r="N52" s="563">
        <v>16490130.412484773</v>
      </c>
      <c r="O52" s="477" t="s">
        <v>410</v>
      </c>
      <c r="P52" s="565">
        <v>3.7367264122490966</v>
      </c>
      <c r="Q52" s="479" t="s">
        <v>437</v>
      </c>
      <c r="R52" s="478" t="s">
        <v>437</v>
      </c>
      <c r="S52" s="480">
        <v>124</v>
      </c>
      <c r="T52" s="481">
        <f t="shared" si="1"/>
        <v>124</v>
      </c>
      <c r="U52" s="18">
        <v>0</v>
      </c>
      <c r="V52" s="481">
        <f t="shared" si="1"/>
        <v>0</v>
      </c>
      <c r="W52" s="18">
        <v>0</v>
      </c>
      <c r="X52" s="11">
        <v>0</v>
      </c>
      <c r="Y52" s="18">
        <f t="shared" si="2"/>
        <v>124</v>
      </c>
      <c r="Z52" s="11">
        <f t="shared" si="2"/>
        <v>124</v>
      </c>
      <c r="AA52" s="482">
        <v>1335.4</v>
      </c>
      <c r="AB52" s="481">
        <f t="shared" ref="AB52" si="159">AA52</f>
        <v>1335.4</v>
      </c>
      <c r="AC52" s="411">
        <v>0</v>
      </c>
      <c r="AD52" s="481">
        <f t="shared" ref="AD52" si="160">AC52</f>
        <v>0</v>
      </c>
      <c r="AE52" s="18">
        <v>0</v>
      </c>
      <c r="AF52" s="481">
        <f t="shared" ref="AF52" si="161">AE52</f>
        <v>0</v>
      </c>
      <c r="AG52" s="414">
        <f t="shared" si="150"/>
        <v>1335.4</v>
      </c>
      <c r="AH52" s="415">
        <f t="shared" si="150"/>
        <v>1335.4</v>
      </c>
      <c r="AI52" s="621">
        <f t="shared" si="19"/>
        <v>0.35737162764245212</v>
      </c>
      <c r="AJ52" s="576">
        <f t="shared" si="151"/>
        <v>2175847.344</v>
      </c>
      <c r="AK52" s="577">
        <f t="shared" si="152"/>
        <v>2175847.344</v>
      </c>
      <c r="AL52" s="576">
        <f t="shared" si="153"/>
        <v>0</v>
      </c>
      <c r="AM52" s="577">
        <f t="shared" si="154"/>
        <v>0</v>
      </c>
      <c r="AN52" s="576">
        <f t="shared" si="155"/>
        <v>0</v>
      </c>
      <c r="AO52" s="11">
        <v>0</v>
      </c>
      <c r="AP52" s="635">
        <f t="shared" si="156"/>
        <v>2175847.344</v>
      </c>
      <c r="AQ52" s="636">
        <f t="shared" si="156"/>
        <v>2175847.344</v>
      </c>
      <c r="AR52" s="488" t="s">
        <v>314</v>
      </c>
      <c r="AS52" s="489" t="s">
        <v>314</v>
      </c>
      <c r="AT52" s="489" t="s">
        <v>314</v>
      </c>
      <c r="AU52" s="489" t="s">
        <v>314</v>
      </c>
      <c r="AV52" s="489" t="s">
        <v>314</v>
      </c>
      <c r="AW52" s="489" t="s">
        <v>314</v>
      </c>
      <c r="AX52" s="489" t="s">
        <v>314</v>
      </c>
      <c r="AY52" s="489" t="s">
        <v>314</v>
      </c>
      <c r="AZ52" s="632">
        <f t="shared" si="13"/>
        <v>16490130.412484773</v>
      </c>
      <c r="BA52" s="477">
        <v>0</v>
      </c>
      <c r="BB52" s="580">
        <f t="shared" si="157"/>
        <v>3.7367264122490966</v>
      </c>
      <c r="BC52" s="477">
        <v>0</v>
      </c>
      <c r="BD52" s="649">
        <f t="shared" si="158"/>
        <v>735.81245591975369</v>
      </c>
      <c r="BE52" s="477">
        <v>0</v>
      </c>
      <c r="BF52" s="477">
        <v>0.95</v>
      </c>
      <c r="BG52" s="477">
        <v>0</v>
      </c>
      <c r="BH52" s="571" t="s">
        <v>314</v>
      </c>
      <c r="BI52" s="477">
        <v>0</v>
      </c>
      <c r="BJ52" s="477">
        <v>0</v>
      </c>
      <c r="BK52" s="579">
        <f>'9. Pre-Investment Baselines'!AV46-'3. Feeder Status'!BJ52</f>
        <v>1.6666666666666667</v>
      </c>
      <c r="BL52" s="624"/>
      <c r="BM52" s="490">
        <v>0</v>
      </c>
      <c r="BN52" s="491" t="s">
        <v>430</v>
      </c>
      <c r="BO52" s="490" t="s">
        <v>314</v>
      </c>
      <c r="BP52" s="492">
        <v>0</v>
      </c>
      <c r="BQ52" s="627" t="s">
        <v>314</v>
      </c>
      <c r="BR52" s="626" t="s">
        <v>314</v>
      </c>
      <c r="BS52" s="493">
        <v>114.59</v>
      </c>
      <c r="BT52" s="494">
        <v>-122.92</v>
      </c>
      <c r="BU52" s="495">
        <v>114.59</v>
      </c>
      <c r="BV52" s="496">
        <v>32.5</v>
      </c>
      <c r="BW52" s="497">
        <v>1.4750000000000001</v>
      </c>
      <c r="BX52" s="498">
        <v>-1.4319999999999999</v>
      </c>
      <c r="BY52" s="498">
        <v>1.4750000000000001</v>
      </c>
      <c r="BZ52" s="499">
        <v>-0.04</v>
      </c>
      <c r="CA52" s="381" t="s">
        <v>314</v>
      </c>
      <c r="CB52" s="479" t="s">
        <v>314</v>
      </c>
      <c r="CC52" s="500" t="s">
        <v>314</v>
      </c>
      <c r="CD52" s="501" t="s">
        <v>314</v>
      </c>
      <c r="CE52" s="492" t="s">
        <v>314</v>
      </c>
      <c r="CF52" s="492">
        <v>0</v>
      </c>
    </row>
    <row r="53" spans="1:84" ht="30" customHeight="1" x14ac:dyDescent="0.25">
      <c r="A53" s="60" t="str">
        <f t="shared" si="0"/>
        <v>Unitil - FG&amp;E</v>
      </c>
      <c r="B53" s="65" t="s">
        <v>314</v>
      </c>
      <c r="C53" s="65" t="s">
        <v>314</v>
      </c>
      <c r="D53" s="58" t="s">
        <v>357</v>
      </c>
      <c r="E53" s="58" t="s">
        <v>354</v>
      </c>
      <c r="F53" s="58" t="s">
        <v>360</v>
      </c>
      <c r="G53" s="58" t="s">
        <v>354</v>
      </c>
      <c r="H53" s="11" t="s">
        <v>430</v>
      </c>
      <c r="I53" s="17" t="s">
        <v>408</v>
      </c>
      <c r="J53" s="116" t="s">
        <v>409</v>
      </c>
      <c r="K53" s="567">
        <v>12.692121907703218</v>
      </c>
      <c r="L53" s="567">
        <v>18.741993429636402</v>
      </c>
      <c r="M53" s="318">
        <v>1311</v>
      </c>
      <c r="N53" s="563">
        <v>12552188.821443634</v>
      </c>
      <c r="O53" s="477" t="s">
        <v>410</v>
      </c>
      <c r="P53" s="565">
        <v>2.8443738361896109</v>
      </c>
      <c r="Q53" s="479" t="s">
        <v>437</v>
      </c>
      <c r="R53" s="478" t="s">
        <v>437</v>
      </c>
      <c r="S53" s="480">
        <v>88</v>
      </c>
      <c r="T53" s="481">
        <f t="shared" si="1"/>
        <v>88</v>
      </c>
      <c r="U53" s="18">
        <v>0</v>
      </c>
      <c r="V53" s="481">
        <f t="shared" si="1"/>
        <v>0</v>
      </c>
      <c r="W53" s="18">
        <v>0</v>
      </c>
      <c r="X53" s="11">
        <v>0</v>
      </c>
      <c r="Y53" s="18">
        <f t="shared" si="2"/>
        <v>88</v>
      </c>
      <c r="Z53" s="11">
        <f t="shared" si="2"/>
        <v>88</v>
      </c>
      <c r="AA53" s="482">
        <v>1882.5</v>
      </c>
      <c r="AB53" s="481">
        <f t="shared" ref="AB53" si="162">AA53</f>
        <v>1882.5</v>
      </c>
      <c r="AC53" s="411">
        <v>0</v>
      </c>
      <c r="AD53" s="481">
        <f t="shared" ref="AD53" si="163">AC53</f>
        <v>0</v>
      </c>
      <c r="AE53" s="18">
        <v>0</v>
      </c>
      <c r="AF53" s="481">
        <f t="shared" ref="AF53" si="164">AE53</f>
        <v>0</v>
      </c>
      <c r="AG53" s="414">
        <f t="shared" si="150"/>
        <v>1882.5</v>
      </c>
      <c r="AH53" s="415">
        <f t="shared" si="150"/>
        <v>1882.5</v>
      </c>
      <c r="AI53" s="621">
        <f t="shared" si="19"/>
        <v>0.66183283506848756</v>
      </c>
      <c r="AJ53" s="576">
        <f t="shared" si="151"/>
        <v>3067270.1999999997</v>
      </c>
      <c r="AK53" s="577">
        <f t="shared" si="152"/>
        <v>3067270.1999999997</v>
      </c>
      <c r="AL53" s="576">
        <f t="shared" si="153"/>
        <v>0</v>
      </c>
      <c r="AM53" s="577">
        <f t="shared" si="154"/>
        <v>0</v>
      </c>
      <c r="AN53" s="576">
        <f t="shared" si="155"/>
        <v>0</v>
      </c>
      <c r="AO53" s="11">
        <v>0</v>
      </c>
      <c r="AP53" s="635">
        <f t="shared" si="156"/>
        <v>3067270.1999999997</v>
      </c>
      <c r="AQ53" s="636">
        <f t="shared" si="156"/>
        <v>3067270.1999999997</v>
      </c>
      <c r="AR53" s="488" t="s">
        <v>314</v>
      </c>
      <c r="AS53" s="489" t="s">
        <v>314</v>
      </c>
      <c r="AT53" s="489" t="s">
        <v>314</v>
      </c>
      <c r="AU53" s="489" t="s">
        <v>314</v>
      </c>
      <c r="AV53" s="489" t="s">
        <v>314</v>
      </c>
      <c r="AW53" s="489" t="s">
        <v>314</v>
      </c>
      <c r="AX53" s="489" t="s">
        <v>314</v>
      </c>
      <c r="AY53" s="489" t="s">
        <v>314</v>
      </c>
      <c r="AZ53" s="632">
        <f t="shared" si="13"/>
        <v>12552188.821443634</v>
      </c>
      <c r="BA53" s="477">
        <v>0</v>
      </c>
      <c r="BB53" s="580">
        <f t="shared" si="157"/>
        <v>2.8443738361896109</v>
      </c>
      <c r="BC53" s="477">
        <v>0</v>
      </c>
      <c r="BD53" s="649">
        <f t="shared" si="158"/>
        <v>560.09604853593191</v>
      </c>
      <c r="BE53" s="477">
        <v>0</v>
      </c>
      <c r="BF53" s="477">
        <v>0.95</v>
      </c>
      <c r="BG53" s="477">
        <v>0</v>
      </c>
      <c r="BH53" s="571" t="s">
        <v>314</v>
      </c>
      <c r="BI53" s="477">
        <v>0</v>
      </c>
      <c r="BJ53" s="477">
        <v>0</v>
      </c>
      <c r="BK53" s="579">
        <f>'9. Pre-Investment Baselines'!AV47-'3. Feeder Status'!BJ53</f>
        <v>1.3333333333333333</v>
      </c>
      <c r="BL53" s="624"/>
      <c r="BM53" s="490">
        <v>0</v>
      </c>
      <c r="BN53" s="491" t="s">
        <v>430</v>
      </c>
      <c r="BO53" s="490" t="s">
        <v>314</v>
      </c>
      <c r="BP53" s="492">
        <v>0</v>
      </c>
      <c r="BQ53" s="627" t="s">
        <v>314</v>
      </c>
      <c r="BR53" s="626" t="s">
        <v>314</v>
      </c>
      <c r="BS53" s="493">
        <v>16.41</v>
      </c>
      <c r="BT53" s="494">
        <v>-198.77</v>
      </c>
      <c r="BU53" s="495">
        <v>16.329999999999998</v>
      </c>
      <c r="BV53" s="496">
        <v>-23.95</v>
      </c>
      <c r="BW53" s="497">
        <v>0.24099999999999999</v>
      </c>
      <c r="BX53" s="498">
        <v>-1.831</v>
      </c>
      <c r="BY53" s="498">
        <v>0.23699999999999999</v>
      </c>
      <c r="BZ53" s="499">
        <v>-0.42</v>
      </c>
      <c r="CA53" s="381" t="s">
        <v>314</v>
      </c>
      <c r="CB53" s="479" t="s">
        <v>314</v>
      </c>
      <c r="CC53" s="500" t="s">
        <v>314</v>
      </c>
      <c r="CD53" s="501" t="s">
        <v>314</v>
      </c>
      <c r="CE53" s="492" t="s">
        <v>314</v>
      </c>
      <c r="CF53" s="492">
        <v>0</v>
      </c>
    </row>
    <row r="54" spans="1:84" ht="30" customHeight="1" x14ac:dyDescent="0.25">
      <c r="A54" s="60" t="str">
        <f t="shared" si="0"/>
        <v>Unitil - FG&amp;E</v>
      </c>
      <c r="B54" s="65" t="s">
        <v>314</v>
      </c>
      <c r="C54" s="65" t="s">
        <v>314</v>
      </c>
      <c r="D54" s="58" t="s">
        <v>357</v>
      </c>
      <c r="E54" s="58" t="s">
        <v>354</v>
      </c>
      <c r="F54" s="395"/>
      <c r="G54" s="395"/>
      <c r="H54" s="419"/>
      <c r="I54" s="426"/>
      <c r="J54" s="395"/>
      <c r="K54" s="395" t="s">
        <v>438</v>
      </c>
      <c r="L54" s="395" t="s">
        <v>438</v>
      </c>
      <c r="M54" s="395" t="s">
        <v>438</v>
      </c>
      <c r="N54" s="633"/>
      <c r="O54" s="633"/>
      <c r="P54" s="653" t="s">
        <v>438</v>
      </c>
      <c r="Q54" s="654"/>
      <c r="R54" s="653"/>
      <c r="S54" s="418"/>
      <c r="T54" s="419"/>
      <c r="U54" s="418"/>
      <c r="V54" s="419"/>
      <c r="W54" s="418"/>
      <c r="X54" s="419"/>
      <c r="Y54" s="418"/>
      <c r="Z54" s="419"/>
      <c r="AA54" s="422"/>
      <c r="AB54" s="419"/>
      <c r="AC54" s="424"/>
      <c r="AD54" s="419"/>
      <c r="AE54" s="418"/>
      <c r="AF54" s="419"/>
      <c r="AG54" s="426"/>
      <c r="AH54" s="419"/>
      <c r="AI54" s="468"/>
      <c r="AJ54" s="418"/>
      <c r="AK54" s="419"/>
      <c r="AL54" s="418"/>
      <c r="AM54" s="419"/>
      <c r="AN54" s="418"/>
      <c r="AO54" s="419"/>
      <c r="AP54" s="418"/>
      <c r="AQ54" s="419"/>
      <c r="AR54" s="488" t="s">
        <v>314</v>
      </c>
      <c r="AS54" s="489" t="s">
        <v>314</v>
      </c>
      <c r="AT54" s="489" t="s">
        <v>314</v>
      </c>
      <c r="AU54" s="489" t="s">
        <v>314</v>
      </c>
      <c r="AV54" s="489" t="s">
        <v>314</v>
      </c>
      <c r="AW54" s="489" t="s">
        <v>314</v>
      </c>
      <c r="AX54" s="489" t="s">
        <v>314</v>
      </c>
      <c r="AY54" s="489" t="s">
        <v>314</v>
      </c>
      <c r="AZ54" s="633"/>
      <c r="BA54" s="624"/>
      <c r="BB54" s="624"/>
      <c r="BC54" s="624"/>
      <c r="BD54" s="650"/>
      <c r="BE54" s="624"/>
      <c r="BF54" s="624"/>
      <c r="BG54" s="624"/>
      <c r="BH54" s="624"/>
      <c r="BI54" s="624"/>
      <c r="BJ54" s="624"/>
      <c r="BK54" s="624"/>
      <c r="BL54" s="624"/>
      <c r="BM54" s="490">
        <v>0</v>
      </c>
      <c r="BN54" s="491" t="s">
        <v>430</v>
      </c>
      <c r="BO54" s="490" t="s">
        <v>314</v>
      </c>
      <c r="BP54" s="492">
        <v>0</v>
      </c>
      <c r="BQ54" s="627" t="s">
        <v>314</v>
      </c>
      <c r="BR54" s="626" t="s">
        <v>314</v>
      </c>
      <c r="BS54" s="504"/>
      <c r="BT54" s="505"/>
      <c r="BU54" s="506"/>
      <c r="BV54" s="507"/>
      <c r="BW54" s="508"/>
      <c r="BX54" s="509"/>
      <c r="BY54" s="509"/>
      <c r="BZ54" s="510"/>
      <c r="CA54" s="381" t="s">
        <v>314</v>
      </c>
      <c r="CB54" s="479" t="s">
        <v>314</v>
      </c>
      <c r="CC54" s="500" t="s">
        <v>314</v>
      </c>
      <c r="CD54" s="501" t="s">
        <v>314</v>
      </c>
      <c r="CE54" s="492" t="s">
        <v>314</v>
      </c>
      <c r="CF54" s="492">
        <v>0</v>
      </c>
    </row>
    <row r="55" spans="1:84" ht="30" customHeight="1" x14ac:dyDescent="0.25">
      <c r="A55" s="60" t="str">
        <f t="shared" si="0"/>
        <v>Unitil - FG&amp;E</v>
      </c>
      <c r="B55" s="65" t="s">
        <v>314</v>
      </c>
      <c r="C55" s="65" t="s">
        <v>314</v>
      </c>
      <c r="D55" s="58" t="s">
        <v>361</v>
      </c>
      <c r="E55" s="58" t="s">
        <v>322</v>
      </c>
      <c r="F55" s="58" t="s">
        <v>362</v>
      </c>
      <c r="G55" s="58" t="s">
        <v>417</v>
      </c>
      <c r="H55" s="11" t="s">
        <v>430</v>
      </c>
      <c r="I55" s="17" t="s">
        <v>408</v>
      </c>
      <c r="J55" s="116" t="s">
        <v>409</v>
      </c>
      <c r="K55" s="567">
        <v>7.6487363662241616</v>
      </c>
      <c r="L55" s="567">
        <v>23.447858807662481</v>
      </c>
      <c r="M55" s="318">
        <v>769</v>
      </c>
      <c r="N55" s="563">
        <v>12763149.978106553</v>
      </c>
      <c r="O55" s="477" t="s">
        <v>410</v>
      </c>
      <c r="P55" s="565">
        <v>2.8921784384785121</v>
      </c>
      <c r="Q55" s="479" t="s">
        <v>443</v>
      </c>
      <c r="R55" s="478" t="s">
        <v>437</v>
      </c>
      <c r="S55" s="480">
        <v>93</v>
      </c>
      <c r="T55" s="481">
        <f t="shared" si="1"/>
        <v>93</v>
      </c>
      <c r="U55" s="18">
        <v>0</v>
      </c>
      <c r="V55" s="481">
        <f t="shared" si="1"/>
        <v>0</v>
      </c>
      <c r="W55" s="18">
        <v>0</v>
      </c>
      <c r="X55" s="11">
        <v>0</v>
      </c>
      <c r="Y55" s="18">
        <f t="shared" si="2"/>
        <v>93</v>
      </c>
      <c r="Z55" s="11">
        <f t="shared" si="2"/>
        <v>93</v>
      </c>
      <c r="AA55" s="482">
        <v>2435</v>
      </c>
      <c r="AB55" s="481">
        <f t="shared" ref="AB55" si="165">AA55</f>
        <v>2435</v>
      </c>
      <c r="AC55" s="411">
        <v>0</v>
      </c>
      <c r="AD55" s="481">
        <f t="shared" ref="AD55" si="166">AC55</f>
        <v>0</v>
      </c>
      <c r="AE55" s="18">
        <v>0</v>
      </c>
      <c r="AF55" s="481">
        <f t="shared" ref="AF55" si="167">AE55</f>
        <v>0</v>
      </c>
      <c r="AG55" s="414">
        <f>AA55+AC55+AE55</f>
        <v>2435</v>
      </c>
      <c r="AH55" s="415">
        <f>AB55+AD55+AF55</f>
        <v>2435</v>
      </c>
      <c r="AI55" s="621">
        <f t="shared" si="19"/>
        <v>0.841925922551646</v>
      </c>
      <c r="AJ55" s="576">
        <f>AA55*0.186*8760</f>
        <v>3967491.6</v>
      </c>
      <c r="AK55" s="577">
        <f>AB55*0.186*8760</f>
        <v>3967491.6</v>
      </c>
      <c r="AL55" s="576">
        <f>AC55*8760</f>
        <v>0</v>
      </c>
      <c r="AM55" s="577">
        <f>AD55*8760</f>
        <v>0</v>
      </c>
      <c r="AN55" s="576">
        <f>AE55*0.186*8760</f>
        <v>0</v>
      </c>
      <c r="AO55" s="11">
        <v>0</v>
      </c>
      <c r="AP55" s="635">
        <f>AJ55+AL55+AN55</f>
        <v>3967491.6</v>
      </c>
      <c r="AQ55" s="636">
        <f>AK55+AM55+AO55</f>
        <v>3967491.6</v>
      </c>
      <c r="AR55" s="488" t="s">
        <v>314</v>
      </c>
      <c r="AS55" s="489" t="s">
        <v>314</v>
      </c>
      <c r="AT55" s="489" t="s">
        <v>314</v>
      </c>
      <c r="AU55" s="489" t="s">
        <v>314</v>
      </c>
      <c r="AV55" s="489" t="s">
        <v>314</v>
      </c>
      <c r="AW55" s="489" t="s">
        <v>314</v>
      </c>
      <c r="AX55" s="489" t="s">
        <v>314</v>
      </c>
      <c r="AY55" s="489" t="s">
        <v>314</v>
      </c>
      <c r="AZ55" s="632">
        <f t="shared" si="13"/>
        <v>12763149.978106553</v>
      </c>
      <c r="BA55" s="477">
        <v>0</v>
      </c>
      <c r="BB55" s="580">
        <f t="shared" si="157"/>
        <v>2.8921784384785121</v>
      </c>
      <c r="BC55" s="477">
        <v>0</v>
      </c>
      <c r="BD55" s="649">
        <f t="shared" si="158"/>
        <v>569.50942750292245</v>
      </c>
      <c r="BE55" s="477">
        <v>0</v>
      </c>
      <c r="BF55" s="477">
        <v>0.95</v>
      </c>
      <c r="BG55" s="477">
        <v>0</v>
      </c>
      <c r="BH55" s="571" t="s">
        <v>314</v>
      </c>
      <c r="BI55" s="477">
        <v>0</v>
      </c>
      <c r="BJ55" s="477">
        <v>0</v>
      </c>
      <c r="BK55" s="579">
        <f>'9. Pre-Investment Baselines'!AV49-'3. Feeder Status'!BJ55</f>
        <v>1.6666666666666667</v>
      </c>
      <c r="BL55" s="624"/>
      <c r="BM55" s="490">
        <v>0</v>
      </c>
      <c r="BN55" s="491" t="s">
        <v>430</v>
      </c>
      <c r="BO55" s="490" t="s">
        <v>314</v>
      </c>
      <c r="BP55" s="492">
        <v>0</v>
      </c>
      <c r="BQ55" s="627" t="s">
        <v>314</v>
      </c>
      <c r="BR55" s="626" t="s">
        <v>314</v>
      </c>
      <c r="BS55" s="493">
        <v>78.33</v>
      </c>
      <c r="BT55" s="494">
        <v>-111.39</v>
      </c>
      <c r="BU55" s="495">
        <v>73.540000000000006</v>
      </c>
      <c r="BV55" s="496">
        <v>32.17</v>
      </c>
      <c r="BW55" s="497">
        <v>0.81899999999999995</v>
      </c>
      <c r="BX55" s="498">
        <v>-0.71899999999999997</v>
      </c>
      <c r="BY55" s="498">
        <v>0.74</v>
      </c>
      <c r="BZ55" s="499">
        <v>8.2000000000000003E-2</v>
      </c>
      <c r="CA55" s="381" t="s">
        <v>314</v>
      </c>
      <c r="CB55" s="479" t="s">
        <v>314</v>
      </c>
      <c r="CC55" s="500" t="s">
        <v>314</v>
      </c>
      <c r="CD55" s="501" t="s">
        <v>314</v>
      </c>
      <c r="CE55" s="492" t="s">
        <v>314</v>
      </c>
      <c r="CF55" s="492">
        <v>0</v>
      </c>
    </row>
    <row r="56" spans="1:84" ht="30" customHeight="1" x14ac:dyDescent="0.25">
      <c r="A56" s="60" t="str">
        <f t="shared" si="0"/>
        <v>Unitil - FG&amp;E</v>
      </c>
      <c r="B56" s="65" t="s">
        <v>314</v>
      </c>
      <c r="C56" s="65" t="s">
        <v>314</v>
      </c>
      <c r="D56" s="58" t="s">
        <v>361</v>
      </c>
      <c r="E56" s="58" t="s">
        <v>322</v>
      </c>
      <c r="F56" s="395"/>
      <c r="G56" s="395"/>
      <c r="H56" s="419"/>
      <c r="I56" s="426"/>
      <c r="J56" s="395"/>
      <c r="K56" s="395" t="s">
        <v>438</v>
      </c>
      <c r="L56" s="395" t="s">
        <v>438</v>
      </c>
      <c r="M56" s="395" t="s">
        <v>438</v>
      </c>
      <c r="N56" s="633" t="s">
        <v>438</v>
      </c>
      <c r="O56" s="633"/>
      <c r="P56" s="653" t="s">
        <v>438</v>
      </c>
      <c r="Q56" s="654"/>
      <c r="R56" s="653"/>
      <c r="S56" s="418"/>
      <c r="T56" s="419"/>
      <c r="U56" s="418"/>
      <c r="V56" s="419"/>
      <c r="W56" s="418"/>
      <c r="X56" s="419"/>
      <c r="Y56" s="418"/>
      <c r="Z56" s="419"/>
      <c r="AA56" s="422"/>
      <c r="AB56" s="419"/>
      <c r="AC56" s="424"/>
      <c r="AD56" s="419"/>
      <c r="AE56" s="418"/>
      <c r="AF56" s="419"/>
      <c r="AG56" s="426"/>
      <c r="AH56" s="419"/>
      <c r="AI56" s="468"/>
      <c r="AJ56" s="418"/>
      <c r="AK56" s="419"/>
      <c r="AL56" s="418"/>
      <c r="AM56" s="419"/>
      <c r="AN56" s="418"/>
      <c r="AO56" s="419"/>
      <c r="AP56" s="418"/>
      <c r="AQ56" s="419"/>
      <c r="AR56" s="488" t="s">
        <v>314</v>
      </c>
      <c r="AS56" s="489" t="s">
        <v>314</v>
      </c>
      <c r="AT56" s="489" t="s">
        <v>314</v>
      </c>
      <c r="AU56" s="489" t="s">
        <v>314</v>
      </c>
      <c r="AV56" s="489" t="s">
        <v>314</v>
      </c>
      <c r="AW56" s="489" t="s">
        <v>314</v>
      </c>
      <c r="AX56" s="489" t="s">
        <v>314</v>
      </c>
      <c r="AY56" s="489" t="s">
        <v>314</v>
      </c>
      <c r="AZ56" s="633"/>
      <c r="BA56" s="624"/>
      <c r="BB56" s="624"/>
      <c r="BC56" s="624"/>
      <c r="BD56" s="650"/>
      <c r="BE56" s="624"/>
      <c r="BF56" s="624"/>
      <c r="BG56" s="624"/>
      <c r="BH56" s="624"/>
      <c r="BI56" s="624"/>
      <c r="BJ56" s="624"/>
      <c r="BK56" s="624"/>
      <c r="BL56" s="624"/>
      <c r="BM56" s="490">
        <v>0</v>
      </c>
      <c r="BN56" s="491" t="s">
        <v>430</v>
      </c>
      <c r="BO56" s="490" t="s">
        <v>314</v>
      </c>
      <c r="BP56" s="492">
        <v>0</v>
      </c>
      <c r="BQ56" s="627" t="s">
        <v>314</v>
      </c>
      <c r="BR56" s="626" t="s">
        <v>314</v>
      </c>
      <c r="BS56" s="504"/>
      <c r="BT56" s="505"/>
      <c r="BU56" s="506"/>
      <c r="BV56" s="507"/>
      <c r="BW56" s="508"/>
      <c r="BX56" s="509"/>
      <c r="BY56" s="509"/>
      <c r="BZ56" s="510"/>
      <c r="CA56" s="381" t="s">
        <v>314</v>
      </c>
      <c r="CB56" s="479" t="s">
        <v>314</v>
      </c>
      <c r="CC56" s="500" t="s">
        <v>314</v>
      </c>
      <c r="CD56" s="501" t="s">
        <v>314</v>
      </c>
      <c r="CE56" s="492" t="s">
        <v>314</v>
      </c>
      <c r="CF56" s="492">
        <v>0</v>
      </c>
    </row>
    <row r="57" spans="1:84" ht="30" customHeight="1" x14ac:dyDescent="0.25">
      <c r="A57" s="60" t="str">
        <f t="shared" si="0"/>
        <v>Unitil - FG&amp;E</v>
      </c>
      <c r="B57" s="65" t="s">
        <v>314</v>
      </c>
      <c r="C57" s="65" t="s">
        <v>314</v>
      </c>
      <c r="D57" s="58" t="s">
        <v>363</v>
      </c>
      <c r="E57" s="58" t="s">
        <v>331</v>
      </c>
      <c r="F57" s="58" t="s">
        <v>364</v>
      </c>
      <c r="G57" s="58" t="s">
        <v>412</v>
      </c>
      <c r="H57" s="11" t="s">
        <v>430</v>
      </c>
      <c r="I57" s="17" t="s">
        <v>408</v>
      </c>
      <c r="J57" s="116" t="s">
        <v>409</v>
      </c>
      <c r="K57" s="567">
        <v>12.692121907703218</v>
      </c>
      <c r="L57" s="567">
        <v>51.309467591029502</v>
      </c>
      <c r="M57" s="318">
        <v>1953</v>
      </c>
      <c r="N57" s="563">
        <v>17087853.689696375</v>
      </c>
      <c r="O57" s="477" t="s">
        <v>410</v>
      </c>
      <c r="P57" s="565">
        <v>3.8721727854009829</v>
      </c>
      <c r="Q57" s="479" t="s">
        <v>437</v>
      </c>
      <c r="R57" s="478" t="s">
        <v>437</v>
      </c>
      <c r="S57" s="480">
        <v>135</v>
      </c>
      <c r="T57" s="481">
        <f t="shared" si="1"/>
        <v>135</v>
      </c>
      <c r="U57" s="18">
        <v>0</v>
      </c>
      <c r="V57" s="481">
        <f t="shared" si="1"/>
        <v>0</v>
      </c>
      <c r="W57" s="18">
        <v>0</v>
      </c>
      <c r="X57" s="11">
        <v>0</v>
      </c>
      <c r="Y57" s="18">
        <f t="shared" si="2"/>
        <v>135</v>
      </c>
      <c r="Z57" s="11">
        <f t="shared" si="2"/>
        <v>135</v>
      </c>
      <c r="AA57" s="482">
        <v>965.9</v>
      </c>
      <c r="AB57" s="481">
        <f t="shared" ref="AB57" si="168">AA57</f>
        <v>965.9</v>
      </c>
      <c r="AC57" s="411">
        <v>0</v>
      </c>
      <c r="AD57" s="481">
        <f t="shared" ref="AD57" si="169">AC57</f>
        <v>0</v>
      </c>
      <c r="AE57" s="18">
        <v>0</v>
      </c>
      <c r="AF57" s="481">
        <f t="shared" ref="AF57" si="170">AE57</f>
        <v>0</v>
      </c>
      <c r="AG57" s="414">
        <f>AA57+AC57+AE57</f>
        <v>965.9</v>
      </c>
      <c r="AH57" s="415">
        <f>AB57+AD57+AF57</f>
        <v>965.9</v>
      </c>
      <c r="AI57" s="621">
        <f t="shared" si="19"/>
        <v>0.24944651324488254</v>
      </c>
      <c r="AJ57" s="576">
        <f t="shared" ref="AJ57:AJ58" si="171">AA57*0.186*8760</f>
        <v>1573798.824</v>
      </c>
      <c r="AK57" s="577">
        <f t="shared" ref="AK57:AK58" si="172">AB57*0.186*8760</f>
        <v>1573798.824</v>
      </c>
      <c r="AL57" s="576">
        <f t="shared" ref="AL57:AL58" si="173">AC57*8760</f>
        <v>0</v>
      </c>
      <c r="AM57" s="577">
        <f t="shared" ref="AM57:AM58" si="174">AD57*8760</f>
        <v>0</v>
      </c>
      <c r="AN57" s="576">
        <f t="shared" ref="AN57:AN58" si="175">AE57*0.186*8760</f>
        <v>0</v>
      </c>
      <c r="AO57" s="11">
        <v>0</v>
      </c>
      <c r="AP57" s="635">
        <f t="shared" ref="AP57:AQ58" si="176">AJ57+AL57+AN57</f>
        <v>1573798.824</v>
      </c>
      <c r="AQ57" s="636">
        <f t="shared" si="176"/>
        <v>1573798.824</v>
      </c>
      <c r="AR57" s="488" t="s">
        <v>314</v>
      </c>
      <c r="AS57" s="489" t="s">
        <v>314</v>
      </c>
      <c r="AT57" s="489" t="s">
        <v>314</v>
      </c>
      <c r="AU57" s="489" t="s">
        <v>314</v>
      </c>
      <c r="AV57" s="489" t="s">
        <v>314</v>
      </c>
      <c r="AW57" s="489" t="s">
        <v>314</v>
      </c>
      <c r="AX57" s="489" t="s">
        <v>314</v>
      </c>
      <c r="AY57" s="489" t="s">
        <v>314</v>
      </c>
      <c r="AZ57" s="632">
        <f t="shared" si="13"/>
        <v>17087853.689696375</v>
      </c>
      <c r="BA57" s="477">
        <v>0</v>
      </c>
      <c r="BB57" s="580">
        <f t="shared" ref="BB57:BB58" si="177">P57</f>
        <v>3.8721727854009829</v>
      </c>
      <c r="BC57" s="477">
        <v>0</v>
      </c>
      <c r="BD57" s="649">
        <f t="shared" si="158"/>
        <v>762.48369632622655</v>
      </c>
      <c r="BE57" s="477">
        <v>0</v>
      </c>
      <c r="BF57" s="477">
        <v>0.95</v>
      </c>
      <c r="BG57" s="477">
        <v>0</v>
      </c>
      <c r="BH57" s="571" t="s">
        <v>314</v>
      </c>
      <c r="BI57" s="477">
        <v>0</v>
      </c>
      <c r="BJ57" s="477">
        <v>0</v>
      </c>
      <c r="BK57" s="579">
        <f>'9. Pre-Investment Baselines'!AV51-'3. Feeder Status'!BJ57</f>
        <v>3</v>
      </c>
      <c r="BL57" s="624"/>
      <c r="BM57" s="490">
        <v>0</v>
      </c>
      <c r="BN57" s="491" t="s">
        <v>430</v>
      </c>
      <c r="BO57" s="490" t="s">
        <v>314</v>
      </c>
      <c r="BP57" s="492">
        <v>0</v>
      </c>
      <c r="BQ57" s="627" t="s">
        <v>314</v>
      </c>
      <c r="BR57" s="626" t="s">
        <v>314</v>
      </c>
      <c r="BS57" s="493">
        <v>85.43</v>
      </c>
      <c r="BT57" s="494">
        <v>-143.81</v>
      </c>
      <c r="BU57" s="495">
        <v>85.17</v>
      </c>
      <c r="BV57" s="496">
        <v>16.239999999999998</v>
      </c>
      <c r="BW57" s="497">
        <v>1.794</v>
      </c>
      <c r="BX57" s="498">
        <v>-0.44700000000000001</v>
      </c>
      <c r="BY57" s="498">
        <v>1.7929999999999999</v>
      </c>
      <c r="BZ57" s="499">
        <v>0.93200000000000005</v>
      </c>
      <c r="CA57" s="381" t="s">
        <v>314</v>
      </c>
      <c r="CB57" s="479" t="s">
        <v>314</v>
      </c>
      <c r="CC57" s="500" t="s">
        <v>314</v>
      </c>
      <c r="CD57" s="501" t="s">
        <v>314</v>
      </c>
      <c r="CE57" s="492" t="s">
        <v>314</v>
      </c>
      <c r="CF57" s="492">
        <v>0</v>
      </c>
    </row>
    <row r="58" spans="1:84" ht="30" customHeight="1" x14ac:dyDescent="0.25">
      <c r="A58" s="60" t="str">
        <f t="shared" si="0"/>
        <v>Unitil - FG&amp;E</v>
      </c>
      <c r="B58" s="65" t="s">
        <v>314</v>
      </c>
      <c r="C58" s="65" t="s">
        <v>314</v>
      </c>
      <c r="D58" s="58" t="s">
        <v>363</v>
      </c>
      <c r="E58" s="58" t="s">
        <v>331</v>
      </c>
      <c r="F58" s="58" t="s">
        <v>365</v>
      </c>
      <c r="G58" s="58" t="s">
        <v>418</v>
      </c>
      <c r="H58" s="11" t="s">
        <v>430</v>
      </c>
      <c r="I58" s="17" t="s">
        <v>408</v>
      </c>
      <c r="J58" s="116" t="s">
        <v>409</v>
      </c>
      <c r="K58" s="567">
        <v>8.2606352755220964</v>
      </c>
      <c r="L58" s="567">
        <v>61.95437507262735</v>
      </c>
      <c r="M58" s="318">
        <v>1307</v>
      </c>
      <c r="N58" s="563">
        <v>10337096.676482992</v>
      </c>
      <c r="O58" s="477" t="s">
        <v>410</v>
      </c>
      <c r="P58" s="565">
        <v>2.3424255121561499</v>
      </c>
      <c r="Q58" s="479" t="s">
        <v>437</v>
      </c>
      <c r="R58" s="478" t="s">
        <v>437</v>
      </c>
      <c r="S58" s="480">
        <v>167</v>
      </c>
      <c r="T58" s="481">
        <f t="shared" si="1"/>
        <v>167</v>
      </c>
      <c r="U58" s="18">
        <v>0</v>
      </c>
      <c r="V58" s="481">
        <f t="shared" si="1"/>
        <v>0</v>
      </c>
      <c r="W58" s="18">
        <v>0</v>
      </c>
      <c r="X58" s="11">
        <v>0</v>
      </c>
      <c r="Y58" s="18">
        <f t="shared" si="2"/>
        <v>167</v>
      </c>
      <c r="Z58" s="11">
        <f t="shared" si="2"/>
        <v>167</v>
      </c>
      <c r="AA58" s="482">
        <v>3193.8</v>
      </c>
      <c r="AB58" s="481">
        <f t="shared" ref="AB58" si="178">AA58</f>
        <v>3193.8</v>
      </c>
      <c r="AC58" s="411">
        <v>0</v>
      </c>
      <c r="AD58" s="481">
        <f t="shared" ref="AD58" si="179">AC58</f>
        <v>0</v>
      </c>
      <c r="AE58" s="18">
        <v>0</v>
      </c>
      <c r="AF58" s="481">
        <f t="shared" ref="AF58" si="180">AE58</f>
        <v>0</v>
      </c>
      <c r="AG58" s="414">
        <f>AA58+AC58+AE58</f>
        <v>3193.8</v>
      </c>
      <c r="AH58" s="415">
        <f>AB58+AD58+AF58</f>
        <v>3193.8</v>
      </c>
      <c r="AI58" s="621">
        <f t="shared" si="19"/>
        <v>1.3634585106017647</v>
      </c>
      <c r="AJ58" s="576">
        <f t="shared" si="171"/>
        <v>5203849.9680000003</v>
      </c>
      <c r="AK58" s="577">
        <f t="shared" si="172"/>
        <v>5203849.9680000003</v>
      </c>
      <c r="AL58" s="576">
        <f t="shared" si="173"/>
        <v>0</v>
      </c>
      <c r="AM58" s="577">
        <f t="shared" si="174"/>
        <v>0</v>
      </c>
      <c r="AN58" s="576">
        <f t="shared" si="175"/>
        <v>0</v>
      </c>
      <c r="AO58" s="11">
        <v>0</v>
      </c>
      <c r="AP58" s="635">
        <f t="shared" si="176"/>
        <v>5203849.9680000003</v>
      </c>
      <c r="AQ58" s="636">
        <f t="shared" si="176"/>
        <v>5203849.9680000003</v>
      </c>
      <c r="AR58" s="488" t="s">
        <v>314</v>
      </c>
      <c r="AS58" s="489" t="s">
        <v>314</v>
      </c>
      <c r="AT58" s="489" t="s">
        <v>314</v>
      </c>
      <c r="AU58" s="489" t="s">
        <v>314</v>
      </c>
      <c r="AV58" s="489" t="s">
        <v>314</v>
      </c>
      <c r="AW58" s="489" t="s">
        <v>314</v>
      </c>
      <c r="AX58" s="489" t="s">
        <v>314</v>
      </c>
      <c r="AY58" s="489" t="s">
        <v>314</v>
      </c>
      <c r="AZ58" s="632">
        <f t="shared" si="13"/>
        <v>10337096.676482992</v>
      </c>
      <c r="BA58" s="477">
        <v>0</v>
      </c>
      <c r="BB58" s="580">
        <f t="shared" si="177"/>
        <v>2.3424255121561499</v>
      </c>
      <c r="BC58" s="477">
        <v>0</v>
      </c>
      <c r="BD58" s="649">
        <f t="shared" si="158"/>
        <v>461.25556938253209</v>
      </c>
      <c r="BE58" s="477">
        <v>0</v>
      </c>
      <c r="BF58" s="477">
        <v>0.95</v>
      </c>
      <c r="BG58" s="477">
        <v>0</v>
      </c>
      <c r="BH58" s="571" t="s">
        <v>314</v>
      </c>
      <c r="BI58" s="477">
        <v>0</v>
      </c>
      <c r="BJ58" s="477">
        <v>0</v>
      </c>
      <c r="BK58" s="579">
        <f>'9. Pre-Investment Baselines'!AV52-'3. Feeder Status'!BJ58</f>
        <v>3.3333333333333335</v>
      </c>
      <c r="BL58" s="624"/>
      <c r="BM58" s="490">
        <v>0</v>
      </c>
      <c r="BN58" s="491" t="s">
        <v>430</v>
      </c>
      <c r="BO58" s="490" t="s">
        <v>314</v>
      </c>
      <c r="BP58" s="492">
        <v>0</v>
      </c>
      <c r="BQ58" s="627" t="s">
        <v>314</v>
      </c>
      <c r="BR58" s="626" t="s">
        <v>314</v>
      </c>
      <c r="BS58" s="493">
        <v>92.79</v>
      </c>
      <c r="BT58" s="494">
        <v>-321.82</v>
      </c>
      <c r="BU58" s="495">
        <v>92.79</v>
      </c>
      <c r="BV58" s="496">
        <v>-6.58</v>
      </c>
      <c r="BW58" s="497">
        <v>0.96799999999999997</v>
      </c>
      <c r="BX58" s="498">
        <v>-1.954</v>
      </c>
      <c r="BY58" s="498">
        <v>0.96799999999999997</v>
      </c>
      <c r="BZ58" s="499">
        <v>-0.36899999999999999</v>
      </c>
      <c r="CA58" s="381" t="s">
        <v>314</v>
      </c>
      <c r="CB58" s="479" t="s">
        <v>314</v>
      </c>
      <c r="CC58" s="500" t="s">
        <v>314</v>
      </c>
      <c r="CD58" s="501" t="s">
        <v>314</v>
      </c>
      <c r="CE58" s="492" t="s">
        <v>314</v>
      </c>
      <c r="CF58" s="492">
        <v>0</v>
      </c>
    </row>
    <row r="59" spans="1:84" ht="30" customHeight="1" x14ac:dyDescent="0.25">
      <c r="A59" s="60" t="str">
        <f t="shared" si="0"/>
        <v>Unitil - FG&amp;E</v>
      </c>
      <c r="B59" s="65" t="s">
        <v>314</v>
      </c>
      <c r="C59" s="65" t="s">
        <v>314</v>
      </c>
      <c r="D59" s="58" t="s">
        <v>363</v>
      </c>
      <c r="E59" s="58" t="s">
        <v>331</v>
      </c>
      <c r="F59" s="395"/>
      <c r="G59" s="395"/>
      <c r="H59" s="419"/>
      <c r="I59" s="426"/>
      <c r="J59" s="395"/>
      <c r="K59" s="395" t="s">
        <v>438</v>
      </c>
      <c r="L59" s="395" t="s">
        <v>438</v>
      </c>
      <c r="M59" s="395" t="s">
        <v>438</v>
      </c>
      <c r="N59" s="633"/>
      <c r="O59" s="633"/>
      <c r="P59" s="653" t="s">
        <v>438</v>
      </c>
      <c r="Q59" s="654"/>
      <c r="R59" s="653"/>
      <c r="S59" s="418"/>
      <c r="T59" s="419"/>
      <c r="U59" s="418"/>
      <c r="V59" s="419"/>
      <c r="W59" s="418"/>
      <c r="X59" s="419"/>
      <c r="Y59" s="418"/>
      <c r="Z59" s="419"/>
      <c r="AA59" s="422"/>
      <c r="AB59" s="419"/>
      <c r="AC59" s="424"/>
      <c r="AD59" s="419"/>
      <c r="AE59" s="418"/>
      <c r="AF59" s="419"/>
      <c r="AG59" s="426"/>
      <c r="AH59" s="419"/>
      <c r="AI59" s="468"/>
      <c r="AJ59" s="418"/>
      <c r="AK59" s="419"/>
      <c r="AL59" s="418"/>
      <c r="AM59" s="419"/>
      <c r="AN59" s="418"/>
      <c r="AO59" s="419"/>
      <c r="AP59" s="418"/>
      <c r="AQ59" s="419"/>
      <c r="AR59" s="488" t="s">
        <v>314</v>
      </c>
      <c r="AS59" s="489" t="s">
        <v>314</v>
      </c>
      <c r="AT59" s="489" t="s">
        <v>314</v>
      </c>
      <c r="AU59" s="489" t="s">
        <v>314</v>
      </c>
      <c r="AV59" s="489" t="s">
        <v>314</v>
      </c>
      <c r="AW59" s="489" t="s">
        <v>314</v>
      </c>
      <c r="AX59" s="489" t="s">
        <v>314</v>
      </c>
      <c r="AY59" s="489" t="s">
        <v>314</v>
      </c>
      <c r="AZ59" s="633"/>
      <c r="BA59" s="624"/>
      <c r="BB59" s="624"/>
      <c r="BC59" s="624"/>
      <c r="BD59" s="650"/>
      <c r="BE59" s="624"/>
      <c r="BF59" s="624"/>
      <c r="BG59" s="624"/>
      <c r="BH59" s="624"/>
      <c r="BI59" s="624"/>
      <c r="BJ59" s="624"/>
      <c r="BK59" s="624"/>
      <c r="BL59" s="624"/>
      <c r="BM59" s="490">
        <v>0</v>
      </c>
      <c r="BN59" s="491" t="s">
        <v>430</v>
      </c>
      <c r="BO59" s="490" t="s">
        <v>314</v>
      </c>
      <c r="BP59" s="492">
        <v>0</v>
      </c>
      <c r="BQ59" s="627" t="s">
        <v>314</v>
      </c>
      <c r="BR59" s="626" t="s">
        <v>314</v>
      </c>
      <c r="BS59" s="504"/>
      <c r="BT59" s="505"/>
      <c r="BU59" s="506"/>
      <c r="BV59" s="507"/>
      <c r="BW59" s="508"/>
      <c r="BX59" s="509"/>
      <c r="BY59" s="509"/>
      <c r="BZ59" s="510"/>
      <c r="CA59" s="381" t="s">
        <v>314</v>
      </c>
      <c r="CB59" s="479" t="s">
        <v>314</v>
      </c>
      <c r="CC59" s="500" t="s">
        <v>314</v>
      </c>
      <c r="CD59" s="501" t="s">
        <v>314</v>
      </c>
      <c r="CE59" s="492" t="s">
        <v>314</v>
      </c>
      <c r="CF59" s="492">
        <v>0</v>
      </c>
    </row>
    <row r="60" spans="1:84" ht="30" customHeight="1" x14ac:dyDescent="0.25">
      <c r="A60" s="60" t="str">
        <f t="shared" si="0"/>
        <v>Unitil - FG&amp;E</v>
      </c>
      <c r="B60" s="65" t="s">
        <v>314</v>
      </c>
      <c r="C60" s="65" t="s">
        <v>314</v>
      </c>
      <c r="D60" s="58" t="s">
        <v>366</v>
      </c>
      <c r="E60" s="58" t="s">
        <v>322</v>
      </c>
      <c r="F60" s="58" t="s">
        <v>367</v>
      </c>
      <c r="G60" s="58" t="s">
        <v>322</v>
      </c>
      <c r="H60" s="11" t="s">
        <v>430</v>
      </c>
      <c r="I60" s="17" t="s">
        <v>408</v>
      </c>
      <c r="J60" s="116" t="s">
        <v>409</v>
      </c>
      <c r="K60" s="567">
        <v>7.6726386673686129</v>
      </c>
      <c r="L60" s="567">
        <v>0.60675217687367244</v>
      </c>
      <c r="M60" s="318">
        <v>50</v>
      </c>
      <c r="N60" s="563">
        <v>5238868.7237958023</v>
      </c>
      <c r="O60" s="477" t="s">
        <v>410</v>
      </c>
      <c r="P60" s="565">
        <v>1.1871476235077087</v>
      </c>
      <c r="Q60" s="479" t="s">
        <v>437</v>
      </c>
      <c r="R60" s="478" t="s">
        <v>437</v>
      </c>
      <c r="S60" s="18">
        <v>0</v>
      </c>
      <c r="T60" s="481">
        <f t="shared" si="1"/>
        <v>0</v>
      </c>
      <c r="U60" s="18">
        <v>1</v>
      </c>
      <c r="V60" s="481">
        <f t="shared" si="1"/>
        <v>1</v>
      </c>
      <c r="W60" s="18">
        <v>0</v>
      </c>
      <c r="X60" s="11">
        <v>0</v>
      </c>
      <c r="Y60" s="18">
        <f t="shared" si="2"/>
        <v>1</v>
      </c>
      <c r="Z60" s="11">
        <f t="shared" si="2"/>
        <v>1</v>
      </c>
      <c r="AA60" s="416">
        <v>0</v>
      </c>
      <c r="AB60" s="481">
        <f t="shared" ref="AB60" si="181">AA60</f>
        <v>0</v>
      </c>
      <c r="AC60" s="411">
        <v>1800</v>
      </c>
      <c r="AD60" s="481">
        <f t="shared" ref="AD60" si="182">AC60</f>
        <v>1800</v>
      </c>
      <c r="AE60" s="18">
        <v>0</v>
      </c>
      <c r="AF60" s="481">
        <f t="shared" ref="AF60" si="183">AE60</f>
        <v>0</v>
      </c>
      <c r="AG60" s="414">
        <f t="shared" ref="AG60:AH65" si="184">AA60+AC60+AE60</f>
        <v>1800</v>
      </c>
      <c r="AH60" s="415">
        <f t="shared" si="184"/>
        <v>1800</v>
      </c>
      <c r="AI60" s="621">
        <f t="shared" si="19"/>
        <v>1.5162393996809544</v>
      </c>
      <c r="AJ60" s="576">
        <f t="shared" ref="AJ60:AJ65" si="185">AA60*0.186*8760</f>
        <v>0</v>
      </c>
      <c r="AK60" s="577">
        <f t="shared" ref="AK60:AK65" si="186">AB60*0.186*8760</f>
        <v>0</v>
      </c>
      <c r="AL60" s="576">
        <f t="shared" ref="AL60:AL65" si="187">AC60*8760</f>
        <v>15768000</v>
      </c>
      <c r="AM60" s="577">
        <f t="shared" ref="AM60:AM65" si="188">AD60*8760</f>
        <v>15768000</v>
      </c>
      <c r="AN60" s="576">
        <f t="shared" ref="AN60:AN65" si="189">AE60*0.186*8760</f>
        <v>0</v>
      </c>
      <c r="AO60" s="11">
        <v>0</v>
      </c>
      <c r="AP60" s="635">
        <f t="shared" ref="AP60:AQ64" si="190">AJ60+AL60+AN60</f>
        <v>15768000</v>
      </c>
      <c r="AQ60" s="636">
        <f t="shared" si="190"/>
        <v>15768000</v>
      </c>
      <c r="AR60" s="488" t="s">
        <v>314</v>
      </c>
      <c r="AS60" s="489" t="s">
        <v>314</v>
      </c>
      <c r="AT60" s="489" t="s">
        <v>314</v>
      </c>
      <c r="AU60" s="489" t="s">
        <v>314</v>
      </c>
      <c r="AV60" s="489" t="s">
        <v>314</v>
      </c>
      <c r="AW60" s="489" t="s">
        <v>314</v>
      </c>
      <c r="AX60" s="489" t="s">
        <v>314</v>
      </c>
      <c r="AY60" s="489" t="s">
        <v>314</v>
      </c>
      <c r="AZ60" s="632">
        <f t="shared" si="13"/>
        <v>5238868.7237958023</v>
      </c>
      <c r="BA60" s="477">
        <v>0</v>
      </c>
      <c r="BB60" s="580">
        <f t="shared" ref="BB60:BB64" si="191">P60</f>
        <v>1.1871476235077087</v>
      </c>
      <c r="BC60" s="477">
        <v>0</v>
      </c>
      <c r="BD60" s="649">
        <f t="shared" ref="BD60:BD65" si="192">(((92178/SUM(P$15:P$71))*P60)/92178)*21417</f>
        <v>233.76557768026291</v>
      </c>
      <c r="BE60" s="477">
        <v>0</v>
      </c>
      <c r="BF60" s="477">
        <v>0.95</v>
      </c>
      <c r="BG60" s="477">
        <v>0</v>
      </c>
      <c r="BH60" s="571" t="s">
        <v>314</v>
      </c>
      <c r="BI60" s="477">
        <v>0</v>
      </c>
      <c r="BJ60" s="477">
        <v>0</v>
      </c>
      <c r="BK60" s="579">
        <f>'9. Pre-Investment Baselines'!AV54-'3. Feeder Status'!BJ60</f>
        <v>0</v>
      </c>
      <c r="BL60" s="624"/>
      <c r="BM60" s="490">
        <v>0</v>
      </c>
      <c r="BN60" s="491" t="s">
        <v>430</v>
      </c>
      <c r="BO60" s="490" t="s">
        <v>314</v>
      </c>
      <c r="BP60" s="492">
        <v>0</v>
      </c>
      <c r="BQ60" s="627" t="s">
        <v>314</v>
      </c>
      <c r="BR60" s="626" t="s">
        <v>314</v>
      </c>
      <c r="BS60" s="493">
        <v>690.31</v>
      </c>
      <c r="BT60" s="494">
        <v>574.73</v>
      </c>
      <c r="BU60" s="495">
        <v>660.39</v>
      </c>
      <c r="BV60" s="496">
        <v>594.14</v>
      </c>
      <c r="BW60" s="497">
        <v>16.62</v>
      </c>
      <c r="BX60" s="498">
        <v>15.537000000000001</v>
      </c>
      <c r="BY60" s="498">
        <v>16.52</v>
      </c>
      <c r="BZ60" s="499">
        <v>15.77</v>
      </c>
      <c r="CA60" s="381" t="s">
        <v>314</v>
      </c>
      <c r="CB60" s="479" t="s">
        <v>314</v>
      </c>
      <c r="CC60" s="500" t="s">
        <v>314</v>
      </c>
      <c r="CD60" s="501" t="s">
        <v>314</v>
      </c>
      <c r="CE60" s="492" t="s">
        <v>314</v>
      </c>
      <c r="CF60" s="492">
        <v>0</v>
      </c>
    </row>
    <row r="61" spans="1:84" ht="30" customHeight="1" x14ac:dyDescent="0.25">
      <c r="A61" s="60" t="str">
        <f t="shared" si="0"/>
        <v>Unitil - FG&amp;E</v>
      </c>
      <c r="B61" s="65" t="s">
        <v>314</v>
      </c>
      <c r="C61" s="65" t="s">
        <v>314</v>
      </c>
      <c r="D61" s="58" t="s">
        <v>366</v>
      </c>
      <c r="E61" s="58" t="s">
        <v>322</v>
      </c>
      <c r="F61" s="58" t="s">
        <v>368</v>
      </c>
      <c r="G61" s="58" t="s">
        <v>322</v>
      </c>
      <c r="H61" s="11" t="s">
        <v>430</v>
      </c>
      <c r="I61" s="17" t="s">
        <v>408</v>
      </c>
      <c r="J61" s="116" t="s">
        <v>409</v>
      </c>
      <c r="K61" s="567">
        <v>9.5609204577802025</v>
      </c>
      <c r="L61" s="567">
        <v>7.8949149494300261</v>
      </c>
      <c r="M61" s="318">
        <v>378</v>
      </c>
      <c r="N61" s="563">
        <v>14415679.038632745</v>
      </c>
      <c r="O61" s="477" t="s">
        <v>410</v>
      </c>
      <c r="P61" s="565">
        <v>3.2666478230749032</v>
      </c>
      <c r="Q61" s="479" t="s">
        <v>437</v>
      </c>
      <c r="R61" s="478" t="s">
        <v>437</v>
      </c>
      <c r="S61" s="480">
        <v>4</v>
      </c>
      <c r="T61" s="481">
        <f t="shared" si="1"/>
        <v>4</v>
      </c>
      <c r="U61" s="18">
        <v>0</v>
      </c>
      <c r="V61" s="481">
        <f t="shared" si="1"/>
        <v>0</v>
      </c>
      <c r="W61" s="18">
        <v>0</v>
      </c>
      <c r="X61" s="11">
        <v>0</v>
      </c>
      <c r="Y61" s="18">
        <f t="shared" si="2"/>
        <v>4</v>
      </c>
      <c r="Z61" s="11">
        <f t="shared" si="2"/>
        <v>4</v>
      </c>
      <c r="AA61" s="482">
        <v>1023.6</v>
      </c>
      <c r="AB61" s="481">
        <f t="shared" ref="AB61" si="193">AA61</f>
        <v>1023.6</v>
      </c>
      <c r="AC61" s="411">
        <v>0</v>
      </c>
      <c r="AD61" s="481">
        <f t="shared" ref="AD61" si="194">AC61</f>
        <v>0</v>
      </c>
      <c r="AE61" s="18">
        <v>0</v>
      </c>
      <c r="AF61" s="481">
        <f t="shared" ref="AF61" si="195">AE61</f>
        <v>0</v>
      </c>
      <c r="AG61" s="414">
        <f t="shared" si="184"/>
        <v>1023.6</v>
      </c>
      <c r="AH61" s="415">
        <f t="shared" si="184"/>
        <v>1023.6</v>
      </c>
      <c r="AI61" s="621">
        <f t="shared" si="19"/>
        <v>0.31334874631097609</v>
      </c>
      <c r="AJ61" s="576">
        <f t="shared" si="185"/>
        <v>1667812.8959999999</v>
      </c>
      <c r="AK61" s="577">
        <f t="shared" si="186"/>
        <v>1667812.8959999999</v>
      </c>
      <c r="AL61" s="576">
        <f t="shared" si="187"/>
        <v>0</v>
      </c>
      <c r="AM61" s="577">
        <f t="shared" si="188"/>
        <v>0</v>
      </c>
      <c r="AN61" s="576">
        <f t="shared" si="189"/>
        <v>0</v>
      </c>
      <c r="AO61" s="11">
        <v>0</v>
      </c>
      <c r="AP61" s="635">
        <f t="shared" si="190"/>
        <v>1667812.8959999999</v>
      </c>
      <c r="AQ61" s="636">
        <f t="shared" si="190"/>
        <v>1667812.8959999999</v>
      </c>
      <c r="AR61" s="488" t="s">
        <v>314</v>
      </c>
      <c r="AS61" s="489" t="s">
        <v>314</v>
      </c>
      <c r="AT61" s="489" t="s">
        <v>314</v>
      </c>
      <c r="AU61" s="489" t="s">
        <v>314</v>
      </c>
      <c r="AV61" s="489" t="s">
        <v>314</v>
      </c>
      <c r="AW61" s="489" t="s">
        <v>314</v>
      </c>
      <c r="AX61" s="489" t="s">
        <v>314</v>
      </c>
      <c r="AY61" s="489" t="s">
        <v>314</v>
      </c>
      <c r="AZ61" s="632">
        <f t="shared" si="13"/>
        <v>14415679.038632745</v>
      </c>
      <c r="BA61" s="477">
        <v>0</v>
      </c>
      <c r="BB61" s="580">
        <f t="shared" si="191"/>
        <v>3.2666478230749032</v>
      </c>
      <c r="BC61" s="477">
        <v>0</v>
      </c>
      <c r="BD61" s="649">
        <f t="shared" si="192"/>
        <v>643.24756274434753</v>
      </c>
      <c r="BE61" s="477">
        <v>0</v>
      </c>
      <c r="BF61" s="477">
        <v>0.95</v>
      </c>
      <c r="BG61" s="477">
        <v>0</v>
      </c>
      <c r="BH61" s="571" t="s">
        <v>314</v>
      </c>
      <c r="BI61" s="477">
        <v>0</v>
      </c>
      <c r="BJ61" s="477">
        <v>0</v>
      </c>
      <c r="BK61" s="579">
        <f>'9. Pre-Investment Baselines'!AV55-'3. Feeder Status'!BJ61</f>
        <v>0.66666666666666663</v>
      </c>
      <c r="BL61" s="624"/>
      <c r="BM61" s="490">
        <v>0</v>
      </c>
      <c r="BN61" s="491" t="s">
        <v>430</v>
      </c>
      <c r="BO61" s="490" t="s">
        <v>314</v>
      </c>
      <c r="BP61" s="492">
        <v>0</v>
      </c>
      <c r="BQ61" s="627" t="s">
        <v>314</v>
      </c>
      <c r="BR61" s="626" t="s">
        <v>314</v>
      </c>
      <c r="BS61" s="493">
        <v>791.53</v>
      </c>
      <c r="BT61" s="494">
        <v>641.79</v>
      </c>
      <c r="BU61" s="495">
        <v>791.53</v>
      </c>
      <c r="BV61" s="496">
        <v>692.36</v>
      </c>
      <c r="BW61" s="497">
        <v>15.101000000000001</v>
      </c>
      <c r="BX61" s="498">
        <v>13.231</v>
      </c>
      <c r="BY61" s="498">
        <v>15.101000000000001</v>
      </c>
      <c r="BZ61" s="499">
        <v>13.568</v>
      </c>
      <c r="CA61" s="381" t="s">
        <v>314</v>
      </c>
      <c r="CB61" s="479" t="s">
        <v>314</v>
      </c>
      <c r="CC61" s="500" t="s">
        <v>314</v>
      </c>
      <c r="CD61" s="501" t="s">
        <v>314</v>
      </c>
      <c r="CE61" s="492" t="s">
        <v>314</v>
      </c>
      <c r="CF61" s="492">
        <v>0</v>
      </c>
    </row>
    <row r="62" spans="1:84" ht="30" customHeight="1" x14ac:dyDescent="0.25">
      <c r="A62" s="60" t="str">
        <f t="shared" si="0"/>
        <v>Unitil - FG&amp;E</v>
      </c>
      <c r="B62" s="65" t="s">
        <v>314</v>
      </c>
      <c r="C62" s="65" t="s">
        <v>314</v>
      </c>
      <c r="D62" s="58" t="s">
        <v>366</v>
      </c>
      <c r="E62" s="58" t="s">
        <v>322</v>
      </c>
      <c r="F62" s="58" t="s">
        <v>369</v>
      </c>
      <c r="G62" s="58" t="s">
        <v>419</v>
      </c>
      <c r="H62" s="11" t="s">
        <v>430</v>
      </c>
      <c r="I62" s="17" t="s">
        <v>408</v>
      </c>
      <c r="J62" s="116" t="s">
        <v>409</v>
      </c>
      <c r="K62" s="567">
        <v>9.5609204577802025</v>
      </c>
      <c r="L62" s="567">
        <v>18.339099517945552</v>
      </c>
      <c r="M62" s="318">
        <v>1576</v>
      </c>
      <c r="N62" s="563">
        <v>31644173.499437727</v>
      </c>
      <c r="O62" s="477" t="s">
        <v>410</v>
      </c>
      <c r="P62" s="565">
        <v>7.1706903433351528</v>
      </c>
      <c r="Q62" s="479" t="s">
        <v>437</v>
      </c>
      <c r="R62" s="478" t="s">
        <v>437</v>
      </c>
      <c r="S62" s="480">
        <v>78</v>
      </c>
      <c r="T62" s="481">
        <f t="shared" si="1"/>
        <v>78</v>
      </c>
      <c r="U62" s="18">
        <v>0</v>
      </c>
      <c r="V62" s="481">
        <f t="shared" si="1"/>
        <v>0</v>
      </c>
      <c r="W62" s="18">
        <v>0</v>
      </c>
      <c r="X62" s="11">
        <v>0</v>
      </c>
      <c r="Y62" s="18">
        <f t="shared" si="2"/>
        <v>78</v>
      </c>
      <c r="Z62" s="11">
        <f t="shared" si="2"/>
        <v>78</v>
      </c>
      <c r="AA62" s="482">
        <v>1422.7</v>
      </c>
      <c r="AB62" s="481">
        <f t="shared" ref="AB62" si="196">AA62</f>
        <v>1422.7</v>
      </c>
      <c r="AC62" s="411">
        <v>0</v>
      </c>
      <c r="AD62" s="481">
        <f t="shared" ref="AD62" si="197">AC62</f>
        <v>0</v>
      </c>
      <c r="AE62" s="18">
        <v>0</v>
      </c>
      <c r="AF62" s="481">
        <f t="shared" ref="AF62" si="198">AE62</f>
        <v>0</v>
      </c>
      <c r="AG62" s="414">
        <f t="shared" si="184"/>
        <v>1422.7</v>
      </c>
      <c r="AH62" s="415">
        <f t="shared" si="184"/>
        <v>1422.7</v>
      </c>
      <c r="AI62" s="621">
        <f t="shared" si="19"/>
        <v>0.19840488598456052</v>
      </c>
      <c r="AJ62" s="576">
        <f t="shared" si="185"/>
        <v>2318090.4720000001</v>
      </c>
      <c r="AK62" s="577">
        <f t="shared" si="186"/>
        <v>2318090.4720000001</v>
      </c>
      <c r="AL62" s="576">
        <f t="shared" si="187"/>
        <v>0</v>
      </c>
      <c r="AM62" s="577">
        <f t="shared" si="188"/>
        <v>0</v>
      </c>
      <c r="AN62" s="576">
        <f t="shared" si="189"/>
        <v>0</v>
      </c>
      <c r="AO62" s="11">
        <v>0</v>
      </c>
      <c r="AP62" s="635">
        <f t="shared" si="190"/>
        <v>2318090.4720000001</v>
      </c>
      <c r="AQ62" s="636">
        <f t="shared" si="190"/>
        <v>2318090.4720000001</v>
      </c>
      <c r="AR62" s="488" t="s">
        <v>314</v>
      </c>
      <c r="AS62" s="489" t="s">
        <v>314</v>
      </c>
      <c r="AT62" s="489" t="s">
        <v>314</v>
      </c>
      <c r="AU62" s="489" t="s">
        <v>314</v>
      </c>
      <c r="AV62" s="489" t="s">
        <v>314</v>
      </c>
      <c r="AW62" s="489" t="s">
        <v>314</v>
      </c>
      <c r="AX62" s="489" t="s">
        <v>314</v>
      </c>
      <c r="AY62" s="489" t="s">
        <v>314</v>
      </c>
      <c r="AZ62" s="632">
        <f t="shared" si="13"/>
        <v>31644173.499437727</v>
      </c>
      <c r="BA62" s="477">
        <v>0</v>
      </c>
      <c r="BB62" s="580">
        <f t="shared" si="191"/>
        <v>7.1706903433351528</v>
      </c>
      <c r="BC62" s="477">
        <v>0</v>
      </c>
      <c r="BD62" s="649">
        <f t="shared" si="192"/>
        <v>1412.0068450485678</v>
      </c>
      <c r="BE62" s="477">
        <v>0</v>
      </c>
      <c r="BF62" s="477">
        <v>0.95</v>
      </c>
      <c r="BG62" s="477">
        <v>0</v>
      </c>
      <c r="BH62" s="571" t="s">
        <v>314</v>
      </c>
      <c r="BI62" s="477">
        <v>0</v>
      </c>
      <c r="BJ62" s="477">
        <v>0</v>
      </c>
      <c r="BK62" s="579">
        <f>'9. Pre-Investment Baselines'!AV56-'3. Feeder Status'!BJ62</f>
        <v>3</v>
      </c>
      <c r="BL62" s="624"/>
      <c r="BM62" s="490">
        <v>0</v>
      </c>
      <c r="BN62" s="491" t="s">
        <v>430</v>
      </c>
      <c r="BO62" s="490" t="s">
        <v>314</v>
      </c>
      <c r="BP62" s="492">
        <v>0</v>
      </c>
      <c r="BQ62" s="627" t="s">
        <v>314</v>
      </c>
      <c r="BR62" s="626" t="s">
        <v>314</v>
      </c>
      <c r="BS62" s="493">
        <v>73.12</v>
      </c>
      <c r="BT62" s="494">
        <v>-38.04</v>
      </c>
      <c r="BU62" s="495">
        <v>73.12</v>
      </c>
      <c r="BV62" s="496">
        <v>13.35</v>
      </c>
      <c r="BW62" s="497">
        <v>1.5660000000000001</v>
      </c>
      <c r="BX62" s="498">
        <v>0.3</v>
      </c>
      <c r="BY62" s="498">
        <v>1.5660000000000001</v>
      </c>
      <c r="BZ62" s="499">
        <v>0.66</v>
      </c>
      <c r="CA62" s="381" t="s">
        <v>314</v>
      </c>
      <c r="CB62" s="479" t="s">
        <v>314</v>
      </c>
      <c r="CC62" s="500" t="s">
        <v>314</v>
      </c>
      <c r="CD62" s="501" t="s">
        <v>314</v>
      </c>
      <c r="CE62" s="492" t="s">
        <v>314</v>
      </c>
      <c r="CF62" s="492">
        <v>0</v>
      </c>
    </row>
    <row r="63" spans="1:84" ht="30" customHeight="1" x14ac:dyDescent="0.25">
      <c r="A63" s="60" t="str">
        <f t="shared" si="0"/>
        <v>Unitil - FG&amp;E</v>
      </c>
      <c r="B63" s="65" t="s">
        <v>314</v>
      </c>
      <c r="C63" s="65" t="s">
        <v>314</v>
      </c>
      <c r="D63" s="58" t="s">
        <v>366</v>
      </c>
      <c r="E63" s="58" t="s">
        <v>322</v>
      </c>
      <c r="F63" s="58" t="s">
        <v>370</v>
      </c>
      <c r="G63" s="58" t="s">
        <v>322</v>
      </c>
      <c r="H63" s="11" t="s">
        <v>430</v>
      </c>
      <c r="I63" s="17" t="s">
        <v>408</v>
      </c>
      <c r="J63" s="116" t="s">
        <v>409</v>
      </c>
      <c r="K63" s="567">
        <v>9.5609204577802025</v>
      </c>
      <c r="L63" s="567">
        <v>12.617486756491505</v>
      </c>
      <c r="M63" s="318">
        <v>1316</v>
      </c>
      <c r="N63" s="563">
        <v>13800759.898597365</v>
      </c>
      <c r="O63" s="477" t="s">
        <v>410</v>
      </c>
      <c r="P63" s="565">
        <v>3.1273048018560998</v>
      </c>
      <c r="Q63" s="479" t="s">
        <v>437</v>
      </c>
      <c r="R63" s="478" t="s">
        <v>437</v>
      </c>
      <c r="S63" s="480">
        <v>38</v>
      </c>
      <c r="T63" s="481">
        <f t="shared" si="1"/>
        <v>38</v>
      </c>
      <c r="U63" s="18">
        <v>0</v>
      </c>
      <c r="V63" s="481">
        <f t="shared" si="1"/>
        <v>0</v>
      </c>
      <c r="W63" s="18">
        <v>0</v>
      </c>
      <c r="X63" s="11">
        <v>0</v>
      </c>
      <c r="Y63" s="18">
        <f t="shared" si="2"/>
        <v>38</v>
      </c>
      <c r="Z63" s="11">
        <f t="shared" si="2"/>
        <v>38</v>
      </c>
      <c r="AA63" s="482">
        <v>367.5</v>
      </c>
      <c r="AB63" s="481">
        <f t="shared" ref="AB63" si="199">AA63</f>
        <v>367.5</v>
      </c>
      <c r="AC63" s="411">
        <v>0</v>
      </c>
      <c r="AD63" s="481">
        <f t="shared" ref="AD63" si="200">AC63</f>
        <v>0</v>
      </c>
      <c r="AE63" s="18">
        <v>0</v>
      </c>
      <c r="AF63" s="481">
        <f t="shared" ref="AF63" si="201">AE63</f>
        <v>0</v>
      </c>
      <c r="AG63" s="414">
        <f t="shared" si="184"/>
        <v>367.5</v>
      </c>
      <c r="AH63" s="415">
        <f t="shared" si="184"/>
        <v>367.5</v>
      </c>
      <c r="AI63" s="621">
        <f t="shared" si="19"/>
        <v>0.11751332961912875</v>
      </c>
      <c r="AJ63" s="576">
        <f t="shared" si="185"/>
        <v>598789.80000000005</v>
      </c>
      <c r="AK63" s="577">
        <f t="shared" si="186"/>
        <v>598789.80000000005</v>
      </c>
      <c r="AL63" s="576">
        <f t="shared" si="187"/>
        <v>0</v>
      </c>
      <c r="AM63" s="577">
        <f t="shared" si="188"/>
        <v>0</v>
      </c>
      <c r="AN63" s="576">
        <f t="shared" si="189"/>
        <v>0</v>
      </c>
      <c r="AO63" s="11">
        <v>0</v>
      </c>
      <c r="AP63" s="635">
        <f t="shared" si="190"/>
        <v>598789.80000000005</v>
      </c>
      <c r="AQ63" s="636">
        <f t="shared" si="190"/>
        <v>598789.80000000005</v>
      </c>
      <c r="AR63" s="488" t="s">
        <v>314</v>
      </c>
      <c r="AS63" s="489" t="s">
        <v>314</v>
      </c>
      <c r="AT63" s="489" t="s">
        <v>314</v>
      </c>
      <c r="AU63" s="489" t="s">
        <v>314</v>
      </c>
      <c r="AV63" s="489" t="s">
        <v>314</v>
      </c>
      <c r="AW63" s="489" t="s">
        <v>314</v>
      </c>
      <c r="AX63" s="489" t="s">
        <v>314</v>
      </c>
      <c r="AY63" s="489" t="s">
        <v>314</v>
      </c>
      <c r="AZ63" s="632">
        <f t="shared" si="13"/>
        <v>13800759.898597365</v>
      </c>
      <c r="BA63" s="477">
        <v>0</v>
      </c>
      <c r="BB63" s="580">
        <f t="shared" si="191"/>
        <v>3.1273048018560998</v>
      </c>
      <c r="BC63" s="477">
        <v>0</v>
      </c>
      <c r="BD63" s="649">
        <f t="shared" si="192"/>
        <v>615.80901912440561</v>
      </c>
      <c r="BE63" s="477">
        <v>0</v>
      </c>
      <c r="BF63" s="477">
        <v>0.95</v>
      </c>
      <c r="BG63" s="477">
        <v>0</v>
      </c>
      <c r="BH63" s="571" t="s">
        <v>314</v>
      </c>
      <c r="BI63" s="477">
        <v>0</v>
      </c>
      <c r="BJ63" s="477">
        <v>0</v>
      </c>
      <c r="BK63" s="579">
        <f>'9. Pre-Investment Baselines'!AV57-'3. Feeder Status'!BJ63</f>
        <v>2.6666666666666665</v>
      </c>
      <c r="BL63" s="624"/>
      <c r="BM63" s="490">
        <v>0</v>
      </c>
      <c r="BN63" s="491" t="s">
        <v>430</v>
      </c>
      <c r="BO63" s="490" t="s">
        <v>314</v>
      </c>
      <c r="BP63" s="492">
        <v>0</v>
      </c>
      <c r="BQ63" s="627" t="s">
        <v>314</v>
      </c>
      <c r="BR63" s="626" t="s">
        <v>314</v>
      </c>
      <c r="BS63" s="493">
        <v>21.36</v>
      </c>
      <c r="BT63" s="494">
        <v>-163.61000000000001</v>
      </c>
      <c r="BU63" s="495">
        <v>21.36</v>
      </c>
      <c r="BV63" s="496">
        <v>-113.94</v>
      </c>
      <c r="BW63" s="497">
        <v>0.34399999999999997</v>
      </c>
      <c r="BX63" s="498">
        <v>-2.0649999999999999</v>
      </c>
      <c r="BY63" s="498">
        <v>0.34399999999999997</v>
      </c>
      <c r="BZ63" s="499">
        <v>-1.728</v>
      </c>
      <c r="CA63" s="381" t="s">
        <v>314</v>
      </c>
      <c r="CB63" s="479" t="s">
        <v>314</v>
      </c>
      <c r="CC63" s="500" t="s">
        <v>314</v>
      </c>
      <c r="CD63" s="501" t="s">
        <v>314</v>
      </c>
      <c r="CE63" s="492" t="s">
        <v>314</v>
      </c>
      <c r="CF63" s="492">
        <v>0</v>
      </c>
    </row>
    <row r="64" spans="1:84" ht="30" customHeight="1" x14ac:dyDescent="0.25">
      <c r="A64" s="60" t="str">
        <f t="shared" si="0"/>
        <v>Unitil - FG&amp;E</v>
      </c>
      <c r="B64" s="65" t="s">
        <v>314</v>
      </c>
      <c r="C64" s="65" t="s">
        <v>314</v>
      </c>
      <c r="D64" s="58" t="s">
        <v>366</v>
      </c>
      <c r="E64" s="58" t="s">
        <v>322</v>
      </c>
      <c r="F64" s="58">
        <v>1303</v>
      </c>
      <c r="G64" s="58" t="s">
        <v>322</v>
      </c>
      <c r="H64" s="11" t="s">
        <v>430</v>
      </c>
      <c r="I64" s="17" t="s">
        <v>408</v>
      </c>
      <c r="J64" s="116" t="s">
        <v>409</v>
      </c>
      <c r="K64" s="567">
        <v>12.491342578089837</v>
      </c>
      <c r="L64" s="567">
        <v>0.6</v>
      </c>
      <c r="M64" s="318" t="s">
        <v>314</v>
      </c>
      <c r="N64" s="563">
        <v>0</v>
      </c>
      <c r="O64" s="477" t="s">
        <v>314</v>
      </c>
      <c r="P64" s="565">
        <v>0</v>
      </c>
      <c r="Q64" s="479" t="s">
        <v>437</v>
      </c>
      <c r="R64" s="478" t="s">
        <v>437</v>
      </c>
      <c r="S64" s="18">
        <v>0</v>
      </c>
      <c r="T64" s="481">
        <f t="shared" si="1"/>
        <v>0</v>
      </c>
      <c r="U64" s="18">
        <v>0</v>
      </c>
      <c r="V64" s="481">
        <f t="shared" si="1"/>
        <v>0</v>
      </c>
      <c r="W64" s="18">
        <v>0</v>
      </c>
      <c r="X64" s="11">
        <v>0</v>
      </c>
      <c r="Y64" s="18">
        <f t="shared" si="2"/>
        <v>0</v>
      </c>
      <c r="Z64" s="11">
        <f t="shared" si="2"/>
        <v>0</v>
      </c>
      <c r="AA64" s="416">
        <v>0</v>
      </c>
      <c r="AB64" s="481">
        <f t="shared" ref="AB64" si="202">AA64</f>
        <v>0</v>
      </c>
      <c r="AC64" s="411">
        <v>0</v>
      </c>
      <c r="AD64" s="481">
        <f t="shared" ref="AD64" si="203">AC64</f>
        <v>0</v>
      </c>
      <c r="AE64" s="18">
        <v>0</v>
      </c>
      <c r="AF64" s="481">
        <f t="shared" ref="AF64" si="204">AE64</f>
        <v>0</v>
      </c>
      <c r="AG64" s="414">
        <f t="shared" si="184"/>
        <v>0</v>
      </c>
      <c r="AH64" s="415">
        <f t="shared" si="184"/>
        <v>0</v>
      </c>
      <c r="AI64" s="621" t="str">
        <f t="shared" si="19"/>
        <v/>
      </c>
      <c r="AJ64" s="576">
        <f t="shared" si="185"/>
        <v>0</v>
      </c>
      <c r="AK64" s="577">
        <f t="shared" si="186"/>
        <v>0</v>
      </c>
      <c r="AL64" s="576">
        <f t="shared" si="187"/>
        <v>0</v>
      </c>
      <c r="AM64" s="577">
        <f t="shared" si="188"/>
        <v>0</v>
      </c>
      <c r="AN64" s="576">
        <f t="shared" si="189"/>
        <v>0</v>
      </c>
      <c r="AO64" s="11">
        <v>0</v>
      </c>
      <c r="AP64" s="635">
        <f t="shared" si="190"/>
        <v>0</v>
      </c>
      <c r="AQ64" s="636">
        <f t="shared" si="190"/>
        <v>0</v>
      </c>
      <c r="AR64" s="488" t="s">
        <v>314</v>
      </c>
      <c r="AS64" s="489" t="s">
        <v>314</v>
      </c>
      <c r="AT64" s="489" t="s">
        <v>314</v>
      </c>
      <c r="AU64" s="489" t="s">
        <v>314</v>
      </c>
      <c r="AV64" s="489" t="s">
        <v>314</v>
      </c>
      <c r="AW64" s="489" t="s">
        <v>314</v>
      </c>
      <c r="AX64" s="489" t="s">
        <v>314</v>
      </c>
      <c r="AY64" s="489" t="s">
        <v>314</v>
      </c>
      <c r="AZ64" s="632">
        <f t="shared" si="13"/>
        <v>0</v>
      </c>
      <c r="BA64" s="477">
        <v>0</v>
      </c>
      <c r="BB64" s="580">
        <f t="shared" si="191"/>
        <v>0</v>
      </c>
      <c r="BC64" s="477">
        <v>0</v>
      </c>
      <c r="BD64" s="649">
        <f t="shared" si="192"/>
        <v>0</v>
      </c>
      <c r="BE64" s="477">
        <v>0</v>
      </c>
      <c r="BF64" s="477">
        <v>0.95</v>
      </c>
      <c r="BG64" s="477">
        <v>0</v>
      </c>
      <c r="BH64" s="571" t="s">
        <v>314</v>
      </c>
      <c r="BI64" s="477">
        <v>0</v>
      </c>
      <c r="BJ64" s="477">
        <v>0</v>
      </c>
      <c r="BK64" s="579">
        <f>'9. Pre-Investment Baselines'!AV58-'3. Feeder Status'!BJ64</f>
        <v>0</v>
      </c>
      <c r="BL64" s="624"/>
      <c r="BM64" s="490">
        <v>0</v>
      </c>
      <c r="BN64" s="491" t="s">
        <v>430</v>
      </c>
      <c r="BO64" s="490" t="s">
        <v>314</v>
      </c>
      <c r="BP64" s="492">
        <v>0</v>
      </c>
      <c r="BQ64" s="627" t="s">
        <v>314</v>
      </c>
      <c r="BR64" s="626" t="s">
        <v>314</v>
      </c>
      <c r="BS64" s="493" t="s">
        <v>314</v>
      </c>
      <c r="BT64" s="494" t="s">
        <v>314</v>
      </c>
      <c r="BU64" s="495" t="s">
        <v>314</v>
      </c>
      <c r="BV64" s="496" t="s">
        <v>314</v>
      </c>
      <c r="BW64" s="497" t="s">
        <v>314</v>
      </c>
      <c r="BX64" s="498" t="s">
        <v>314</v>
      </c>
      <c r="BY64" s="498" t="s">
        <v>314</v>
      </c>
      <c r="BZ64" s="499" t="s">
        <v>314</v>
      </c>
      <c r="CA64" s="381" t="s">
        <v>314</v>
      </c>
      <c r="CB64" s="479" t="s">
        <v>314</v>
      </c>
      <c r="CC64" s="500" t="s">
        <v>314</v>
      </c>
      <c r="CD64" s="501" t="s">
        <v>314</v>
      </c>
      <c r="CE64" s="492" t="s">
        <v>314</v>
      </c>
      <c r="CF64" s="492">
        <v>0</v>
      </c>
    </row>
    <row r="65" spans="1:99" ht="30" customHeight="1" x14ac:dyDescent="0.25">
      <c r="A65" s="60" t="str">
        <f t="shared" si="0"/>
        <v>Unitil - FG&amp;E</v>
      </c>
      <c r="B65" s="65" t="s">
        <v>314</v>
      </c>
      <c r="C65" s="65" t="s">
        <v>314</v>
      </c>
      <c r="D65" s="58" t="s">
        <v>366</v>
      </c>
      <c r="E65" s="58" t="s">
        <v>322</v>
      </c>
      <c r="F65" s="58">
        <v>1309</v>
      </c>
      <c r="G65" s="58" t="s">
        <v>322</v>
      </c>
      <c r="H65" s="11" t="s">
        <v>430</v>
      </c>
      <c r="I65" s="17" t="s">
        <v>408</v>
      </c>
      <c r="J65" s="116" t="s">
        <v>409</v>
      </c>
      <c r="K65" s="567">
        <v>12.491342578089837</v>
      </c>
      <c r="L65" s="567">
        <v>0.6</v>
      </c>
      <c r="M65" s="318" t="s">
        <v>314</v>
      </c>
      <c r="N65" s="563">
        <v>0</v>
      </c>
      <c r="O65" s="477" t="s">
        <v>314</v>
      </c>
      <c r="P65" s="565">
        <v>0</v>
      </c>
      <c r="Q65" s="479" t="s">
        <v>437</v>
      </c>
      <c r="R65" s="478" t="s">
        <v>437</v>
      </c>
      <c r="S65" s="18">
        <v>0</v>
      </c>
      <c r="T65" s="481">
        <f t="shared" si="1"/>
        <v>0</v>
      </c>
      <c r="U65" s="18">
        <v>0</v>
      </c>
      <c r="V65" s="481">
        <f t="shared" si="1"/>
        <v>0</v>
      </c>
      <c r="W65" s="18">
        <v>0</v>
      </c>
      <c r="X65" s="11">
        <v>0</v>
      </c>
      <c r="Y65" s="18">
        <f t="shared" si="2"/>
        <v>0</v>
      </c>
      <c r="Z65" s="11">
        <f t="shared" si="2"/>
        <v>0</v>
      </c>
      <c r="AA65" s="416">
        <v>0</v>
      </c>
      <c r="AB65" s="481">
        <f t="shared" ref="AB65" si="205">AA65</f>
        <v>0</v>
      </c>
      <c r="AC65" s="411">
        <v>0</v>
      </c>
      <c r="AD65" s="481">
        <f t="shared" ref="AD65" si="206">AC65</f>
        <v>0</v>
      </c>
      <c r="AE65" s="18">
        <v>0</v>
      </c>
      <c r="AF65" s="481">
        <f t="shared" ref="AF65" si="207">AE65</f>
        <v>0</v>
      </c>
      <c r="AG65" s="414">
        <f t="shared" si="184"/>
        <v>0</v>
      </c>
      <c r="AH65" s="415">
        <f t="shared" si="184"/>
        <v>0</v>
      </c>
      <c r="AI65" s="621" t="str">
        <f t="shared" si="19"/>
        <v/>
      </c>
      <c r="AJ65" s="576">
        <f t="shared" si="185"/>
        <v>0</v>
      </c>
      <c r="AK65" s="577">
        <f t="shared" si="186"/>
        <v>0</v>
      </c>
      <c r="AL65" s="576">
        <f t="shared" si="187"/>
        <v>0</v>
      </c>
      <c r="AM65" s="577">
        <f t="shared" si="188"/>
        <v>0</v>
      </c>
      <c r="AN65" s="576">
        <f t="shared" si="189"/>
        <v>0</v>
      </c>
      <c r="AO65" s="11">
        <v>0</v>
      </c>
      <c r="AP65" s="635">
        <f>AJ65+AL65+AN65</f>
        <v>0</v>
      </c>
      <c r="AQ65" s="636">
        <f>AK65+AM65+AO65</f>
        <v>0</v>
      </c>
      <c r="AR65" s="488" t="s">
        <v>314</v>
      </c>
      <c r="AS65" s="489" t="s">
        <v>314</v>
      </c>
      <c r="AT65" s="489" t="s">
        <v>314</v>
      </c>
      <c r="AU65" s="489" t="s">
        <v>314</v>
      </c>
      <c r="AV65" s="489" t="s">
        <v>314</v>
      </c>
      <c r="AW65" s="489" t="s">
        <v>314</v>
      </c>
      <c r="AX65" s="489" t="s">
        <v>314</v>
      </c>
      <c r="AY65" s="489" t="s">
        <v>314</v>
      </c>
      <c r="AZ65" s="632">
        <f t="shared" si="13"/>
        <v>0</v>
      </c>
      <c r="BA65" s="477">
        <v>0</v>
      </c>
      <c r="BB65" s="580">
        <f>P65</f>
        <v>0</v>
      </c>
      <c r="BC65" s="477">
        <v>0</v>
      </c>
      <c r="BD65" s="649">
        <f t="shared" si="192"/>
        <v>0</v>
      </c>
      <c r="BE65" s="477">
        <v>0</v>
      </c>
      <c r="BF65" s="477">
        <v>0.95</v>
      </c>
      <c r="BG65" s="477">
        <v>0</v>
      </c>
      <c r="BH65" s="571" t="s">
        <v>314</v>
      </c>
      <c r="BI65" s="477">
        <v>0</v>
      </c>
      <c r="BJ65" s="477">
        <v>0</v>
      </c>
      <c r="BK65" s="579">
        <f>'9. Pre-Investment Baselines'!AV59-'3. Feeder Status'!BJ65</f>
        <v>0</v>
      </c>
      <c r="BL65" s="624"/>
      <c r="BM65" s="490">
        <v>0</v>
      </c>
      <c r="BN65" s="491" t="s">
        <v>430</v>
      </c>
      <c r="BO65" s="490" t="s">
        <v>314</v>
      </c>
      <c r="BP65" s="492">
        <v>0</v>
      </c>
      <c r="BQ65" s="627" t="s">
        <v>314</v>
      </c>
      <c r="BR65" s="626" t="s">
        <v>314</v>
      </c>
      <c r="BS65" s="493" t="s">
        <v>314</v>
      </c>
      <c r="BT65" s="494" t="s">
        <v>314</v>
      </c>
      <c r="BU65" s="495" t="s">
        <v>314</v>
      </c>
      <c r="BV65" s="496" t="s">
        <v>314</v>
      </c>
      <c r="BW65" s="497" t="s">
        <v>314</v>
      </c>
      <c r="BX65" s="498" t="s">
        <v>314</v>
      </c>
      <c r="BY65" s="498" t="s">
        <v>314</v>
      </c>
      <c r="BZ65" s="499" t="s">
        <v>314</v>
      </c>
      <c r="CA65" s="381" t="s">
        <v>314</v>
      </c>
      <c r="CB65" s="479" t="s">
        <v>314</v>
      </c>
      <c r="CC65" s="500" t="s">
        <v>314</v>
      </c>
      <c r="CD65" s="501" t="s">
        <v>314</v>
      </c>
      <c r="CE65" s="492" t="s">
        <v>314</v>
      </c>
      <c r="CF65" s="492">
        <v>0</v>
      </c>
    </row>
    <row r="66" spans="1:99" ht="30" customHeight="1" x14ac:dyDescent="0.25">
      <c r="A66" s="60" t="str">
        <f t="shared" si="0"/>
        <v>Unitil - FG&amp;E</v>
      </c>
      <c r="B66" s="65" t="s">
        <v>314</v>
      </c>
      <c r="C66" s="65" t="s">
        <v>314</v>
      </c>
      <c r="D66" s="58" t="s">
        <v>366</v>
      </c>
      <c r="E66" s="58" t="s">
        <v>322</v>
      </c>
      <c r="F66" s="395"/>
      <c r="G66" s="395"/>
      <c r="H66" s="419"/>
      <c r="I66" s="426"/>
      <c r="J66" s="395"/>
      <c r="K66" s="395" t="s">
        <v>438</v>
      </c>
      <c r="L66" s="395" t="s">
        <v>438</v>
      </c>
      <c r="M66" s="395" t="s">
        <v>438</v>
      </c>
      <c r="N66" s="633"/>
      <c r="O66" s="633"/>
      <c r="P66" s="653" t="s">
        <v>438</v>
      </c>
      <c r="Q66" s="654"/>
      <c r="R66" s="653"/>
      <c r="S66" s="418"/>
      <c r="T66" s="419"/>
      <c r="U66" s="418"/>
      <c r="V66" s="419"/>
      <c r="W66" s="418"/>
      <c r="X66" s="419"/>
      <c r="Y66" s="418"/>
      <c r="Z66" s="419"/>
      <c r="AA66" s="422"/>
      <c r="AB66" s="419"/>
      <c r="AC66" s="424"/>
      <c r="AD66" s="419"/>
      <c r="AE66" s="418"/>
      <c r="AF66" s="419"/>
      <c r="AG66" s="426"/>
      <c r="AH66" s="419"/>
      <c r="AI66" s="468"/>
      <c r="AJ66" s="418"/>
      <c r="AK66" s="419"/>
      <c r="AL66" s="418"/>
      <c r="AM66" s="419"/>
      <c r="AN66" s="418"/>
      <c r="AO66" s="419"/>
      <c r="AP66" s="418"/>
      <c r="AQ66" s="419"/>
      <c r="AR66" s="488" t="s">
        <v>314</v>
      </c>
      <c r="AS66" s="489" t="s">
        <v>314</v>
      </c>
      <c r="AT66" s="489" t="s">
        <v>314</v>
      </c>
      <c r="AU66" s="489" t="s">
        <v>314</v>
      </c>
      <c r="AV66" s="489" t="s">
        <v>314</v>
      </c>
      <c r="AW66" s="489" t="s">
        <v>314</v>
      </c>
      <c r="AX66" s="489" t="s">
        <v>314</v>
      </c>
      <c r="AY66" s="489" t="s">
        <v>314</v>
      </c>
      <c r="AZ66" s="633"/>
      <c r="BA66" s="624"/>
      <c r="BB66" s="624"/>
      <c r="BC66" s="624"/>
      <c r="BD66" s="650"/>
      <c r="BE66" s="624"/>
      <c r="BF66" s="624"/>
      <c r="BG66" s="624"/>
      <c r="BH66" s="624"/>
      <c r="BI66" s="624"/>
      <c r="BJ66" s="624"/>
      <c r="BK66" s="624"/>
      <c r="BL66" s="624"/>
      <c r="BM66" s="490">
        <v>0</v>
      </c>
      <c r="BN66" s="491" t="s">
        <v>430</v>
      </c>
      <c r="BO66" s="490" t="s">
        <v>314</v>
      </c>
      <c r="BP66" s="492">
        <v>0</v>
      </c>
      <c r="BQ66" s="627" t="s">
        <v>314</v>
      </c>
      <c r="BR66" s="626" t="s">
        <v>314</v>
      </c>
      <c r="BS66" s="504"/>
      <c r="BT66" s="505"/>
      <c r="BU66" s="506"/>
      <c r="BV66" s="507"/>
      <c r="BW66" s="508"/>
      <c r="BX66" s="509"/>
      <c r="BY66" s="509"/>
      <c r="BZ66" s="510"/>
      <c r="CA66" s="381" t="s">
        <v>314</v>
      </c>
      <c r="CB66" s="479" t="s">
        <v>314</v>
      </c>
      <c r="CC66" s="500" t="s">
        <v>314</v>
      </c>
      <c r="CD66" s="501" t="s">
        <v>314</v>
      </c>
      <c r="CE66" s="492" t="s">
        <v>314</v>
      </c>
      <c r="CF66" s="492">
        <v>0</v>
      </c>
    </row>
    <row r="67" spans="1:99" ht="30" customHeight="1" x14ac:dyDescent="0.25">
      <c r="A67" s="60" t="str">
        <f t="shared" si="0"/>
        <v>Unitil - FG&amp;E</v>
      </c>
      <c r="B67" s="65" t="s">
        <v>314</v>
      </c>
      <c r="C67" s="65" t="s">
        <v>314</v>
      </c>
      <c r="D67" s="58" t="s">
        <v>371</v>
      </c>
      <c r="E67" s="58" t="s">
        <v>322</v>
      </c>
      <c r="F67" s="58" t="s">
        <v>372</v>
      </c>
      <c r="G67" s="58" t="s">
        <v>322</v>
      </c>
      <c r="H67" s="11" t="s">
        <v>430</v>
      </c>
      <c r="I67" s="17" t="s">
        <v>408</v>
      </c>
      <c r="J67" s="116" t="s">
        <v>409</v>
      </c>
      <c r="K67" s="567">
        <v>12.849877095256593</v>
      </c>
      <c r="L67" s="567">
        <v>7.8171433712095606</v>
      </c>
      <c r="M67" s="318">
        <v>655</v>
      </c>
      <c r="N67" s="563">
        <v>6116401.9599571154</v>
      </c>
      <c r="O67" s="477" t="s">
        <v>410</v>
      </c>
      <c r="P67" s="565">
        <v>1.3859999999999999</v>
      </c>
      <c r="Q67" s="479" t="s">
        <v>437</v>
      </c>
      <c r="R67" s="478" t="s">
        <v>437</v>
      </c>
      <c r="S67" s="480">
        <v>73</v>
      </c>
      <c r="T67" s="481">
        <f t="shared" si="1"/>
        <v>73</v>
      </c>
      <c r="U67" s="18">
        <v>0</v>
      </c>
      <c r="V67" s="481">
        <f t="shared" si="1"/>
        <v>0</v>
      </c>
      <c r="W67" s="18">
        <v>1</v>
      </c>
      <c r="X67" s="11">
        <v>0</v>
      </c>
      <c r="Y67" s="18">
        <f t="shared" si="2"/>
        <v>74</v>
      </c>
      <c r="Z67" s="11">
        <f t="shared" si="2"/>
        <v>73</v>
      </c>
      <c r="AA67" s="482">
        <v>435.8</v>
      </c>
      <c r="AB67" s="481">
        <f t="shared" ref="AB67" si="208">AA67</f>
        <v>435.8</v>
      </c>
      <c r="AC67" s="411">
        <v>0</v>
      </c>
      <c r="AD67" s="481">
        <f t="shared" ref="AD67" si="209">AC67</f>
        <v>0</v>
      </c>
      <c r="AE67" s="18">
        <v>9.1999999999999993</v>
      </c>
      <c r="AF67" s="481">
        <f t="shared" ref="AF67" si="210">AE67</f>
        <v>9.1999999999999993</v>
      </c>
      <c r="AG67" s="414">
        <f>AA67+AC67+AE67</f>
        <v>445</v>
      </c>
      <c r="AH67" s="415">
        <f>AB67+AD67+AF67</f>
        <v>445</v>
      </c>
      <c r="AI67" s="621">
        <f t="shared" si="19"/>
        <v>0.32106782106782106</v>
      </c>
      <c r="AJ67" s="576">
        <f t="shared" ref="AJ67:AJ68" si="211">AA67*0.186*8760</f>
        <v>710075.08799999999</v>
      </c>
      <c r="AK67" s="577">
        <f t="shared" ref="AK67:AK68" si="212">AB67*0.186*8760</f>
        <v>710075.08799999999</v>
      </c>
      <c r="AL67" s="576">
        <f t="shared" ref="AL67:AL68" si="213">AC67*8760</f>
        <v>0</v>
      </c>
      <c r="AM67" s="577">
        <f t="shared" ref="AM67:AM68" si="214">AD67*8760</f>
        <v>0</v>
      </c>
      <c r="AN67" s="576">
        <f t="shared" ref="AN67:AN68" si="215">AE67*0.186*8760</f>
        <v>14990.111999999999</v>
      </c>
      <c r="AO67" s="11">
        <v>0</v>
      </c>
      <c r="AP67" s="635">
        <f>AJ67+AL67+AN67</f>
        <v>725065.2</v>
      </c>
      <c r="AQ67" s="636">
        <f>AK67+AM67+AO67</f>
        <v>710075.08799999999</v>
      </c>
      <c r="AR67" s="488" t="s">
        <v>314</v>
      </c>
      <c r="AS67" s="489" t="s">
        <v>314</v>
      </c>
      <c r="AT67" s="489" t="s">
        <v>314</v>
      </c>
      <c r="AU67" s="489" t="s">
        <v>314</v>
      </c>
      <c r="AV67" s="489" t="s">
        <v>314</v>
      </c>
      <c r="AW67" s="489" t="s">
        <v>314</v>
      </c>
      <c r="AX67" s="489" t="s">
        <v>314</v>
      </c>
      <c r="AY67" s="489" t="s">
        <v>314</v>
      </c>
      <c r="AZ67" s="632">
        <f t="shared" si="13"/>
        <v>6116401.9599571154</v>
      </c>
      <c r="BA67" s="477">
        <v>0</v>
      </c>
      <c r="BB67" s="580">
        <f t="shared" ref="BB67:BB68" si="216">P67</f>
        <v>1.3859999999999999</v>
      </c>
      <c r="BC67" s="477">
        <v>0</v>
      </c>
      <c r="BD67" s="649">
        <f t="shared" ref="BD67:BD68" si="217">(((92178/SUM(P$15:P$71))*P67)/92178)*21417</f>
        <v>272.92232595935479</v>
      </c>
      <c r="BE67" s="477">
        <v>0</v>
      </c>
      <c r="BF67" s="477">
        <v>0.95</v>
      </c>
      <c r="BG67" s="477">
        <v>0</v>
      </c>
      <c r="BH67" s="571" t="s">
        <v>314</v>
      </c>
      <c r="BI67" s="477">
        <v>0</v>
      </c>
      <c r="BJ67" s="477">
        <v>0</v>
      </c>
      <c r="BK67" s="579">
        <f>'9. Pre-Investment Baselines'!AV61-'3. Feeder Status'!BJ67</f>
        <v>1.3333333333333333</v>
      </c>
      <c r="BL67" s="624"/>
      <c r="BM67" s="490">
        <v>0</v>
      </c>
      <c r="BN67" s="491" t="s">
        <v>430</v>
      </c>
      <c r="BO67" s="490" t="s">
        <v>314</v>
      </c>
      <c r="BP67" s="492">
        <v>0</v>
      </c>
      <c r="BQ67" s="627" t="s">
        <v>314</v>
      </c>
      <c r="BR67" s="626" t="s">
        <v>314</v>
      </c>
      <c r="BS67" s="493">
        <v>53.77</v>
      </c>
      <c r="BT67" s="494">
        <v>-12.88</v>
      </c>
      <c r="BU67" s="495">
        <v>53.27</v>
      </c>
      <c r="BV67" s="496">
        <v>-13.38</v>
      </c>
      <c r="BW67" s="497">
        <v>0.56299999999999994</v>
      </c>
      <c r="BX67" s="498">
        <v>-0.48599999999999999</v>
      </c>
      <c r="BY67" s="498">
        <v>0.56000000000000005</v>
      </c>
      <c r="BZ67" s="499">
        <v>-0.48899999999999999</v>
      </c>
      <c r="CA67" s="381" t="s">
        <v>314</v>
      </c>
      <c r="CB67" s="479" t="s">
        <v>314</v>
      </c>
      <c r="CC67" s="500" t="s">
        <v>314</v>
      </c>
      <c r="CD67" s="501" t="s">
        <v>314</v>
      </c>
      <c r="CE67" s="492" t="s">
        <v>314</v>
      </c>
      <c r="CF67" s="492">
        <v>0</v>
      </c>
    </row>
    <row r="68" spans="1:99" ht="30" customHeight="1" x14ac:dyDescent="0.25">
      <c r="A68" s="60" t="str">
        <f t="shared" si="0"/>
        <v>Unitil - FG&amp;E</v>
      </c>
      <c r="B68" s="65" t="s">
        <v>314</v>
      </c>
      <c r="C68" s="65" t="s">
        <v>314</v>
      </c>
      <c r="D68" s="58" t="s">
        <v>371</v>
      </c>
      <c r="E68" s="58" t="s">
        <v>322</v>
      </c>
      <c r="F68" s="58" t="s">
        <v>373</v>
      </c>
      <c r="G68" s="58" t="s">
        <v>322</v>
      </c>
      <c r="H68" s="11" t="s">
        <v>430</v>
      </c>
      <c r="I68" s="17" t="s">
        <v>408</v>
      </c>
      <c r="J68" s="116" t="s">
        <v>409</v>
      </c>
      <c r="K68" s="567">
        <v>14.685573823150392</v>
      </c>
      <c r="L68" s="567">
        <v>8.1629411470649615E-2</v>
      </c>
      <c r="M68" s="318">
        <v>1</v>
      </c>
      <c r="N68" s="563">
        <v>32100077.818707116</v>
      </c>
      <c r="O68" s="477" t="s">
        <v>410</v>
      </c>
      <c r="P68" s="565">
        <v>7.274</v>
      </c>
      <c r="Q68" s="479" t="s">
        <v>437</v>
      </c>
      <c r="R68" s="478" t="s">
        <v>437</v>
      </c>
      <c r="S68" s="18">
        <v>0</v>
      </c>
      <c r="T68" s="481">
        <f t="shared" si="1"/>
        <v>0</v>
      </c>
      <c r="U68" s="18">
        <v>0</v>
      </c>
      <c r="V68" s="481">
        <f t="shared" si="1"/>
        <v>0</v>
      </c>
      <c r="W68" s="18">
        <v>0</v>
      </c>
      <c r="X68" s="11">
        <v>0</v>
      </c>
      <c r="Y68" s="18">
        <f t="shared" si="2"/>
        <v>0</v>
      </c>
      <c r="Z68" s="11">
        <f t="shared" si="2"/>
        <v>0</v>
      </c>
      <c r="AA68" s="416">
        <v>0</v>
      </c>
      <c r="AB68" s="481">
        <f t="shared" ref="AB68" si="218">AA68</f>
        <v>0</v>
      </c>
      <c r="AC68" s="411">
        <v>0</v>
      </c>
      <c r="AD68" s="481">
        <f t="shared" ref="AD68" si="219">AC68</f>
        <v>0</v>
      </c>
      <c r="AE68" s="18">
        <v>0</v>
      </c>
      <c r="AF68" s="481">
        <f t="shared" ref="AF68" si="220">AE68</f>
        <v>0</v>
      </c>
      <c r="AG68" s="414">
        <f>AA68+AC68+AE68</f>
        <v>0</v>
      </c>
      <c r="AH68" s="415">
        <f>AB68+AD68+AF68</f>
        <v>0</v>
      </c>
      <c r="AI68" s="621">
        <f t="shared" si="19"/>
        <v>0</v>
      </c>
      <c r="AJ68" s="576">
        <f t="shared" si="211"/>
        <v>0</v>
      </c>
      <c r="AK68" s="577">
        <f t="shared" si="212"/>
        <v>0</v>
      </c>
      <c r="AL68" s="576">
        <f t="shared" si="213"/>
        <v>0</v>
      </c>
      <c r="AM68" s="577">
        <f t="shared" si="214"/>
        <v>0</v>
      </c>
      <c r="AN68" s="576">
        <f t="shared" si="215"/>
        <v>0</v>
      </c>
      <c r="AO68" s="11">
        <v>0</v>
      </c>
      <c r="AP68" s="635">
        <f>AJ68+AL68+AN68</f>
        <v>0</v>
      </c>
      <c r="AQ68" s="636">
        <f>AK68+AM68+AO68</f>
        <v>0</v>
      </c>
      <c r="AR68" s="488" t="s">
        <v>314</v>
      </c>
      <c r="AS68" s="489" t="s">
        <v>314</v>
      </c>
      <c r="AT68" s="489" t="s">
        <v>314</v>
      </c>
      <c r="AU68" s="489" t="s">
        <v>314</v>
      </c>
      <c r="AV68" s="489" t="s">
        <v>314</v>
      </c>
      <c r="AW68" s="489" t="s">
        <v>314</v>
      </c>
      <c r="AX68" s="489" t="s">
        <v>314</v>
      </c>
      <c r="AY68" s="489" t="s">
        <v>314</v>
      </c>
      <c r="AZ68" s="632">
        <f t="shared" si="13"/>
        <v>32100077.818707116</v>
      </c>
      <c r="BA68" s="477">
        <v>0</v>
      </c>
      <c r="BB68" s="580">
        <f t="shared" si="216"/>
        <v>7.274</v>
      </c>
      <c r="BC68" s="477">
        <v>0</v>
      </c>
      <c r="BD68" s="649">
        <f t="shared" si="217"/>
        <v>1432.3499271488797</v>
      </c>
      <c r="BE68" s="477">
        <v>0</v>
      </c>
      <c r="BF68" s="477">
        <v>0.95</v>
      </c>
      <c r="BG68" s="477">
        <v>0</v>
      </c>
      <c r="BH68" s="571" t="s">
        <v>314</v>
      </c>
      <c r="BI68" s="477">
        <v>0</v>
      </c>
      <c r="BJ68" s="477">
        <v>0</v>
      </c>
      <c r="BK68" s="579">
        <f>'9. Pre-Investment Baselines'!AV62-'3. Feeder Status'!BJ68</f>
        <v>0</v>
      </c>
      <c r="BL68" s="624"/>
      <c r="BM68" s="490">
        <v>0</v>
      </c>
      <c r="BN68" s="491" t="s">
        <v>430</v>
      </c>
      <c r="BO68" s="490" t="s">
        <v>314</v>
      </c>
      <c r="BP68" s="492">
        <v>0</v>
      </c>
      <c r="BQ68" s="627" t="s">
        <v>314</v>
      </c>
      <c r="BR68" s="626" t="s">
        <v>314</v>
      </c>
      <c r="BS68" s="493">
        <v>258</v>
      </c>
      <c r="BT68" s="494">
        <v>239.05</v>
      </c>
      <c r="BU68" s="495">
        <v>0</v>
      </c>
      <c r="BV68" s="496">
        <v>-18.95</v>
      </c>
      <c r="BW68" s="497">
        <v>1</v>
      </c>
      <c r="BX68" s="498">
        <v>0.66700000000000004</v>
      </c>
      <c r="BY68" s="498">
        <v>0</v>
      </c>
      <c r="BZ68" s="499">
        <v>-0.33300000000000002</v>
      </c>
      <c r="CA68" s="381" t="s">
        <v>314</v>
      </c>
      <c r="CB68" s="479" t="s">
        <v>314</v>
      </c>
      <c r="CC68" s="500" t="s">
        <v>314</v>
      </c>
      <c r="CD68" s="501" t="s">
        <v>314</v>
      </c>
      <c r="CE68" s="492" t="s">
        <v>314</v>
      </c>
      <c r="CF68" s="492">
        <v>0</v>
      </c>
    </row>
    <row r="69" spans="1:99" ht="30" customHeight="1" x14ac:dyDescent="0.25">
      <c r="A69" s="60" t="str">
        <f t="shared" si="0"/>
        <v>Unitil - FG&amp;E</v>
      </c>
      <c r="B69" s="65" t="s">
        <v>314</v>
      </c>
      <c r="C69" s="65" t="s">
        <v>314</v>
      </c>
      <c r="D69" s="58" t="s">
        <v>371</v>
      </c>
      <c r="E69" s="58" t="s">
        <v>322</v>
      </c>
      <c r="F69" s="58" t="s">
        <v>374</v>
      </c>
      <c r="G69" s="58" t="s">
        <v>322</v>
      </c>
      <c r="H69" s="11" t="s">
        <v>430</v>
      </c>
      <c r="I69" s="17" t="s">
        <v>408</v>
      </c>
      <c r="J69" s="116" t="s">
        <v>409</v>
      </c>
      <c r="K69" s="567">
        <v>18.35696727893799</v>
      </c>
      <c r="L69" s="567">
        <v>0</v>
      </c>
      <c r="M69" s="318">
        <v>0</v>
      </c>
      <c r="N69" s="563">
        <v>0</v>
      </c>
      <c r="O69" s="477" t="s">
        <v>314</v>
      </c>
      <c r="P69" s="565">
        <v>0</v>
      </c>
      <c r="Q69" s="479" t="s">
        <v>437</v>
      </c>
      <c r="R69" s="478" t="s">
        <v>437</v>
      </c>
      <c r="S69" s="418"/>
      <c r="T69" s="419"/>
      <c r="U69" s="418"/>
      <c r="V69" s="419"/>
      <c r="W69" s="418"/>
      <c r="X69" s="419"/>
      <c r="Y69" s="418"/>
      <c r="Z69" s="419"/>
      <c r="AA69" s="422"/>
      <c r="AB69" s="419"/>
      <c r="AC69" s="424"/>
      <c r="AD69" s="419"/>
      <c r="AE69" s="418"/>
      <c r="AF69" s="419"/>
      <c r="AG69" s="426"/>
      <c r="AH69" s="419"/>
      <c r="AI69" s="468"/>
      <c r="AJ69" s="418"/>
      <c r="AK69" s="419"/>
      <c r="AL69" s="418"/>
      <c r="AM69" s="419"/>
      <c r="AN69" s="418"/>
      <c r="AO69" s="419"/>
      <c r="AP69" s="418"/>
      <c r="AQ69" s="419"/>
      <c r="AR69" s="488" t="s">
        <v>314</v>
      </c>
      <c r="AS69" s="489" t="s">
        <v>314</v>
      </c>
      <c r="AT69" s="489" t="s">
        <v>314</v>
      </c>
      <c r="AU69" s="489" t="s">
        <v>314</v>
      </c>
      <c r="AV69" s="489" t="s">
        <v>314</v>
      </c>
      <c r="AW69" s="489" t="s">
        <v>314</v>
      </c>
      <c r="AX69" s="489" t="s">
        <v>314</v>
      </c>
      <c r="AY69" s="489" t="s">
        <v>314</v>
      </c>
      <c r="AZ69" s="633"/>
      <c r="BA69" s="624"/>
      <c r="BB69" s="624"/>
      <c r="BC69" s="624"/>
      <c r="BD69" s="650"/>
      <c r="BE69" s="624"/>
      <c r="BF69" s="624"/>
      <c r="BG69" s="624"/>
      <c r="BH69" s="624"/>
      <c r="BI69" s="624"/>
      <c r="BJ69" s="624"/>
      <c r="BK69" s="624"/>
      <c r="BL69" s="624"/>
      <c r="BM69" s="490">
        <v>0</v>
      </c>
      <c r="BN69" s="491" t="s">
        <v>430</v>
      </c>
      <c r="BO69" s="490" t="s">
        <v>314</v>
      </c>
      <c r="BP69" s="492">
        <v>0</v>
      </c>
      <c r="BQ69" s="627" t="s">
        <v>314</v>
      </c>
      <c r="BR69" s="626" t="s">
        <v>314</v>
      </c>
      <c r="BS69" s="493" t="s">
        <v>314</v>
      </c>
      <c r="BT69" s="494" t="s">
        <v>314</v>
      </c>
      <c r="BU69" s="495" t="s">
        <v>314</v>
      </c>
      <c r="BV69" s="496" t="s">
        <v>314</v>
      </c>
      <c r="BW69" s="497" t="s">
        <v>314</v>
      </c>
      <c r="BX69" s="498" t="s">
        <v>314</v>
      </c>
      <c r="BY69" s="498" t="s">
        <v>314</v>
      </c>
      <c r="BZ69" s="499" t="s">
        <v>314</v>
      </c>
      <c r="CA69" s="381" t="s">
        <v>314</v>
      </c>
      <c r="CB69" s="479" t="s">
        <v>314</v>
      </c>
      <c r="CC69" s="500" t="s">
        <v>314</v>
      </c>
      <c r="CD69" s="501" t="s">
        <v>314</v>
      </c>
      <c r="CE69" s="492" t="s">
        <v>314</v>
      </c>
      <c r="CF69" s="492">
        <v>0</v>
      </c>
    </row>
    <row r="70" spans="1:99" ht="30" customHeight="1" x14ac:dyDescent="0.25">
      <c r="A70" s="60" t="str">
        <f t="shared" si="0"/>
        <v>Unitil - FG&amp;E</v>
      </c>
      <c r="B70" s="65" t="s">
        <v>314</v>
      </c>
      <c r="C70" s="65" t="s">
        <v>314</v>
      </c>
      <c r="D70" s="58" t="s">
        <v>371</v>
      </c>
      <c r="E70" s="58" t="s">
        <v>322</v>
      </c>
      <c r="F70" s="58" t="s">
        <v>375</v>
      </c>
      <c r="G70" s="58" t="s">
        <v>322</v>
      </c>
      <c r="H70" s="11" t="s">
        <v>430</v>
      </c>
      <c r="I70" s="17" t="s">
        <v>408</v>
      </c>
      <c r="J70" s="116" t="s">
        <v>409</v>
      </c>
      <c r="K70" s="567">
        <v>8.7195594574955457</v>
      </c>
      <c r="L70" s="567">
        <v>6.9979445861137926</v>
      </c>
      <c r="M70" s="318">
        <v>191</v>
      </c>
      <c r="N70" s="563">
        <v>19019980.120790165</v>
      </c>
      <c r="O70" s="477" t="s">
        <v>410</v>
      </c>
      <c r="P70" s="565">
        <v>4.3099999999999996</v>
      </c>
      <c r="Q70" s="479" t="s">
        <v>437</v>
      </c>
      <c r="R70" s="478" t="s">
        <v>437</v>
      </c>
      <c r="S70" s="480">
        <v>9</v>
      </c>
      <c r="T70" s="481">
        <f t="shared" si="1"/>
        <v>9</v>
      </c>
      <c r="U70" s="18">
        <v>1</v>
      </c>
      <c r="V70" s="481">
        <f t="shared" si="1"/>
        <v>1</v>
      </c>
      <c r="W70" s="18">
        <v>0</v>
      </c>
      <c r="X70" s="11">
        <v>0</v>
      </c>
      <c r="Y70" s="18">
        <f t="shared" si="2"/>
        <v>10</v>
      </c>
      <c r="Z70" s="11">
        <f t="shared" si="2"/>
        <v>10</v>
      </c>
      <c r="AA70" s="482">
        <v>66.099999999999994</v>
      </c>
      <c r="AB70" s="481">
        <f t="shared" ref="AB70" si="221">AA70</f>
        <v>66.099999999999994</v>
      </c>
      <c r="AC70" s="411">
        <v>300</v>
      </c>
      <c r="AD70" s="481">
        <f t="shared" ref="AD70" si="222">AC70</f>
        <v>300</v>
      </c>
      <c r="AE70" s="18">
        <v>0</v>
      </c>
      <c r="AF70" s="481">
        <f t="shared" ref="AF70" si="223">AE70</f>
        <v>0</v>
      </c>
      <c r="AG70" s="414">
        <f>AA70+AC70+AE70</f>
        <v>366.1</v>
      </c>
      <c r="AH70" s="415">
        <f>AB70+AD70+AF70</f>
        <v>366.1</v>
      </c>
      <c r="AI70" s="621">
        <f t="shared" si="19"/>
        <v>8.4941995359628777E-2</v>
      </c>
      <c r="AJ70" s="576">
        <f t="shared" ref="AJ70:AJ71" si="224">AA70*0.186*8760</f>
        <v>107700.696</v>
      </c>
      <c r="AK70" s="577">
        <f t="shared" ref="AK70:AK71" si="225">AB70*0.186*8760</f>
        <v>107700.696</v>
      </c>
      <c r="AL70" s="576">
        <f t="shared" ref="AL70:AL71" si="226">AC70*8760</f>
        <v>2628000</v>
      </c>
      <c r="AM70" s="577">
        <f t="shared" ref="AM70:AM71" si="227">AD70*8760</f>
        <v>2628000</v>
      </c>
      <c r="AN70" s="576">
        <f t="shared" ref="AN70:AN71" si="228">AE70*0.186*8760</f>
        <v>0</v>
      </c>
      <c r="AO70" s="11">
        <v>0</v>
      </c>
      <c r="AP70" s="635">
        <f>AJ70+AL70+AN70</f>
        <v>2735700.696</v>
      </c>
      <c r="AQ70" s="636">
        <f>AK70+AM70+AO70</f>
        <v>2735700.696</v>
      </c>
      <c r="AR70" s="488" t="s">
        <v>314</v>
      </c>
      <c r="AS70" s="489" t="s">
        <v>314</v>
      </c>
      <c r="AT70" s="489" t="s">
        <v>314</v>
      </c>
      <c r="AU70" s="489" t="s">
        <v>314</v>
      </c>
      <c r="AV70" s="489" t="s">
        <v>314</v>
      </c>
      <c r="AW70" s="489" t="s">
        <v>314</v>
      </c>
      <c r="AX70" s="489" t="s">
        <v>314</v>
      </c>
      <c r="AY70" s="489" t="s">
        <v>314</v>
      </c>
      <c r="AZ70" s="632">
        <f t="shared" si="13"/>
        <v>19019980.120790165</v>
      </c>
      <c r="BA70" s="477">
        <v>0</v>
      </c>
      <c r="BB70" s="580">
        <f t="shared" ref="BB70:BB71" si="229">P70</f>
        <v>4.3099999999999996</v>
      </c>
      <c r="BC70" s="477">
        <v>0</v>
      </c>
      <c r="BD70" s="649">
        <f t="shared" ref="BD70:BD71" si="230">(((92178/SUM(P$15:P$71))*P70)/92178)*21417</f>
        <v>848.69785345225068</v>
      </c>
      <c r="BE70" s="477">
        <v>0</v>
      </c>
      <c r="BF70" s="477">
        <v>0.95</v>
      </c>
      <c r="BG70" s="477">
        <v>0</v>
      </c>
      <c r="BH70" s="571" t="s">
        <v>314</v>
      </c>
      <c r="BI70" s="477">
        <v>0</v>
      </c>
      <c r="BJ70" s="477">
        <v>0</v>
      </c>
      <c r="BK70" s="579">
        <f>'9. Pre-Investment Baselines'!AV64-'3. Feeder Status'!BJ70</f>
        <v>0</v>
      </c>
      <c r="BL70" s="624"/>
      <c r="BM70" s="490">
        <v>0</v>
      </c>
      <c r="BN70" s="491" t="s">
        <v>430</v>
      </c>
      <c r="BO70" s="490" t="s">
        <v>314</v>
      </c>
      <c r="BP70" s="492">
        <v>0</v>
      </c>
      <c r="BQ70" s="627" t="s">
        <v>314</v>
      </c>
      <c r="BR70" s="626" t="s">
        <v>314</v>
      </c>
      <c r="BS70" s="493">
        <v>20.71</v>
      </c>
      <c r="BT70" s="494">
        <v>-1.77</v>
      </c>
      <c r="BU70" s="495">
        <v>20.71</v>
      </c>
      <c r="BV70" s="496">
        <v>0.76</v>
      </c>
      <c r="BW70" s="497">
        <v>3.6999999999999998E-2</v>
      </c>
      <c r="BX70" s="498">
        <v>-0.21</v>
      </c>
      <c r="BY70" s="498">
        <v>3.6999999999999998E-2</v>
      </c>
      <c r="BZ70" s="499">
        <v>-0.19400000000000001</v>
      </c>
      <c r="CA70" s="381" t="s">
        <v>314</v>
      </c>
      <c r="CB70" s="479" t="s">
        <v>314</v>
      </c>
      <c r="CC70" s="500" t="s">
        <v>314</v>
      </c>
      <c r="CD70" s="501" t="s">
        <v>314</v>
      </c>
      <c r="CE70" s="492" t="s">
        <v>314</v>
      </c>
      <c r="CF70" s="492">
        <v>0</v>
      </c>
    </row>
    <row r="71" spans="1:99" ht="30" customHeight="1" x14ac:dyDescent="0.25">
      <c r="A71" s="590" t="str">
        <f t="shared" si="0"/>
        <v>Unitil - FG&amp;E</v>
      </c>
      <c r="B71" s="591" t="s">
        <v>314</v>
      </c>
      <c r="C71" s="591" t="s">
        <v>314</v>
      </c>
      <c r="D71" s="200" t="s">
        <v>371</v>
      </c>
      <c r="E71" s="200" t="s">
        <v>322</v>
      </c>
      <c r="F71" s="200" t="s">
        <v>376</v>
      </c>
      <c r="G71" s="200" t="s">
        <v>322</v>
      </c>
      <c r="H71" s="185" t="s">
        <v>430</v>
      </c>
      <c r="I71" s="397" t="s">
        <v>408</v>
      </c>
      <c r="J71" s="184" t="s">
        <v>409</v>
      </c>
      <c r="K71" s="592">
        <v>9.178483639468995</v>
      </c>
      <c r="L71" s="592">
        <v>4.2789384651096665</v>
      </c>
      <c r="M71" s="321">
        <v>149</v>
      </c>
      <c r="N71" s="593">
        <v>20851370.318035621</v>
      </c>
      <c r="O71" s="594" t="s">
        <v>410</v>
      </c>
      <c r="P71" s="595">
        <v>4.7249999999999996</v>
      </c>
      <c r="Q71" s="531" t="s">
        <v>437</v>
      </c>
      <c r="R71" s="596" t="s">
        <v>437</v>
      </c>
      <c r="S71" s="597">
        <v>14</v>
      </c>
      <c r="T71" s="481">
        <f t="shared" si="1"/>
        <v>14</v>
      </c>
      <c r="U71" s="598">
        <v>0</v>
      </c>
      <c r="V71" s="481">
        <f t="shared" si="1"/>
        <v>0</v>
      </c>
      <c r="W71" s="598">
        <v>0</v>
      </c>
      <c r="X71" s="185">
        <v>0</v>
      </c>
      <c r="Y71" s="598">
        <f t="shared" si="2"/>
        <v>14</v>
      </c>
      <c r="Z71" s="185">
        <f t="shared" si="2"/>
        <v>14</v>
      </c>
      <c r="AA71" s="599">
        <v>853.9</v>
      </c>
      <c r="AB71" s="481">
        <f t="shared" ref="AB71" si="231">AA71</f>
        <v>853.9</v>
      </c>
      <c r="AC71" s="600">
        <v>0</v>
      </c>
      <c r="AD71" s="481">
        <f t="shared" ref="AD71" si="232">AC71</f>
        <v>0</v>
      </c>
      <c r="AE71" s="598">
        <v>0</v>
      </c>
      <c r="AF71" s="481">
        <f t="shared" ref="AF71" si="233">AE71</f>
        <v>0</v>
      </c>
      <c r="AG71" s="601">
        <f>AA71+AC71+AE71</f>
        <v>853.9</v>
      </c>
      <c r="AH71" s="602">
        <f>AB71+AD71+AF71</f>
        <v>853.9</v>
      </c>
      <c r="AI71" s="621">
        <f t="shared" si="19"/>
        <v>0.18071957671957672</v>
      </c>
      <c r="AJ71" s="576">
        <f t="shared" si="224"/>
        <v>1391310.504</v>
      </c>
      <c r="AK71" s="577">
        <f t="shared" si="225"/>
        <v>1391310.504</v>
      </c>
      <c r="AL71" s="576">
        <f t="shared" si="226"/>
        <v>0</v>
      </c>
      <c r="AM71" s="577">
        <f t="shared" si="227"/>
        <v>0</v>
      </c>
      <c r="AN71" s="576">
        <f t="shared" si="228"/>
        <v>0</v>
      </c>
      <c r="AO71" s="11">
        <v>0</v>
      </c>
      <c r="AP71" s="635">
        <f>AJ71+AL71+AN71</f>
        <v>1391310.504</v>
      </c>
      <c r="AQ71" s="636">
        <f>AK71+AM71+AO71</f>
        <v>1391310.504</v>
      </c>
      <c r="AR71" s="603" t="s">
        <v>314</v>
      </c>
      <c r="AS71" s="604" t="s">
        <v>314</v>
      </c>
      <c r="AT71" s="604" t="s">
        <v>314</v>
      </c>
      <c r="AU71" s="604" t="s">
        <v>314</v>
      </c>
      <c r="AV71" s="604" t="s">
        <v>314</v>
      </c>
      <c r="AW71" s="604" t="s">
        <v>314</v>
      </c>
      <c r="AX71" s="604" t="s">
        <v>314</v>
      </c>
      <c r="AY71" s="604" t="s">
        <v>314</v>
      </c>
      <c r="AZ71" s="632">
        <f t="shared" si="13"/>
        <v>20851370.318035621</v>
      </c>
      <c r="BA71" s="477">
        <v>0</v>
      </c>
      <c r="BB71" s="580">
        <f t="shared" si="229"/>
        <v>4.7249999999999996</v>
      </c>
      <c r="BC71" s="477">
        <v>0</v>
      </c>
      <c r="BD71" s="649">
        <f t="shared" si="230"/>
        <v>930.41702031598231</v>
      </c>
      <c r="BE71" s="477">
        <v>0</v>
      </c>
      <c r="BF71" s="477">
        <v>0.95</v>
      </c>
      <c r="BG71" s="477">
        <v>0</v>
      </c>
      <c r="BH71" s="571" t="s">
        <v>314</v>
      </c>
      <c r="BI71" s="477">
        <v>0</v>
      </c>
      <c r="BJ71" s="477">
        <v>0</v>
      </c>
      <c r="BK71" s="579">
        <f>'9. Pre-Investment Baselines'!AV65-'3. Feeder Status'!BJ71</f>
        <v>0.66666666666666663</v>
      </c>
      <c r="BL71" s="624"/>
      <c r="BM71" s="605">
        <v>0</v>
      </c>
      <c r="BN71" s="606" t="s">
        <v>430</v>
      </c>
      <c r="BO71" s="605" t="s">
        <v>314</v>
      </c>
      <c r="BP71" s="607">
        <v>0</v>
      </c>
      <c r="BQ71" s="628" t="s">
        <v>314</v>
      </c>
      <c r="BR71" s="629" t="s">
        <v>314</v>
      </c>
      <c r="BS71" s="519">
        <v>98.69</v>
      </c>
      <c r="BT71" s="532">
        <v>62.45</v>
      </c>
      <c r="BU71" s="520">
        <v>98.69</v>
      </c>
      <c r="BV71" s="521">
        <v>63.08</v>
      </c>
      <c r="BW71" s="522">
        <v>1.0069999999999999</v>
      </c>
      <c r="BX71" s="533">
        <v>0.252</v>
      </c>
      <c r="BY71" s="523">
        <v>1.0069999999999999</v>
      </c>
      <c r="BZ71" s="534">
        <v>0.25600000000000001</v>
      </c>
      <c r="CA71" s="608" t="s">
        <v>314</v>
      </c>
      <c r="CB71" s="531" t="s">
        <v>314</v>
      </c>
      <c r="CC71" s="609" t="s">
        <v>314</v>
      </c>
      <c r="CD71" s="610" t="s">
        <v>314</v>
      </c>
      <c r="CE71" s="607" t="s">
        <v>314</v>
      </c>
      <c r="CF71" s="607">
        <v>0</v>
      </c>
    </row>
    <row r="72" spans="1:99" s="81" customFormat="1" ht="30" customHeight="1" thickBot="1" x14ac:dyDescent="0.3">
      <c r="A72" s="549" t="s">
        <v>313</v>
      </c>
      <c r="B72" s="396" t="s">
        <v>314</v>
      </c>
      <c r="C72" s="396" t="s">
        <v>314</v>
      </c>
      <c r="D72" s="198" t="s">
        <v>371</v>
      </c>
      <c r="E72" s="198" t="s">
        <v>322</v>
      </c>
      <c r="F72" s="447"/>
      <c r="G72" s="447"/>
      <c r="H72" s="433"/>
      <c r="I72" s="436"/>
      <c r="J72" s="447"/>
      <c r="K72" s="447"/>
      <c r="L72" s="447"/>
      <c r="M72" s="447"/>
      <c r="N72" s="655"/>
      <c r="O72" s="655"/>
      <c r="P72" s="656"/>
      <c r="Q72" s="657"/>
      <c r="R72" s="656"/>
      <c r="S72" s="432"/>
      <c r="T72" s="433"/>
      <c r="U72" s="432"/>
      <c r="V72" s="433"/>
      <c r="W72" s="432"/>
      <c r="X72" s="433"/>
      <c r="Y72" s="432"/>
      <c r="Z72" s="433"/>
      <c r="AA72" s="434"/>
      <c r="AB72" s="435"/>
      <c r="AC72" s="611"/>
      <c r="AD72" s="612"/>
      <c r="AE72" s="432"/>
      <c r="AF72" s="433"/>
      <c r="AG72" s="436"/>
      <c r="AH72" s="433"/>
      <c r="AI72" s="613"/>
      <c r="AJ72" s="432"/>
      <c r="AK72" s="433"/>
      <c r="AL72" s="432"/>
      <c r="AM72" s="433"/>
      <c r="AN72" s="432"/>
      <c r="AO72" s="433"/>
      <c r="AP72" s="432"/>
      <c r="AQ72" s="433"/>
      <c r="AR72" s="524" t="s">
        <v>314</v>
      </c>
      <c r="AS72" s="525" t="s">
        <v>314</v>
      </c>
      <c r="AT72" s="525" t="s">
        <v>314</v>
      </c>
      <c r="AU72" s="525" t="s">
        <v>314</v>
      </c>
      <c r="AV72" s="525" t="s">
        <v>314</v>
      </c>
      <c r="AW72" s="525" t="s">
        <v>314</v>
      </c>
      <c r="AX72" s="525" t="s">
        <v>314</v>
      </c>
      <c r="AY72" s="525" t="s">
        <v>314</v>
      </c>
      <c r="AZ72" s="633"/>
      <c r="BA72" s="624"/>
      <c r="BB72" s="624"/>
      <c r="BC72" s="624"/>
      <c r="BD72" s="650"/>
      <c r="BE72" s="624"/>
      <c r="BF72" s="624"/>
      <c r="BG72" s="624"/>
      <c r="BH72" s="624"/>
      <c r="BI72" s="624"/>
      <c r="BJ72" s="624"/>
      <c r="BK72" s="624"/>
      <c r="BL72" s="624"/>
      <c r="BM72" s="526">
        <v>0</v>
      </c>
      <c r="BN72" s="527" t="s">
        <v>430</v>
      </c>
      <c r="BO72" s="526" t="s">
        <v>314</v>
      </c>
      <c r="BP72" s="528">
        <v>0</v>
      </c>
      <c r="BQ72" s="630" t="s">
        <v>314</v>
      </c>
      <c r="BR72" s="631" t="s">
        <v>314</v>
      </c>
      <c r="BS72" s="535"/>
      <c r="BT72" s="536"/>
      <c r="BU72" s="537"/>
      <c r="BV72" s="538"/>
      <c r="BW72" s="539"/>
      <c r="BX72" s="540"/>
      <c r="BY72" s="540"/>
      <c r="BZ72" s="614"/>
      <c r="CA72" s="382" t="s">
        <v>314</v>
      </c>
      <c r="CB72" s="529" t="s">
        <v>314</v>
      </c>
      <c r="CC72" s="530" t="s">
        <v>314</v>
      </c>
      <c r="CD72" s="529" t="s">
        <v>314</v>
      </c>
      <c r="CE72" s="528" t="s">
        <v>314</v>
      </c>
      <c r="CF72" s="528">
        <v>0</v>
      </c>
    </row>
    <row r="73" spans="1:99" ht="15.75" thickBot="1" x14ac:dyDescent="0.3">
      <c r="A73" s="390" t="s">
        <v>264</v>
      </c>
      <c r="B73" s="713"/>
      <c r="C73" s="714"/>
      <c r="D73" s="714"/>
      <c r="E73" s="714"/>
      <c r="F73" s="714"/>
      <c r="G73" s="714"/>
      <c r="H73" s="715"/>
      <c r="I73" s="49"/>
      <c r="J73" s="49"/>
      <c r="K73" s="49"/>
      <c r="L73" s="49"/>
      <c r="M73" s="49"/>
      <c r="N73" s="50"/>
      <c r="O73" s="50"/>
      <c r="P73" s="50"/>
      <c r="Q73" s="51"/>
      <c r="R73" s="128"/>
      <c r="S73" s="541">
        <f>SUM(S15:S71)</f>
        <v>1791</v>
      </c>
      <c r="T73" s="246">
        <f>SUM(T15:T71)</f>
        <v>1790</v>
      </c>
      <c r="U73" s="541">
        <f>SUM(U15:U71)</f>
        <v>5</v>
      </c>
      <c r="V73" s="246">
        <f>SUM(V15:V71)</f>
        <v>5</v>
      </c>
      <c r="W73" s="541">
        <f t="shared" ref="W73:X73" si="234">SUM(W15:W71)</f>
        <v>3</v>
      </c>
      <c r="X73" s="246">
        <f t="shared" si="234"/>
        <v>0</v>
      </c>
      <c r="Y73" s="245">
        <f t="shared" ref="Y73:AF73" si="235">SUM(Y15:Y71)</f>
        <v>1799</v>
      </c>
      <c r="Z73" s="246">
        <f t="shared" si="235"/>
        <v>1795</v>
      </c>
      <c r="AA73" s="439">
        <f t="shared" si="235"/>
        <v>26555.55</v>
      </c>
      <c r="AB73" s="440">
        <f t="shared" si="235"/>
        <v>25555.55</v>
      </c>
      <c r="AC73" s="439">
        <f t="shared" si="235"/>
        <v>2162.4</v>
      </c>
      <c r="AD73" s="440">
        <f t="shared" si="235"/>
        <v>2162.4</v>
      </c>
      <c r="AE73" s="541">
        <f t="shared" si="235"/>
        <v>44.8</v>
      </c>
      <c r="AF73" s="246">
        <f t="shared" si="235"/>
        <v>44.8</v>
      </c>
      <c r="AG73" s="245">
        <f>SUM(AG15:AG71)</f>
        <v>28762.75</v>
      </c>
      <c r="AH73" s="246">
        <f>SUM(AH15:AH71)</f>
        <v>27762.75</v>
      </c>
      <c r="AI73" s="247"/>
      <c r="AJ73" s="245">
        <f t="shared" ref="AJ73:AS73" si="236">SUM(AJ15:AJ71)</f>
        <v>43268550.948000006</v>
      </c>
      <c r="AK73" s="246">
        <f t="shared" si="236"/>
        <v>41639190.948000006</v>
      </c>
      <c r="AL73" s="245">
        <f t="shared" si="236"/>
        <v>18942624</v>
      </c>
      <c r="AM73" s="246">
        <f t="shared" si="236"/>
        <v>18942624</v>
      </c>
      <c r="AN73" s="245">
        <v>0</v>
      </c>
      <c r="AO73" s="246">
        <v>0</v>
      </c>
      <c r="AP73" s="245">
        <f t="shared" si="236"/>
        <v>62284170.276000001</v>
      </c>
      <c r="AQ73" s="246">
        <f t="shared" si="236"/>
        <v>60581814.948000006</v>
      </c>
      <c r="AR73" s="542">
        <f t="shared" si="236"/>
        <v>0</v>
      </c>
      <c r="AS73" s="543">
        <f t="shared" si="236"/>
        <v>0</v>
      </c>
      <c r="AT73" s="544"/>
      <c r="AU73" s="543">
        <f>SUM(AU15:AU71)</f>
        <v>0</v>
      </c>
      <c r="AV73" s="543">
        <f>SUM(AV15:AV71)</f>
        <v>0</v>
      </c>
      <c r="AW73" s="543">
        <f>SUM(AW15:AW71)</f>
        <v>0</v>
      </c>
      <c r="AX73" s="543">
        <f>SUM(AX15:AX71)</f>
        <v>0</v>
      </c>
      <c r="AY73" s="544"/>
      <c r="AZ73" s="542">
        <f t="shared" ref="AZ73:BE73" si="237">SUM(AZ15:AZ71)</f>
        <v>433252147.00000006</v>
      </c>
      <c r="BA73" s="543">
        <f t="shared" si="237"/>
        <v>0</v>
      </c>
      <c r="BB73" s="543">
        <f t="shared" si="237"/>
        <v>108.7634069351318</v>
      </c>
      <c r="BC73" s="543">
        <f t="shared" si="237"/>
        <v>0</v>
      </c>
      <c r="BD73" s="651" t="e">
        <f t="shared" si="237"/>
        <v>#VALUE!</v>
      </c>
      <c r="BE73" s="543">
        <f t="shared" si="237"/>
        <v>0</v>
      </c>
      <c r="BF73" s="544"/>
      <c r="BG73" s="544"/>
      <c r="BH73" s="543">
        <f>SUM(BH15:BH71)</f>
        <v>0</v>
      </c>
      <c r="BI73" s="543">
        <f>SUM(BI15:BI71)</f>
        <v>0</v>
      </c>
      <c r="BJ73" s="543">
        <f>SUM(BJ15:BJ71)</f>
        <v>0</v>
      </c>
      <c r="BK73" s="545">
        <f>SUM(BK15:BK71)</f>
        <v>34.333333333333329</v>
      </c>
      <c r="BL73" s="546"/>
      <c r="BM73" s="50"/>
      <c r="BN73" s="546"/>
      <c r="BO73" s="547"/>
      <c r="BP73" s="545">
        <f>SUM(BP15:BP71)</f>
        <v>0</v>
      </c>
      <c r="BQ73" s="542">
        <f>SUM(BQ15:BQ71)</f>
        <v>0</v>
      </c>
      <c r="BR73" s="50"/>
      <c r="BS73" s="546"/>
      <c r="BT73" s="50"/>
      <c r="BU73" s="50"/>
      <c r="BV73" s="50"/>
      <c r="BW73" s="546"/>
      <c r="BX73" s="50"/>
      <c r="BY73" s="50"/>
      <c r="BZ73" s="548"/>
      <c r="CA73" s="466"/>
      <c r="CB73" s="542">
        <f>SUM(CB15:CB71)</f>
        <v>0</v>
      </c>
      <c r="CC73" s="545">
        <f>SUM(CC15:CC71)</f>
        <v>0</v>
      </c>
      <c r="CD73" s="542">
        <f>SUM(CD15:CD71)</f>
        <v>0</v>
      </c>
      <c r="CE73" s="545">
        <f>SUM(CE15:CE71)</f>
        <v>0</v>
      </c>
      <c r="CF73" s="9">
        <f>SUM(CF15:CF71)</f>
        <v>0</v>
      </c>
    </row>
    <row r="74" spans="1:99" x14ac:dyDescent="0.25">
      <c r="B74" s="7"/>
      <c r="C74" s="7"/>
      <c r="D74" s="8"/>
      <c r="E74" s="8"/>
      <c r="F74" s="115"/>
      <c r="G74" s="115"/>
      <c r="H74" s="8"/>
      <c r="I74" s="115"/>
      <c r="J74" s="115"/>
      <c r="K74" s="115"/>
      <c r="L74" s="115"/>
      <c r="M74" s="115"/>
      <c r="Q74" s="4"/>
      <c r="R74" s="4"/>
      <c r="S74" s="8"/>
      <c r="T74" s="8"/>
      <c r="U74" s="8"/>
      <c r="V74" s="8"/>
      <c r="W74" s="8"/>
      <c r="X74" s="8"/>
      <c r="Y74" s="8"/>
      <c r="Z74" s="8"/>
      <c r="AA74" s="8"/>
      <c r="AB74" s="8"/>
      <c r="AC74" s="8"/>
      <c r="AD74" s="8"/>
      <c r="AE74" s="8"/>
      <c r="AF74" s="8"/>
      <c r="AG74" s="8"/>
      <c r="AH74" s="8"/>
      <c r="AI74" s="8"/>
      <c r="AJ74" s="7"/>
      <c r="AK74" s="7"/>
      <c r="AL74" s="7"/>
      <c r="AM74" s="7"/>
      <c r="AN74" s="7"/>
      <c r="AO74" s="7"/>
      <c r="AP74" s="7"/>
      <c r="AQ74" s="7"/>
      <c r="AR74" s="7"/>
      <c r="AS74" s="7"/>
      <c r="AT74" s="7"/>
      <c r="AU74" s="7"/>
      <c r="AV74" s="7"/>
      <c r="AW74" s="7"/>
      <c r="AX74" s="7"/>
      <c r="AY74" s="7"/>
    </row>
    <row r="75" spans="1:99" x14ac:dyDescent="0.25">
      <c r="A75" s="138" t="s">
        <v>52</v>
      </c>
      <c r="B75" s="140"/>
      <c r="C75" s="139"/>
      <c r="D75" s="140"/>
      <c r="E75" s="140"/>
      <c r="F75" s="140"/>
      <c r="G75" s="140"/>
      <c r="H75" s="140"/>
      <c r="I75" s="140"/>
      <c r="J75" s="140"/>
      <c r="K75" s="140"/>
      <c r="L75" s="140"/>
      <c r="M75" s="140"/>
      <c r="N75" s="140"/>
      <c r="O75" s="140"/>
      <c r="P75" s="140"/>
      <c r="Q75" s="140"/>
      <c r="R75" s="140"/>
      <c r="S75" s="141"/>
      <c r="T75" s="206"/>
      <c r="U75" s="206"/>
      <c r="V75" s="206"/>
      <c r="BD75" s="353"/>
      <c r="BE75" s="353"/>
      <c r="BF75" s="71"/>
      <c r="BG75" s="71"/>
      <c r="BH75" s="353"/>
      <c r="BI75" s="353"/>
      <c r="BL75" s="716"/>
      <c r="BM75" s="716"/>
      <c r="BN75" s="716"/>
      <c r="BO75" s="716"/>
      <c r="BP75" s="716"/>
      <c r="BQ75" s="716"/>
      <c r="BR75" s="716"/>
      <c r="CC75" s="105"/>
      <c r="CD75" s="103"/>
      <c r="CE75" s="103"/>
      <c r="CF75" s="103"/>
      <c r="CG75" s="103"/>
      <c r="CH75" s="118"/>
      <c r="CI75" s="105"/>
      <c r="CJ75" s="105"/>
      <c r="CK75" s="105"/>
      <c r="CL75" s="105"/>
      <c r="CM75" s="105"/>
      <c r="CN75" s="105"/>
      <c r="CO75" s="105"/>
      <c r="CP75" s="105"/>
      <c r="CQ75" s="105"/>
      <c r="CR75" s="105"/>
      <c r="CS75" s="105"/>
      <c r="CT75" s="105"/>
      <c r="CU75" s="119"/>
    </row>
    <row r="76" spans="1:99" x14ac:dyDescent="0.25">
      <c r="A76" s="363" t="s">
        <v>268</v>
      </c>
      <c r="B76" s="146"/>
      <c r="C76" s="143"/>
      <c r="D76" s="146"/>
      <c r="E76" s="146"/>
      <c r="F76" s="146"/>
      <c r="G76" s="146"/>
      <c r="H76" s="146"/>
      <c r="I76" s="146"/>
      <c r="J76" s="146"/>
      <c r="K76" s="146"/>
      <c r="L76" s="146"/>
      <c r="M76" s="146"/>
      <c r="N76" s="146"/>
      <c r="O76" s="146"/>
      <c r="P76" s="146"/>
      <c r="Q76" s="146"/>
      <c r="R76" s="146"/>
      <c r="S76" s="144"/>
      <c r="T76" s="206"/>
      <c r="U76" s="206"/>
      <c r="V76" s="206"/>
      <c r="BL76" s="400"/>
      <c r="BM76" s="400"/>
      <c r="BN76" s="400"/>
      <c r="BO76" s="400"/>
      <c r="BP76" s="400"/>
      <c r="BQ76" s="400"/>
      <c r="BR76" s="400"/>
      <c r="CC76" s="105"/>
      <c r="CD76" s="103"/>
      <c r="CE76" s="103"/>
      <c r="CF76" s="103"/>
      <c r="CG76" s="103"/>
      <c r="CH76" s="118"/>
      <c r="CI76" s="105"/>
      <c r="CJ76" s="105"/>
      <c r="CK76" s="105"/>
      <c r="CL76" s="105"/>
      <c r="CM76" s="105"/>
      <c r="CN76" s="105"/>
      <c r="CO76" s="105"/>
      <c r="CP76" s="105"/>
      <c r="CQ76" s="105"/>
      <c r="CR76" s="105"/>
      <c r="CS76" s="105"/>
      <c r="CT76" s="105"/>
      <c r="CU76" s="119"/>
    </row>
    <row r="77" spans="1:99" x14ac:dyDescent="0.25">
      <c r="A77" s="142" t="s">
        <v>53</v>
      </c>
      <c r="B77" s="146"/>
      <c r="C77" s="143"/>
      <c r="D77" s="146"/>
      <c r="E77" s="146"/>
      <c r="F77" s="146"/>
      <c r="G77" s="146"/>
      <c r="H77" s="146"/>
      <c r="I77" s="146"/>
      <c r="J77" s="146"/>
      <c r="K77" s="146"/>
      <c r="L77" s="146"/>
      <c r="M77" s="146"/>
      <c r="N77" s="146"/>
      <c r="O77" s="146"/>
      <c r="P77" s="146"/>
      <c r="Q77" s="146"/>
      <c r="R77" s="146"/>
      <c r="S77" s="144"/>
      <c r="T77" s="206"/>
      <c r="U77" s="206"/>
      <c r="V77" s="206"/>
      <c r="BL77" s="94"/>
      <c r="BM77" s="94"/>
      <c r="BN77" s="94"/>
      <c r="BO77" s="94"/>
      <c r="BP77" s="94"/>
      <c r="BQ77" s="94"/>
      <c r="BR77" s="94"/>
      <c r="CC77" s="122"/>
      <c r="CD77" s="120"/>
      <c r="CE77" s="120"/>
      <c r="CF77" s="120"/>
      <c r="CG77" s="120"/>
      <c r="CH77" s="120"/>
      <c r="CI77" s="120"/>
      <c r="CJ77" s="120"/>
      <c r="CK77" s="120"/>
      <c r="CL77" s="120"/>
      <c r="CM77" s="120"/>
      <c r="CN77" s="120"/>
      <c r="CO77" s="120"/>
      <c r="CP77" s="120"/>
      <c r="CQ77" s="120"/>
      <c r="CR77" s="120"/>
      <c r="CS77" s="120"/>
      <c r="CT77" s="120"/>
      <c r="CU77" s="121"/>
    </row>
    <row r="78" spans="1:99" ht="15" customHeight="1" x14ac:dyDescent="0.25">
      <c r="A78" s="152" t="s">
        <v>256</v>
      </c>
      <c r="B78" s="146"/>
      <c r="C78" s="130"/>
      <c r="D78" s="130"/>
      <c r="E78" s="130"/>
      <c r="F78" s="130"/>
      <c r="G78" s="130"/>
      <c r="H78" s="130"/>
      <c r="I78" s="130"/>
      <c r="J78" s="130"/>
      <c r="K78" s="130"/>
      <c r="L78" s="130"/>
      <c r="M78" s="130"/>
      <c r="N78" s="130"/>
      <c r="O78" s="130"/>
      <c r="P78" s="130"/>
      <c r="Q78" s="130"/>
      <c r="R78" s="130"/>
      <c r="S78" s="144"/>
      <c r="T78" s="206"/>
      <c r="U78" s="206"/>
      <c r="V78" s="206"/>
      <c r="BN78" s="102"/>
      <c r="BO78" s="102"/>
      <c r="BP78" s="102"/>
      <c r="BQ78" s="102"/>
      <c r="BR78" s="102"/>
      <c r="BS78" s="102"/>
      <c r="BT78" s="102"/>
      <c r="BU78" s="69"/>
      <c r="BV78" s="69"/>
    </row>
    <row r="79" spans="1:99" ht="15" customHeight="1" x14ac:dyDescent="0.25">
      <c r="A79" s="152" t="s">
        <v>255</v>
      </c>
      <c r="B79" s="146"/>
      <c r="C79" s="130"/>
      <c r="D79" s="130"/>
      <c r="E79" s="130"/>
      <c r="F79" s="130"/>
      <c r="G79" s="130"/>
      <c r="H79" s="130"/>
      <c r="I79" s="130"/>
      <c r="J79" s="130"/>
      <c r="K79" s="130"/>
      <c r="L79" s="130"/>
      <c r="M79" s="130"/>
      <c r="N79" s="130"/>
      <c r="O79" s="130"/>
      <c r="P79" s="130"/>
      <c r="Q79" s="130"/>
      <c r="R79" s="130"/>
      <c r="S79" s="144"/>
      <c r="T79" s="206"/>
      <c r="U79" s="206"/>
      <c r="V79" s="206"/>
      <c r="BN79" s="102"/>
      <c r="BO79" s="102"/>
      <c r="BP79" s="102"/>
      <c r="BQ79" s="102"/>
      <c r="BR79" s="102"/>
      <c r="BS79" s="102"/>
      <c r="BT79" s="102"/>
      <c r="BU79" s="69"/>
      <c r="BV79" s="69"/>
    </row>
    <row r="80" spans="1:99" ht="15" customHeight="1" x14ac:dyDescent="0.25">
      <c r="A80" s="152" t="s">
        <v>254</v>
      </c>
      <c r="B80" s="146"/>
      <c r="C80" s="130"/>
      <c r="D80" s="130"/>
      <c r="E80" s="130"/>
      <c r="F80" s="130"/>
      <c r="G80" s="130"/>
      <c r="H80" s="130"/>
      <c r="I80" s="130"/>
      <c r="J80" s="130"/>
      <c r="K80" s="130"/>
      <c r="L80" s="130"/>
      <c r="M80" s="130"/>
      <c r="N80" s="130"/>
      <c r="O80" s="130"/>
      <c r="P80" s="130"/>
      <c r="Q80" s="129"/>
      <c r="R80" s="129"/>
      <c r="S80" s="144"/>
      <c r="T80" s="206"/>
      <c r="U80" s="206"/>
      <c r="V80" s="206"/>
      <c r="BN80" s="102"/>
      <c r="BO80" s="102"/>
      <c r="BP80" s="102"/>
      <c r="BQ80" s="102"/>
      <c r="BR80" s="102"/>
      <c r="BS80" s="102"/>
      <c r="BT80" s="102"/>
      <c r="BU80" s="69"/>
      <c r="BV80" s="69"/>
    </row>
    <row r="81" spans="1:83" x14ac:dyDescent="0.25">
      <c r="A81" s="142" t="s">
        <v>5</v>
      </c>
      <c r="B81" s="146"/>
      <c r="C81" s="143"/>
      <c r="D81" s="146"/>
      <c r="E81" s="146"/>
      <c r="F81" s="146"/>
      <c r="G81" s="146"/>
      <c r="H81" s="146"/>
      <c r="I81" s="146"/>
      <c r="J81" s="146"/>
      <c r="K81" s="146"/>
      <c r="L81" s="146"/>
      <c r="M81" s="146"/>
      <c r="N81" s="146"/>
      <c r="O81" s="146"/>
      <c r="P81" s="146"/>
      <c r="Q81" s="146"/>
      <c r="R81" s="146"/>
      <c r="S81" s="144"/>
      <c r="T81" s="206"/>
      <c r="U81" s="206"/>
      <c r="V81" s="206"/>
      <c r="AP81" s="70"/>
      <c r="AQ81" s="70"/>
      <c r="AR81" s="70"/>
      <c r="AS81" s="70"/>
      <c r="AT81" s="70"/>
      <c r="AU81" s="70"/>
      <c r="AV81" s="70"/>
      <c r="AW81" s="70"/>
      <c r="AX81" s="70"/>
      <c r="AY81" s="70"/>
      <c r="AZ81" s="83"/>
      <c r="BN81" s="69"/>
      <c r="BO81" s="69"/>
      <c r="BP81" s="69"/>
      <c r="BQ81" s="69"/>
      <c r="BR81" s="716"/>
      <c r="BS81" s="716"/>
      <c r="BT81" s="716"/>
      <c r="BU81" s="716"/>
      <c r="BV81" s="716"/>
      <c r="BW81" s="94"/>
      <c r="BX81" s="94"/>
      <c r="CA81" s="70"/>
      <c r="CB81" s="70"/>
      <c r="CC81" s="70"/>
      <c r="CD81" s="70"/>
      <c r="CE81" s="70"/>
    </row>
    <row r="82" spans="1:83" x14ac:dyDescent="0.25">
      <c r="A82" s="152" t="s">
        <v>253</v>
      </c>
      <c r="B82" s="146"/>
      <c r="C82" s="148"/>
      <c r="D82" s="148"/>
      <c r="E82" s="148"/>
      <c r="F82" s="148"/>
      <c r="G82" s="148"/>
      <c r="H82" s="148"/>
      <c r="I82" s="148"/>
      <c r="J82" s="148"/>
      <c r="K82" s="148"/>
      <c r="L82" s="148"/>
      <c r="M82" s="148"/>
      <c r="N82" s="148"/>
      <c r="O82" s="148"/>
      <c r="P82" s="148"/>
      <c r="Q82" s="148"/>
      <c r="R82" s="148"/>
      <c r="S82" s="144"/>
      <c r="T82" s="206"/>
      <c r="U82" s="206"/>
      <c r="V82" s="206"/>
    </row>
    <row r="83" spans="1:83" x14ac:dyDescent="0.25">
      <c r="A83" s="142" t="s">
        <v>86</v>
      </c>
      <c r="B83" s="146"/>
      <c r="C83" s="143"/>
      <c r="D83" s="146"/>
      <c r="E83" s="146"/>
      <c r="F83" s="146"/>
      <c r="G83" s="146"/>
      <c r="H83" s="146"/>
      <c r="I83" s="146"/>
      <c r="J83" s="146"/>
      <c r="K83" s="146"/>
      <c r="L83" s="146"/>
      <c r="M83" s="146"/>
      <c r="N83" s="146"/>
      <c r="O83" s="146"/>
      <c r="P83" s="146"/>
      <c r="Q83" s="146"/>
      <c r="R83" s="146"/>
      <c r="S83" s="144"/>
      <c r="T83" s="206"/>
      <c r="U83" s="206"/>
      <c r="V83" s="206"/>
    </row>
    <row r="84" spans="1:83" ht="15" customHeight="1" x14ac:dyDescent="0.25">
      <c r="A84" s="152" t="s">
        <v>252</v>
      </c>
      <c r="B84" s="146"/>
      <c r="C84" s="130"/>
      <c r="D84" s="130"/>
      <c r="E84" s="130"/>
      <c r="F84" s="130"/>
      <c r="G84" s="130"/>
      <c r="H84" s="130"/>
      <c r="I84" s="130"/>
      <c r="J84" s="130"/>
      <c r="K84" s="130"/>
      <c r="L84" s="130"/>
      <c r="M84" s="130"/>
      <c r="N84" s="130"/>
      <c r="O84" s="130"/>
      <c r="P84" s="130"/>
      <c r="Q84" s="130"/>
      <c r="R84" s="130"/>
      <c r="S84" s="144"/>
      <c r="T84" s="206"/>
      <c r="U84" s="206"/>
      <c r="V84" s="206"/>
    </row>
    <row r="85" spans="1:83" x14ac:dyDescent="0.25">
      <c r="A85" s="152" t="s">
        <v>251</v>
      </c>
      <c r="B85" s="146"/>
      <c r="C85" s="148"/>
      <c r="D85" s="148"/>
      <c r="E85" s="148"/>
      <c r="F85" s="148"/>
      <c r="G85" s="148"/>
      <c r="H85" s="148"/>
      <c r="I85" s="148"/>
      <c r="J85" s="148"/>
      <c r="K85" s="148"/>
      <c r="L85" s="148"/>
      <c r="M85" s="148"/>
      <c r="N85" s="148"/>
      <c r="O85" s="148"/>
      <c r="P85" s="148"/>
      <c r="Q85" s="148"/>
      <c r="R85" s="148"/>
      <c r="S85" s="144"/>
      <c r="T85" s="206"/>
      <c r="U85" s="206"/>
      <c r="V85" s="206"/>
    </row>
    <row r="86" spans="1:83" s="123" customFormat="1" x14ac:dyDescent="0.25">
      <c r="A86" s="142" t="s">
        <v>49</v>
      </c>
      <c r="B86" s="147"/>
      <c r="C86" s="143"/>
      <c r="D86" s="147"/>
      <c r="E86" s="147"/>
      <c r="F86" s="147"/>
      <c r="G86" s="147"/>
      <c r="H86" s="147"/>
      <c r="I86" s="147"/>
      <c r="J86" s="147"/>
      <c r="K86" s="147"/>
      <c r="L86" s="147"/>
      <c r="M86" s="147"/>
      <c r="N86" s="147"/>
      <c r="O86" s="147"/>
      <c r="P86" s="147"/>
      <c r="Q86" s="147"/>
      <c r="R86" s="147"/>
      <c r="S86" s="153"/>
      <c r="T86" s="364"/>
      <c r="U86" s="364"/>
      <c r="V86" s="364"/>
      <c r="AZ86" s="84"/>
    </row>
    <row r="87" spans="1:83" s="123" customFormat="1" x14ac:dyDescent="0.25">
      <c r="A87" s="152" t="s">
        <v>250</v>
      </c>
      <c r="B87" s="147"/>
      <c r="C87" s="130"/>
      <c r="D87" s="130"/>
      <c r="E87" s="130"/>
      <c r="F87" s="130"/>
      <c r="G87" s="130"/>
      <c r="H87" s="130"/>
      <c r="I87" s="130"/>
      <c r="J87" s="130"/>
      <c r="K87" s="130"/>
      <c r="L87" s="130"/>
      <c r="M87" s="130"/>
      <c r="N87" s="130"/>
      <c r="O87" s="130"/>
      <c r="P87" s="130"/>
      <c r="Q87" s="130"/>
      <c r="R87" s="130"/>
      <c r="S87" s="153"/>
      <c r="T87" s="364"/>
      <c r="U87" s="364"/>
      <c r="V87" s="364"/>
      <c r="AZ87" s="84"/>
    </row>
    <row r="88" spans="1:83" x14ac:dyDescent="0.25">
      <c r="A88" s="142" t="s">
        <v>122</v>
      </c>
      <c r="B88" s="146"/>
      <c r="C88" s="143"/>
      <c r="D88" s="146"/>
      <c r="E88" s="146"/>
      <c r="F88" s="146"/>
      <c r="G88" s="146"/>
      <c r="H88" s="146"/>
      <c r="I88" s="146"/>
      <c r="J88" s="146"/>
      <c r="K88" s="146"/>
      <c r="L88" s="146"/>
      <c r="M88" s="146"/>
      <c r="N88" s="146"/>
      <c r="O88" s="146"/>
      <c r="P88" s="146"/>
      <c r="Q88" s="146"/>
      <c r="R88" s="146"/>
      <c r="S88" s="144"/>
      <c r="T88" s="206"/>
      <c r="U88" s="206"/>
      <c r="V88" s="206"/>
    </row>
    <row r="89" spans="1:83" ht="15" customHeight="1" x14ac:dyDescent="0.25">
      <c r="A89" s="152" t="s">
        <v>249</v>
      </c>
      <c r="B89" s="146"/>
      <c r="C89" s="130"/>
      <c r="D89" s="130"/>
      <c r="E89" s="130"/>
      <c r="F89" s="130"/>
      <c r="G89" s="130"/>
      <c r="H89" s="130"/>
      <c r="I89" s="130"/>
      <c r="J89" s="130"/>
      <c r="K89" s="130"/>
      <c r="L89" s="130"/>
      <c r="M89" s="130"/>
      <c r="N89" s="130"/>
      <c r="O89" s="130"/>
      <c r="P89" s="130"/>
      <c r="Q89" s="130"/>
      <c r="R89" s="130"/>
      <c r="S89" s="144"/>
      <c r="T89" s="206"/>
      <c r="U89" s="206"/>
      <c r="V89" s="206"/>
    </row>
    <row r="90" spans="1:83" ht="15" customHeight="1" x14ac:dyDescent="0.25">
      <c r="A90" s="152" t="s">
        <v>257</v>
      </c>
      <c r="B90" s="146"/>
      <c r="C90" s="130"/>
      <c r="D90" s="130"/>
      <c r="E90" s="130"/>
      <c r="F90" s="130"/>
      <c r="G90" s="130"/>
      <c r="H90" s="130"/>
      <c r="I90" s="130"/>
      <c r="J90" s="130"/>
      <c r="K90" s="130"/>
      <c r="L90" s="130"/>
      <c r="M90" s="130"/>
      <c r="N90" s="130"/>
      <c r="O90" s="130"/>
      <c r="P90" s="130"/>
      <c r="Q90" s="130"/>
      <c r="R90" s="130"/>
      <c r="S90" s="144"/>
      <c r="T90" s="206"/>
      <c r="U90" s="206"/>
      <c r="V90" s="206"/>
    </row>
    <row r="91" spans="1:83" ht="15" customHeight="1" x14ac:dyDescent="0.25">
      <c r="A91" s="152" t="s">
        <v>258</v>
      </c>
      <c r="B91" s="146"/>
      <c r="C91" s="130"/>
      <c r="D91" s="130"/>
      <c r="E91" s="130"/>
      <c r="F91" s="130"/>
      <c r="G91" s="130"/>
      <c r="H91" s="130"/>
      <c r="I91" s="130"/>
      <c r="J91" s="130"/>
      <c r="K91" s="130"/>
      <c r="L91" s="130"/>
      <c r="M91" s="130"/>
      <c r="N91" s="130"/>
      <c r="O91" s="130"/>
      <c r="P91" s="130"/>
      <c r="Q91" s="130"/>
      <c r="R91" s="130"/>
      <c r="S91" s="144"/>
      <c r="T91" s="206"/>
      <c r="U91" s="206"/>
      <c r="V91" s="206"/>
    </row>
    <row r="92" spans="1:83" ht="15" customHeight="1" x14ac:dyDescent="0.25">
      <c r="A92" s="154" t="s">
        <v>246</v>
      </c>
      <c r="B92" s="146"/>
      <c r="C92" s="149"/>
      <c r="D92" s="149"/>
      <c r="E92" s="149"/>
      <c r="F92" s="149"/>
      <c r="G92" s="149"/>
      <c r="H92" s="149"/>
      <c r="I92" s="149"/>
      <c r="J92" s="149"/>
      <c r="K92" s="149"/>
      <c r="L92" s="149"/>
      <c r="M92" s="149"/>
      <c r="N92" s="149"/>
      <c r="O92" s="149"/>
      <c r="P92" s="149"/>
      <c r="Q92" s="149"/>
      <c r="R92" s="149"/>
      <c r="S92" s="144"/>
      <c r="T92" s="206"/>
      <c r="U92" s="206"/>
      <c r="V92" s="206"/>
    </row>
    <row r="93" spans="1:83" x14ac:dyDescent="0.25">
      <c r="A93" s="145" t="s">
        <v>123</v>
      </c>
      <c r="B93" s="146"/>
      <c r="C93" s="143"/>
      <c r="D93" s="146"/>
      <c r="E93" s="146"/>
      <c r="F93" s="146"/>
      <c r="G93" s="146"/>
      <c r="H93" s="146"/>
      <c r="I93" s="146"/>
      <c r="J93" s="146"/>
      <c r="K93" s="146"/>
      <c r="L93" s="146"/>
      <c r="M93" s="146"/>
      <c r="N93" s="146"/>
      <c r="O93" s="146"/>
      <c r="P93" s="146"/>
      <c r="Q93" s="146"/>
      <c r="R93" s="146"/>
      <c r="S93" s="144"/>
      <c r="T93" s="206"/>
      <c r="U93" s="206"/>
      <c r="V93" s="206"/>
    </row>
    <row r="94" spans="1:83" x14ac:dyDescent="0.25">
      <c r="A94" s="154" t="s">
        <v>259</v>
      </c>
      <c r="B94" s="146"/>
      <c r="C94" s="149"/>
      <c r="D94" s="149"/>
      <c r="E94" s="149"/>
      <c r="F94" s="149"/>
      <c r="G94" s="149"/>
      <c r="H94" s="149"/>
      <c r="I94" s="149"/>
      <c r="J94" s="149"/>
      <c r="K94" s="149"/>
      <c r="L94" s="149"/>
      <c r="M94" s="149"/>
      <c r="N94" s="149"/>
      <c r="O94" s="149"/>
      <c r="P94" s="149"/>
      <c r="Q94" s="149"/>
      <c r="R94" s="149"/>
      <c r="S94" s="144"/>
      <c r="T94" s="206"/>
      <c r="U94" s="206"/>
      <c r="V94" s="206"/>
    </row>
    <row r="95" spans="1:83" x14ac:dyDescent="0.25">
      <c r="A95" s="154" t="s">
        <v>260</v>
      </c>
      <c r="B95" s="146"/>
      <c r="C95" s="150"/>
      <c r="D95" s="150"/>
      <c r="E95" s="150"/>
      <c r="F95" s="150"/>
      <c r="G95" s="150"/>
      <c r="H95" s="150"/>
      <c r="I95" s="150"/>
      <c r="J95" s="150"/>
      <c r="K95" s="150"/>
      <c r="L95" s="150"/>
      <c r="M95" s="150"/>
      <c r="N95" s="150"/>
      <c r="O95" s="150"/>
      <c r="P95" s="150"/>
      <c r="Q95" s="150"/>
      <c r="R95" s="150"/>
      <c r="S95" s="144"/>
      <c r="T95" s="206"/>
      <c r="U95" s="206"/>
      <c r="V95" s="206"/>
    </row>
    <row r="96" spans="1:83" x14ac:dyDescent="0.25">
      <c r="A96" s="155" t="s">
        <v>261</v>
      </c>
      <c r="B96" s="156"/>
      <c r="C96" s="132"/>
      <c r="D96" s="132"/>
      <c r="E96" s="132"/>
      <c r="F96" s="132"/>
      <c r="G96" s="132"/>
      <c r="H96" s="132"/>
      <c r="I96" s="132"/>
      <c r="J96" s="132"/>
      <c r="K96" s="132"/>
      <c r="L96" s="132"/>
      <c r="M96" s="132"/>
      <c r="N96" s="132"/>
      <c r="O96" s="132"/>
      <c r="P96" s="132"/>
      <c r="Q96" s="132"/>
      <c r="R96" s="132"/>
      <c r="S96" s="157"/>
      <c r="T96" s="206"/>
      <c r="U96" s="206"/>
      <c r="V96" s="206"/>
    </row>
    <row r="97" spans="1:52" x14ac:dyDescent="0.25">
      <c r="C97" s="71"/>
      <c r="AZ97" s="114"/>
    </row>
    <row r="98" spans="1:52" x14ac:dyDescent="0.25">
      <c r="A98" s="637" t="s">
        <v>434</v>
      </c>
      <c r="B98" s="114" t="s">
        <v>436</v>
      </c>
    </row>
  </sheetData>
  <mergeCells count="36">
    <mergeCell ref="CA11:CF11"/>
    <mergeCell ref="S12:Z12"/>
    <mergeCell ref="AA12:AI12"/>
    <mergeCell ref="AJ12:AQ12"/>
    <mergeCell ref="AZ12:BK13"/>
    <mergeCell ref="BL12:BM13"/>
    <mergeCell ref="BN12:BP13"/>
    <mergeCell ref="BQ12:BR13"/>
    <mergeCell ref="BS12:BZ12"/>
    <mergeCell ref="CA12:CC12"/>
    <mergeCell ref="S11:AQ11"/>
    <mergeCell ref="AR11:AY13"/>
    <mergeCell ref="AZ11:BZ11"/>
    <mergeCell ref="AJ13:AK13"/>
    <mergeCell ref="AL13:AM13"/>
    <mergeCell ref="AN13:AO13"/>
    <mergeCell ref="BR81:BV81"/>
    <mergeCell ref="CD12:CE12"/>
    <mergeCell ref="CF12:CF13"/>
    <mergeCell ref="S13:T13"/>
    <mergeCell ref="U13:V13"/>
    <mergeCell ref="W13:X13"/>
    <mergeCell ref="Y13:Z13"/>
    <mergeCell ref="AA13:AB13"/>
    <mergeCell ref="AC13:AD13"/>
    <mergeCell ref="AE13:AF13"/>
    <mergeCell ref="AG13:AH13"/>
    <mergeCell ref="AP13:AQ13"/>
    <mergeCell ref="BS13:BZ13"/>
    <mergeCell ref="CB13:CC13"/>
    <mergeCell ref="CD13:CE13"/>
    <mergeCell ref="B73:H73"/>
    <mergeCell ref="BL75:BR75"/>
    <mergeCell ref="A11:H13"/>
    <mergeCell ref="I11:P13"/>
    <mergeCell ref="Q11:R13"/>
  </mergeCells>
  <printOptions headings="1" gridLines="1"/>
  <pageMargins left="0.7" right="0.7" top="0.75" bottom="0.75" header="0.3" footer="0.3"/>
  <pageSetup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WhiteSpace="0" zoomScaleNormal="100" workbookViewId="0"/>
  </sheetViews>
  <sheetFormatPr defaultColWidth="9.140625" defaultRowHeight="15" x14ac:dyDescent="0.25"/>
  <cols>
    <col min="1" max="1" width="23.28515625" style="114" customWidth="1"/>
    <col min="2" max="2" width="25.7109375" style="114" customWidth="1"/>
    <col min="3" max="4" width="15.7109375" style="114" customWidth="1"/>
    <col min="5" max="5" width="22.28515625" style="114" bestFit="1" customWidth="1"/>
    <col min="6" max="6" width="23.42578125" style="114" bestFit="1" customWidth="1"/>
    <col min="7" max="10" width="15.7109375" style="114" customWidth="1"/>
    <col min="11" max="11" width="18" style="114" customWidth="1"/>
    <col min="12" max="17" width="15.7109375" style="114" customWidth="1"/>
    <col min="18" max="16384" width="9.140625" style="114"/>
  </cols>
  <sheetData>
    <row r="1" spans="1:17" x14ac:dyDescent="0.25">
      <c r="A1" s="1" t="s">
        <v>50</v>
      </c>
      <c r="B1" s="1" t="s">
        <v>165</v>
      </c>
      <c r="C1" s="127"/>
      <c r="D1" s="241" t="s">
        <v>1</v>
      </c>
      <c r="E1" s="241" t="str">
        <f>'1.Feeder Deployment Incremental'!E1</f>
        <v>Unitil - FG&amp;E</v>
      </c>
      <c r="H1" s="2"/>
    </row>
    <row r="2" spans="1:17" x14ac:dyDescent="0.25">
      <c r="A2" s="1"/>
      <c r="B2" s="1"/>
      <c r="C2" s="127"/>
      <c r="D2" s="241" t="s">
        <v>2</v>
      </c>
      <c r="E2" s="254">
        <f>'1.Feeder Deployment Incremental'!E2</f>
        <v>2019</v>
      </c>
      <c r="H2" s="2"/>
    </row>
    <row r="3" spans="1:17" x14ac:dyDescent="0.25">
      <c r="B3" s="1"/>
      <c r="C3" s="6"/>
      <c r="D3" s="2"/>
    </row>
    <row r="4" spans="1:17" ht="15" customHeight="1" x14ac:dyDescent="0.25">
      <c r="A4" s="169" t="s">
        <v>198</v>
      </c>
      <c r="B4" s="140"/>
      <c r="C4" s="170"/>
      <c r="D4" s="170"/>
      <c r="E4" s="170"/>
      <c r="F4" s="170"/>
      <c r="G4" s="171"/>
      <c r="H4" s="221"/>
      <c r="I4" s="221"/>
    </row>
    <row r="5" spans="1:17" ht="15" customHeight="1" x14ac:dyDescent="0.25">
      <c r="A5" s="152" t="s">
        <v>81</v>
      </c>
      <c r="B5" s="146"/>
      <c r="C5" s="172"/>
      <c r="D5" s="172"/>
      <c r="E5" s="172"/>
      <c r="F5" s="172"/>
      <c r="G5" s="385"/>
      <c r="H5" s="221"/>
      <c r="I5" s="221"/>
    </row>
    <row r="6" spans="1:17" ht="15" customHeight="1" x14ac:dyDescent="0.25">
      <c r="A6" s="152" t="s">
        <v>63</v>
      </c>
      <c r="B6" s="146"/>
      <c r="C6" s="148"/>
      <c r="D6" s="173"/>
      <c r="E6" s="148"/>
      <c r="F6" s="148"/>
      <c r="G6" s="174"/>
      <c r="H6" s="158"/>
      <c r="I6" s="158"/>
    </row>
    <row r="7" spans="1:17" s="115" customFormat="1" ht="15" customHeight="1" x14ac:dyDescent="0.3">
      <c r="A7" s="152" t="s">
        <v>234</v>
      </c>
      <c r="B7" s="354"/>
      <c r="C7" s="175"/>
      <c r="D7" s="173"/>
      <c r="E7" s="175"/>
      <c r="F7" s="175"/>
      <c r="G7" s="386"/>
      <c r="H7" s="221"/>
      <c r="I7" s="221"/>
      <c r="J7" s="2"/>
      <c r="K7" s="2"/>
      <c r="L7" s="2"/>
      <c r="M7" s="2"/>
      <c r="N7" s="2"/>
      <c r="O7" s="2"/>
    </row>
    <row r="8" spans="1:17" ht="15" customHeight="1" x14ac:dyDescent="0.25">
      <c r="A8" s="152" t="s">
        <v>95</v>
      </c>
      <c r="B8" s="146"/>
      <c r="C8" s="147"/>
      <c r="D8" s="173"/>
      <c r="E8" s="147"/>
      <c r="F8" s="147"/>
      <c r="G8" s="153"/>
      <c r="H8" s="364"/>
      <c r="I8" s="364"/>
    </row>
    <row r="9" spans="1:17" ht="15" customHeight="1" x14ac:dyDescent="0.25">
      <c r="A9" s="152" t="s">
        <v>96</v>
      </c>
      <c r="B9" s="146"/>
      <c r="C9" s="148"/>
      <c r="D9" s="173"/>
      <c r="E9" s="148"/>
      <c r="F9" s="148"/>
      <c r="G9" s="174"/>
      <c r="H9" s="158"/>
      <c r="I9" s="158"/>
    </row>
    <row r="10" spans="1:17" ht="15" customHeight="1" x14ac:dyDescent="0.25">
      <c r="A10" s="155" t="s">
        <v>97</v>
      </c>
      <c r="B10" s="156"/>
      <c r="C10" s="159"/>
      <c r="D10" s="176"/>
      <c r="E10" s="159"/>
      <c r="F10" s="159"/>
      <c r="G10" s="177"/>
      <c r="H10" s="158"/>
      <c r="I10" s="158"/>
    </row>
    <row r="11" spans="1:17" ht="15" customHeight="1" thickBot="1" x14ac:dyDescent="0.3">
      <c r="B11" s="12"/>
      <c r="D11" s="12"/>
      <c r="E11" s="12"/>
      <c r="F11" s="12"/>
      <c r="G11" s="12"/>
      <c r="H11" s="12"/>
    </row>
    <row r="12" spans="1:17" ht="16.5" thickBot="1" x14ac:dyDescent="0.3">
      <c r="B12" s="221"/>
      <c r="C12" s="782" t="s">
        <v>180</v>
      </c>
      <c r="D12" s="783"/>
      <c r="E12" s="783"/>
      <c r="F12" s="783"/>
      <c r="G12" s="783"/>
      <c r="H12" s="784"/>
      <c r="I12" s="785" t="s">
        <v>181</v>
      </c>
      <c r="J12" s="786"/>
      <c r="K12" s="787"/>
      <c r="L12" s="785" t="s">
        <v>182</v>
      </c>
      <c r="M12" s="786"/>
      <c r="N12" s="786"/>
      <c r="O12" s="786"/>
      <c r="P12" s="786"/>
      <c r="Q12" s="787"/>
    </row>
    <row r="13" spans="1:17" ht="75" customHeight="1" thickBot="1" x14ac:dyDescent="0.3">
      <c r="B13" s="222"/>
      <c r="C13" s="788" t="s">
        <v>271</v>
      </c>
      <c r="D13" s="789"/>
      <c r="E13" s="790"/>
      <c r="F13" s="788" t="s">
        <v>72</v>
      </c>
      <c r="G13" s="791"/>
      <c r="H13" s="792"/>
      <c r="I13" s="391" t="s">
        <v>90</v>
      </c>
      <c r="J13" s="391" t="s">
        <v>124</v>
      </c>
      <c r="K13" s="391" t="s">
        <v>179</v>
      </c>
      <c r="L13" s="793" t="s">
        <v>183</v>
      </c>
      <c r="M13" s="794"/>
      <c r="N13" s="794"/>
      <c r="O13" s="795"/>
      <c r="P13" s="108" t="s">
        <v>185</v>
      </c>
      <c r="Q13" s="108" t="s">
        <v>187</v>
      </c>
    </row>
    <row r="14" spans="1:17" ht="60" customHeight="1" thickBot="1" x14ac:dyDescent="0.3">
      <c r="A14" s="384" t="s">
        <v>1</v>
      </c>
      <c r="B14" s="377" t="s">
        <v>73</v>
      </c>
      <c r="C14" s="113" t="s">
        <v>40</v>
      </c>
      <c r="D14" s="45" t="s">
        <v>47</v>
      </c>
      <c r="E14" s="44" t="s">
        <v>48</v>
      </c>
      <c r="F14" s="43" t="s">
        <v>44</v>
      </c>
      <c r="G14" s="45" t="s">
        <v>45</v>
      </c>
      <c r="H14" s="44" t="s">
        <v>46</v>
      </c>
      <c r="I14" s="43" t="s">
        <v>177</v>
      </c>
      <c r="J14" s="43" t="s">
        <v>178</v>
      </c>
      <c r="K14" s="43" t="s">
        <v>91</v>
      </c>
      <c r="L14" s="392" t="s">
        <v>92</v>
      </c>
      <c r="M14" s="45" t="s">
        <v>93</v>
      </c>
      <c r="N14" s="393" t="s">
        <v>94</v>
      </c>
      <c r="O14" s="44" t="s">
        <v>40</v>
      </c>
      <c r="P14" s="107" t="s">
        <v>186</v>
      </c>
      <c r="Q14" s="107" t="s">
        <v>188</v>
      </c>
    </row>
    <row r="15" spans="1:17" ht="30" customHeight="1" x14ac:dyDescent="0.25">
      <c r="A15" s="383" t="str">
        <f>$E$1</f>
        <v>Unitil - FG&amp;E</v>
      </c>
      <c r="B15" s="378" t="s">
        <v>64</v>
      </c>
      <c r="C15" s="334">
        <v>1</v>
      </c>
      <c r="D15" s="332">
        <v>0</v>
      </c>
      <c r="E15" s="309">
        <f>'6. Substation Information'!$F$20-SUM(C15:D15)</f>
        <v>44</v>
      </c>
      <c r="F15" s="334">
        <v>0</v>
      </c>
      <c r="G15" s="332">
        <v>0</v>
      </c>
      <c r="H15" s="309">
        <f>'6. Substation Information'!$F$20-SUM(F15:G15)</f>
        <v>45</v>
      </c>
      <c r="I15" s="334" t="s">
        <v>314</v>
      </c>
      <c r="J15" s="334" t="s">
        <v>314</v>
      </c>
      <c r="K15" s="340"/>
      <c r="L15" s="331" t="s">
        <v>314</v>
      </c>
      <c r="M15" s="332" t="s">
        <v>314</v>
      </c>
      <c r="N15" s="332" t="s">
        <v>314</v>
      </c>
      <c r="O15" s="333" t="s">
        <v>314</v>
      </c>
      <c r="P15" s="109"/>
      <c r="Q15" s="109"/>
    </row>
    <row r="16" spans="1:17" ht="30" customHeight="1" x14ac:dyDescent="0.25">
      <c r="A16" s="381" t="str">
        <f t="shared" ref="A16:A22" si="0">$E$1</f>
        <v>Unitil - FG&amp;E</v>
      </c>
      <c r="B16" s="379" t="s">
        <v>65</v>
      </c>
      <c r="C16" s="341">
        <f>C15/SUM($C15:$E15)</f>
        <v>2.2222222222222223E-2</v>
      </c>
      <c r="D16" s="342">
        <f t="shared" ref="D16:E16" si="1">D15/SUM($C15:$E15)</f>
        <v>0</v>
      </c>
      <c r="E16" s="343">
        <f t="shared" si="1"/>
        <v>0.97777777777777775</v>
      </c>
      <c r="F16" s="341">
        <f>F15/SUM($F15:$H15)</f>
        <v>0</v>
      </c>
      <c r="G16" s="342">
        <f t="shared" ref="G16:H16" si="2">G15/SUM($F15:$H15)</f>
        <v>0</v>
      </c>
      <c r="H16" s="343">
        <f t="shared" si="2"/>
        <v>1</v>
      </c>
      <c r="I16" s="341" t="s">
        <v>314</v>
      </c>
      <c r="J16" s="341" t="s">
        <v>314</v>
      </c>
      <c r="K16" s="344"/>
      <c r="L16" s="345" t="s">
        <v>314</v>
      </c>
      <c r="M16" s="342" t="s">
        <v>314</v>
      </c>
      <c r="N16" s="342" t="s">
        <v>314</v>
      </c>
      <c r="O16" s="346" t="s">
        <v>314</v>
      </c>
      <c r="P16" s="106"/>
      <c r="Q16" s="106"/>
    </row>
    <row r="17" spans="1:17" ht="30" customHeight="1" x14ac:dyDescent="0.25">
      <c r="A17" s="381" t="str">
        <f t="shared" si="0"/>
        <v>Unitil - FG&amp;E</v>
      </c>
      <c r="B17" s="379" t="s">
        <v>66</v>
      </c>
      <c r="C17" s="335">
        <v>769</v>
      </c>
      <c r="D17" s="336">
        <v>0</v>
      </c>
      <c r="E17" s="310">
        <f>'6. Substation Information'!$G$20-SUM(C17:D17)</f>
        <v>29225</v>
      </c>
      <c r="F17" s="335">
        <v>0</v>
      </c>
      <c r="G17" s="336">
        <v>0</v>
      </c>
      <c r="H17" s="310">
        <f>'6. Substation Information'!$G$20-SUM(F17:G17)</f>
        <v>29994</v>
      </c>
      <c r="I17" s="335" t="s">
        <v>314</v>
      </c>
      <c r="J17" s="335" t="s">
        <v>314</v>
      </c>
      <c r="K17" s="335">
        <v>0</v>
      </c>
      <c r="L17" s="337" t="s">
        <v>314</v>
      </c>
      <c r="M17" s="336" t="s">
        <v>314</v>
      </c>
      <c r="N17" s="336" t="s">
        <v>314</v>
      </c>
      <c r="O17" s="338" t="s">
        <v>314</v>
      </c>
      <c r="P17" s="106"/>
      <c r="Q17" s="106"/>
    </row>
    <row r="18" spans="1:17" ht="30" customHeight="1" x14ac:dyDescent="0.25">
      <c r="A18" s="381" t="str">
        <f t="shared" si="0"/>
        <v>Unitil - FG&amp;E</v>
      </c>
      <c r="B18" s="379" t="s">
        <v>67</v>
      </c>
      <c r="C18" s="341">
        <f>C17/SUM($C17:$E17)</f>
        <v>2.5638461025538441E-2</v>
      </c>
      <c r="D18" s="342">
        <f t="shared" ref="D18" si="3">D17/SUM($C17:$E17)</f>
        <v>0</v>
      </c>
      <c r="E18" s="343">
        <f t="shared" ref="E18" si="4">E17/SUM($C17:$E17)</f>
        <v>0.97436153897446154</v>
      </c>
      <c r="F18" s="341">
        <f>F17/SUM($F17:$H17)</f>
        <v>0</v>
      </c>
      <c r="G18" s="342">
        <f t="shared" ref="G18" si="5">G17/SUM($F17:$H17)</f>
        <v>0</v>
      </c>
      <c r="H18" s="343">
        <f t="shared" ref="H18" si="6">H17/SUM($F17:$H17)</f>
        <v>1</v>
      </c>
      <c r="I18" s="341" t="s">
        <v>314</v>
      </c>
      <c r="J18" s="341" t="s">
        <v>314</v>
      </c>
      <c r="K18" s="341">
        <v>0</v>
      </c>
      <c r="L18" s="345" t="s">
        <v>314</v>
      </c>
      <c r="M18" s="342" t="s">
        <v>314</v>
      </c>
      <c r="N18" s="342" t="s">
        <v>314</v>
      </c>
      <c r="O18" s="346" t="s">
        <v>314</v>
      </c>
      <c r="P18" s="106"/>
      <c r="Q18" s="106"/>
    </row>
    <row r="19" spans="1:17" ht="30" customHeight="1" x14ac:dyDescent="0.25">
      <c r="A19" s="381" t="str">
        <f t="shared" si="0"/>
        <v>Unitil - FG&amp;E</v>
      </c>
      <c r="B19" s="379" t="s">
        <v>68</v>
      </c>
      <c r="C19" s="335">
        <v>12763.1499781066</v>
      </c>
      <c r="D19" s="336">
        <v>0</v>
      </c>
      <c r="E19" s="310">
        <f>'6. Substation Information'!$H$20-SUM(C19:D19)</f>
        <v>420488.99702189339</v>
      </c>
      <c r="F19" s="335">
        <v>0</v>
      </c>
      <c r="G19" s="336">
        <v>0</v>
      </c>
      <c r="H19" s="310">
        <f>'6. Substation Information'!$H$20-SUM(F19:G19)</f>
        <v>433252.147</v>
      </c>
      <c r="I19" s="335" t="s">
        <v>314</v>
      </c>
      <c r="J19" s="335" t="s">
        <v>314</v>
      </c>
      <c r="K19" s="339"/>
      <c r="L19" s="337" t="s">
        <v>314</v>
      </c>
      <c r="M19" s="336" t="s">
        <v>314</v>
      </c>
      <c r="N19" s="336" t="s">
        <v>314</v>
      </c>
      <c r="O19" s="338" t="s">
        <v>314</v>
      </c>
      <c r="P19" s="106"/>
      <c r="Q19" s="106"/>
    </row>
    <row r="20" spans="1:17" ht="30" customHeight="1" x14ac:dyDescent="0.25">
      <c r="A20" s="381" t="str">
        <f t="shared" si="0"/>
        <v>Unitil - FG&amp;E</v>
      </c>
      <c r="B20" s="379" t="s">
        <v>69</v>
      </c>
      <c r="C20" s="341">
        <f>C19/SUM($C19:$E19)</f>
        <v>2.9458942249873259E-2</v>
      </c>
      <c r="D20" s="342">
        <f t="shared" ref="D20" si="7">D19/SUM($C19:$E19)</f>
        <v>0</v>
      </c>
      <c r="E20" s="343">
        <f t="shared" ref="E20" si="8">E19/SUM($C19:$E19)</f>
        <v>0.97054105775012667</v>
      </c>
      <c r="F20" s="341">
        <f>F19/SUM($F19:$H19)</f>
        <v>0</v>
      </c>
      <c r="G20" s="342">
        <f t="shared" ref="G20" si="9">G19/SUM($F19:$H19)</f>
        <v>0</v>
      </c>
      <c r="H20" s="343">
        <f t="shared" ref="H20" si="10">H19/SUM($F19:$H19)</f>
        <v>1</v>
      </c>
      <c r="I20" s="341" t="s">
        <v>314</v>
      </c>
      <c r="J20" s="341" t="s">
        <v>314</v>
      </c>
      <c r="K20" s="344"/>
      <c r="L20" s="345" t="s">
        <v>314</v>
      </c>
      <c r="M20" s="342" t="s">
        <v>314</v>
      </c>
      <c r="N20" s="342" t="s">
        <v>314</v>
      </c>
      <c r="O20" s="346" t="s">
        <v>314</v>
      </c>
      <c r="P20" s="106"/>
      <c r="Q20" s="106"/>
    </row>
    <row r="21" spans="1:17" ht="30" customHeight="1" x14ac:dyDescent="0.25">
      <c r="A21" s="381" t="str">
        <f t="shared" si="0"/>
        <v>Unitil - FG&amp;E</v>
      </c>
      <c r="B21" s="379" t="s">
        <v>70</v>
      </c>
      <c r="C21" s="335">
        <v>2.8921784384785099</v>
      </c>
      <c r="D21" s="336">
        <v>0</v>
      </c>
      <c r="E21" s="310">
        <f>94.4-SUM(C21:D21)</f>
        <v>91.507821561521496</v>
      </c>
      <c r="F21" s="335">
        <v>0</v>
      </c>
      <c r="G21" s="336">
        <v>0</v>
      </c>
      <c r="H21" s="310">
        <f>94.4-SUM(F21:G21)</f>
        <v>94.4</v>
      </c>
      <c r="I21" s="335" t="s">
        <v>314</v>
      </c>
      <c r="J21" s="335" t="s">
        <v>314</v>
      </c>
      <c r="K21" s="339"/>
      <c r="L21" s="337" t="s">
        <v>314</v>
      </c>
      <c r="M21" s="336" t="s">
        <v>314</v>
      </c>
      <c r="N21" s="336" t="s">
        <v>314</v>
      </c>
      <c r="O21" s="338" t="s">
        <v>314</v>
      </c>
      <c r="P21" s="106"/>
      <c r="Q21" s="106"/>
    </row>
    <row r="22" spans="1:17" ht="30" customHeight="1" thickBot="1" x14ac:dyDescent="0.3">
      <c r="A22" s="382" t="str">
        <f t="shared" si="0"/>
        <v>Unitil - FG&amp;E</v>
      </c>
      <c r="B22" s="380" t="s">
        <v>71</v>
      </c>
      <c r="C22" s="347">
        <f>C21/SUM($C21:$E21)</f>
        <v>3.0637483458458788E-2</v>
      </c>
      <c r="D22" s="348">
        <f t="shared" ref="D22" si="11">D21/SUM($C21:$E21)</f>
        <v>0</v>
      </c>
      <c r="E22" s="349">
        <f t="shared" ref="E22" si="12">E21/SUM($C21:$E21)</f>
        <v>0.96936251654154126</v>
      </c>
      <c r="F22" s="347">
        <f>F21/SUM($F21:$H21)</f>
        <v>0</v>
      </c>
      <c r="G22" s="348">
        <f t="shared" ref="G22" si="13">G21/SUM($F21:$H21)</f>
        <v>0</v>
      </c>
      <c r="H22" s="349">
        <f t="shared" ref="H22" si="14">H21/SUM($F21:$H21)</f>
        <v>1</v>
      </c>
      <c r="I22" s="347" t="s">
        <v>314</v>
      </c>
      <c r="J22" s="347" t="s">
        <v>314</v>
      </c>
      <c r="K22" s="350"/>
      <c r="L22" s="351" t="s">
        <v>314</v>
      </c>
      <c r="M22" s="348" t="s">
        <v>314</v>
      </c>
      <c r="N22" s="348" t="s">
        <v>314</v>
      </c>
      <c r="O22" s="352" t="s">
        <v>314</v>
      </c>
      <c r="P22" s="252"/>
      <c r="Q22" s="252"/>
    </row>
    <row r="23" spans="1:17" ht="30" customHeight="1" thickBot="1" x14ac:dyDescent="0.3">
      <c r="B23" s="206"/>
      <c r="C23" s="206"/>
      <c r="D23" s="206"/>
      <c r="E23" s="206"/>
      <c r="F23" s="206"/>
      <c r="G23" s="206"/>
      <c r="H23" s="206"/>
      <c r="I23" s="206"/>
      <c r="J23" s="206"/>
      <c r="K23" s="206"/>
      <c r="L23" s="206"/>
      <c r="M23" s="206"/>
      <c r="N23" s="206"/>
      <c r="O23" s="251" t="s">
        <v>184</v>
      </c>
      <c r="P23" s="329" t="s">
        <v>314</v>
      </c>
      <c r="Q23" s="330">
        <v>0</v>
      </c>
    </row>
    <row r="24" spans="1:17" x14ac:dyDescent="0.25">
      <c r="A24" s="371" t="s">
        <v>38</v>
      </c>
      <c r="B24" s="206"/>
      <c r="C24" s="206"/>
      <c r="D24" s="206"/>
      <c r="E24" s="206"/>
      <c r="F24" s="206"/>
      <c r="G24" s="206"/>
      <c r="H24" s="206"/>
      <c r="I24" s="206"/>
      <c r="J24" s="206"/>
      <c r="K24" s="206"/>
    </row>
    <row r="25" spans="1:17" x14ac:dyDescent="0.25">
      <c r="A25" s="160" t="s">
        <v>243</v>
      </c>
      <c r="B25" s="140"/>
      <c r="C25" s="161"/>
      <c r="D25" s="161"/>
      <c r="E25" s="161"/>
      <c r="F25" s="161"/>
      <c r="G25" s="161"/>
      <c r="H25" s="161"/>
      <c r="I25" s="162"/>
      <c r="J25" s="163"/>
      <c r="K25" s="387"/>
    </row>
    <row r="26" spans="1:17" x14ac:dyDescent="0.25">
      <c r="A26" s="152" t="s">
        <v>244</v>
      </c>
      <c r="B26" s="146"/>
      <c r="C26" s="151"/>
      <c r="D26" s="151"/>
      <c r="E26" s="151"/>
      <c r="F26" s="151"/>
      <c r="G26" s="151"/>
      <c r="H26" s="151"/>
      <c r="I26" s="164"/>
      <c r="J26" s="165"/>
      <c r="K26" s="387"/>
    </row>
    <row r="27" spans="1:17" x14ac:dyDescent="0.25">
      <c r="A27" s="152" t="s">
        <v>247</v>
      </c>
      <c r="B27" s="146"/>
      <c r="C27" s="151"/>
      <c r="D27" s="151"/>
      <c r="E27" s="151"/>
      <c r="F27" s="151"/>
      <c r="G27" s="151"/>
      <c r="H27" s="151"/>
      <c r="I27" s="164"/>
      <c r="J27" s="165"/>
      <c r="K27" s="387"/>
    </row>
    <row r="28" spans="1:17" x14ac:dyDescent="0.25">
      <c r="A28" s="155" t="s">
        <v>311</v>
      </c>
      <c r="B28" s="156"/>
      <c r="C28" s="166"/>
      <c r="D28" s="166"/>
      <c r="E28" s="166"/>
      <c r="F28" s="166"/>
      <c r="G28" s="166"/>
      <c r="H28" s="166"/>
      <c r="I28" s="167"/>
      <c r="J28" s="168"/>
      <c r="K28" s="387"/>
    </row>
    <row r="29" spans="1:17" x14ac:dyDescent="0.25">
      <c r="B29" s="126"/>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opLeftCell="E11" zoomScaleNormal="100" workbookViewId="0"/>
  </sheetViews>
  <sheetFormatPr defaultColWidth="9.140625" defaultRowHeight="15" x14ac:dyDescent="0.25"/>
  <cols>
    <col min="1" max="1" width="23.28515625" style="114" customWidth="1"/>
    <col min="2" max="2" width="48.140625" bestFit="1" customWidth="1"/>
    <col min="3" max="3" width="29" bestFit="1" customWidth="1"/>
    <col min="4" max="4" width="16.7109375" customWidth="1"/>
    <col min="5" max="5" width="22" bestFit="1" customWidth="1"/>
    <col min="6" max="6" width="27.7109375" bestFit="1" customWidth="1"/>
    <col min="7" max="15" width="16.7109375" customWidth="1"/>
    <col min="16" max="16" width="14.7109375" customWidth="1"/>
    <col min="17" max="23" width="9.7109375" customWidth="1"/>
    <col min="24" max="25" width="10.7109375" customWidth="1"/>
  </cols>
  <sheetData>
    <row r="1" spans="1:24" x14ac:dyDescent="0.25">
      <c r="A1" s="59" t="s">
        <v>99</v>
      </c>
      <c r="B1" s="59" t="s">
        <v>174</v>
      </c>
      <c r="D1" s="241" t="s">
        <v>1</v>
      </c>
      <c r="E1" s="241" t="str">
        <f>'1.Feeder Deployment Incremental'!E1</f>
        <v>Unitil - FG&amp;E</v>
      </c>
      <c r="G1" s="71"/>
      <c r="H1" s="1"/>
      <c r="I1" s="1"/>
      <c r="J1" s="1"/>
    </row>
    <row r="2" spans="1:24" x14ac:dyDescent="0.25">
      <c r="A2" s="71"/>
      <c r="B2" s="71"/>
      <c r="D2" s="241" t="s">
        <v>2</v>
      </c>
      <c r="E2" s="241">
        <f>'1.Feeder Deployment Incremental'!E2</f>
        <v>2019</v>
      </c>
      <c r="G2" s="72"/>
      <c r="I2" s="27"/>
      <c r="L2" s="27"/>
      <c r="M2" s="27"/>
    </row>
    <row r="3" spans="1:24" s="114" customFormat="1" x14ac:dyDescent="0.25">
      <c r="A3" s="71"/>
      <c r="B3" s="71"/>
      <c r="C3" s="255"/>
      <c r="D3" s="253"/>
      <c r="E3" s="56"/>
      <c r="G3" s="72"/>
      <c r="I3" s="27"/>
      <c r="L3" s="27"/>
      <c r="M3" s="27"/>
    </row>
    <row r="4" spans="1:24" ht="15" customHeight="1" x14ac:dyDescent="0.25">
      <c r="A4" s="353" t="s">
        <v>199</v>
      </c>
      <c r="B4" s="353"/>
      <c r="C4" s="353"/>
      <c r="D4" s="353"/>
      <c r="E4" s="353"/>
      <c r="G4" s="353"/>
      <c r="H4" s="3"/>
      <c r="I4" s="3"/>
      <c r="J4" s="3"/>
      <c r="K4" s="3"/>
      <c r="L4" s="3"/>
      <c r="M4" s="3"/>
      <c r="N4" s="3"/>
      <c r="O4" s="3"/>
      <c r="P4" s="10"/>
      <c r="Q4" s="62"/>
      <c r="R4" s="10"/>
      <c r="S4" s="10"/>
      <c r="T4" s="10"/>
      <c r="U4" s="10"/>
      <c r="V4" s="10"/>
      <c r="W4" s="10"/>
    </row>
    <row r="5" spans="1:24" ht="15.75" thickBot="1" x14ac:dyDescent="0.3">
      <c r="E5" s="1"/>
      <c r="F5" s="1"/>
      <c r="G5" s="10"/>
      <c r="H5" s="10"/>
      <c r="I5" s="10"/>
      <c r="J5" s="10"/>
      <c r="K5" s="10"/>
      <c r="L5" s="10"/>
      <c r="M5" s="10"/>
      <c r="N5" s="10"/>
      <c r="O5" s="10"/>
      <c r="P5" s="10"/>
      <c r="Q5" s="10"/>
      <c r="R5" s="10"/>
      <c r="S5" s="10"/>
      <c r="T5" s="10"/>
      <c r="U5" s="10"/>
      <c r="V5" s="10"/>
      <c r="W5" s="10"/>
    </row>
    <row r="6" spans="1:24" ht="15" customHeight="1" thickBot="1" x14ac:dyDescent="0.3">
      <c r="B6" s="180"/>
      <c r="C6" s="180"/>
      <c r="D6" s="796">
        <v>2018</v>
      </c>
      <c r="E6" s="797"/>
      <c r="F6" s="798"/>
      <c r="G6" s="799">
        <v>2019</v>
      </c>
      <c r="H6" s="802"/>
      <c r="I6" s="801"/>
      <c r="J6" s="802">
        <v>2020</v>
      </c>
      <c r="K6" s="802"/>
      <c r="L6" s="800"/>
      <c r="M6" s="799" t="s">
        <v>191</v>
      </c>
      <c r="N6" s="800"/>
      <c r="O6" s="801"/>
      <c r="P6" s="2"/>
      <c r="Q6" s="2"/>
      <c r="R6" s="2"/>
      <c r="S6" s="2"/>
      <c r="T6" s="2"/>
      <c r="U6" s="2"/>
      <c r="V6" s="2"/>
      <c r="W6" s="2"/>
    </row>
    <row r="7" spans="1:24" ht="75" customHeight="1" thickBot="1" x14ac:dyDescent="0.3">
      <c r="A7" s="376" t="s">
        <v>1</v>
      </c>
      <c r="B7" s="110" t="s">
        <v>37</v>
      </c>
      <c r="C7" s="111" t="s">
        <v>41</v>
      </c>
      <c r="D7" s="43" t="s">
        <v>74</v>
      </c>
      <c r="E7" s="45" t="s">
        <v>274</v>
      </c>
      <c r="F7" s="44" t="s">
        <v>275</v>
      </c>
      <c r="G7" s="43" t="s">
        <v>75</v>
      </c>
      <c r="H7" s="45" t="s">
        <v>276</v>
      </c>
      <c r="I7" s="44" t="s">
        <v>277</v>
      </c>
      <c r="J7" s="43" t="s">
        <v>76</v>
      </c>
      <c r="K7" s="45" t="s">
        <v>279</v>
      </c>
      <c r="L7" s="44" t="s">
        <v>278</v>
      </c>
      <c r="M7" s="43" t="s">
        <v>77</v>
      </c>
      <c r="N7" s="45" t="s">
        <v>280</v>
      </c>
      <c r="O7" s="44" t="s">
        <v>281</v>
      </c>
      <c r="P7" s="2"/>
      <c r="Q7" s="2"/>
      <c r="R7" s="2"/>
      <c r="S7" s="2"/>
      <c r="T7" s="2"/>
      <c r="U7" s="2"/>
      <c r="V7" s="2"/>
      <c r="W7" s="2"/>
    </row>
    <row r="8" spans="1:24" ht="15" customHeight="1" x14ac:dyDescent="0.25">
      <c r="A8" s="46" t="s">
        <v>313</v>
      </c>
      <c r="B8" s="46" t="s">
        <v>31</v>
      </c>
      <c r="C8" s="256" t="s">
        <v>36</v>
      </c>
      <c r="D8" s="264">
        <v>0</v>
      </c>
      <c r="E8" s="273">
        <v>0</v>
      </c>
      <c r="F8" s="274">
        <v>0</v>
      </c>
      <c r="G8" s="686">
        <v>0</v>
      </c>
      <c r="H8" s="687">
        <v>0</v>
      </c>
      <c r="I8" s="666">
        <v>0</v>
      </c>
      <c r="J8" s="686">
        <v>0</v>
      </c>
      <c r="K8" s="665">
        <v>0</v>
      </c>
      <c r="L8" s="666">
        <v>0</v>
      </c>
      <c r="M8" s="286">
        <f t="shared" ref="M8" si="0">D8+G8+J8</f>
        <v>0</v>
      </c>
      <c r="N8" s="277">
        <f t="shared" ref="N8" si="1">E8+H8+K8</f>
        <v>0</v>
      </c>
      <c r="O8" s="276">
        <f t="shared" ref="O8" si="2">F8+I8+L8</f>
        <v>0</v>
      </c>
      <c r="R8" s="16"/>
      <c r="X8" s="5"/>
    </row>
    <row r="9" spans="1:24" x14ac:dyDescent="0.25">
      <c r="A9" s="47" t="s">
        <v>313</v>
      </c>
      <c r="B9" s="47" t="s">
        <v>31</v>
      </c>
      <c r="C9" s="257" t="s">
        <v>35</v>
      </c>
      <c r="D9" s="394" t="s">
        <v>314</v>
      </c>
      <c r="E9" s="275" t="s">
        <v>314</v>
      </c>
      <c r="F9" s="276" t="s">
        <v>314</v>
      </c>
      <c r="G9" s="627" t="s">
        <v>314</v>
      </c>
      <c r="H9" s="688" t="s">
        <v>314</v>
      </c>
      <c r="I9" s="669" t="s">
        <v>314</v>
      </c>
      <c r="J9" s="627" t="s">
        <v>314</v>
      </c>
      <c r="K9" s="670" t="s">
        <v>314</v>
      </c>
      <c r="L9" s="669" t="s">
        <v>314</v>
      </c>
      <c r="M9" s="289" t="s">
        <v>314</v>
      </c>
      <c r="N9" s="280" t="s">
        <v>314</v>
      </c>
      <c r="O9" s="279" t="s">
        <v>314</v>
      </c>
      <c r="R9" s="16"/>
      <c r="X9" s="5"/>
    </row>
    <row r="10" spans="1:24" x14ac:dyDescent="0.25">
      <c r="A10" s="47" t="s">
        <v>313</v>
      </c>
      <c r="B10" s="47" t="s">
        <v>31</v>
      </c>
      <c r="C10" s="257" t="s">
        <v>34</v>
      </c>
      <c r="D10" s="287">
        <v>0</v>
      </c>
      <c r="E10" s="278">
        <v>0</v>
      </c>
      <c r="F10" s="279">
        <v>0</v>
      </c>
      <c r="G10" s="689">
        <v>4</v>
      </c>
      <c r="H10" s="690">
        <v>720000</v>
      </c>
      <c r="I10" s="672">
        <f>H10</f>
        <v>720000</v>
      </c>
      <c r="J10" s="689">
        <v>6</v>
      </c>
      <c r="K10" s="668">
        <v>135000</v>
      </c>
      <c r="L10" s="672">
        <f>K10</f>
        <v>135000</v>
      </c>
      <c r="M10" s="289">
        <f t="shared" ref="M10:M28" si="3">D10+G10+J10</f>
        <v>10</v>
      </c>
      <c r="N10" s="280">
        <f t="shared" ref="N10:N28" si="4">E10+H10+K10</f>
        <v>855000</v>
      </c>
      <c r="O10" s="279">
        <f t="shared" ref="O10:O28" si="5">F10+I10+L10</f>
        <v>855000</v>
      </c>
      <c r="R10" s="16"/>
      <c r="X10" s="5"/>
    </row>
    <row r="11" spans="1:24" x14ac:dyDescent="0.25">
      <c r="A11" s="47" t="s">
        <v>313</v>
      </c>
      <c r="B11" s="47" t="s">
        <v>31</v>
      </c>
      <c r="C11" s="257" t="s">
        <v>33</v>
      </c>
      <c r="D11" s="287" t="s">
        <v>314</v>
      </c>
      <c r="E11" s="278" t="s">
        <v>314</v>
      </c>
      <c r="F11" s="279" t="s">
        <v>314</v>
      </c>
      <c r="G11" s="689" t="s">
        <v>314</v>
      </c>
      <c r="H11" s="690" t="s">
        <v>314</v>
      </c>
      <c r="I11" s="672" t="s">
        <v>314</v>
      </c>
      <c r="J11" s="689" t="s">
        <v>314</v>
      </c>
      <c r="K11" s="668" t="s">
        <v>314</v>
      </c>
      <c r="L11" s="672" t="s">
        <v>314</v>
      </c>
      <c r="M11" s="289" t="s">
        <v>314</v>
      </c>
      <c r="N11" s="280" t="s">
        <v>314</v>
      </c>
      <c r="O11" s="279" t="s">
        <v>314</v>
      </c>
      <c r="R11" s="16"/>
      <c r="X11" s="5"/>
    </row>
    <row r="12" spans="1:24" x14ac:dyDescent="0.25">
      <c r="A12" s="47" t="s">
        <v>313</v>
      </c>
      <c r="B12" s="47" t="s">
        <v>31</v>
      </c>
      <c r="C12" s="257" t="s">
        <v>32</v>
      </c>
      <c r="D12" s="287" t="s">
        <v>314</v>
      </c>
      <c r="E12" s="278" t="s">
        <v>314</v>
      </c>
      <c r="F12" s="279" t="s">
        <v>314</v>
      </c>
      <c r="G12" s="689" t="s">
        <v>314</v>
      </c>
      <c r="H12" s="690" t="s">
        <v>314</v>
      </c>
      <c r="I12" s="672" t="s">
        <v>314</v>
      </c>
      <c r="J12" s="689" t="s">
        <v>314</v>
      </c>
      <c r="K12" s="668" t="s">
        <v>314</v>
      </c>
      <c r="L12" s="672" t="s">
        <v>314</v>
      </c>
      <c r="M12" s="289" t="s">
        <v>314</v>
      </c>
      <c r="N12" s="280" t="s">
        <v>314</v>
      </c>
      <c r="O12" s="279" t="s">
        <v>314</v>
      </c>
      <c r="Q12" s="15"/>
      <c r="R12" s="16"/>
      <c r="U12" s="15"/>
      <c r="X12" s="5"/>
    </row>
    <row r="13" spans="1:24" x14ac:dyDescent="0.25">
      <c r="A13" s="47" t="s">
        <v>313</v>
      </c>
      <c r="B13" s="47" t="s">
        <v>31</v>
      </c>
      <c r="C13" s="257" t="s">
        <v>30</v>
      </c>
      <c r="D13" s="287">
        <v>0</v>
      </c>
      <c r="E13" s="278">
        <v>0</v>
      </c>
      <c r="F13" s="279">
        <v>0</v>
      </c>
      <c r="G13" s="689">
        <v>0</v>
      </c>
      <c r="H13" s="690">
        <v>70000</v>
      </c>
      <c r="I13" s="672">
        <v>0</v>
      </c>
      <c r="J13" s="689">
        <v>1</v>
      </c>
      <c r="K13" s="668">
        <v>35000</v>
      </c>
      <c r="L13" s="672">
        <v>105000</v>
      </c>
      <c r="M13" s="289">
        <f t="shared" si="3"/>
        <v>1</v>
      </c>
      <c r="N13" s="280">
        <f t="shared" si="4"/>
        <v>105000</v>
      </c>
      <c r="O13" s="279">
        <f>F13+I13+L13</f>
        <v>105000</v>
      </c>
      <c r="R13" s="14"/>
      <c r="V13" s="13"/>
      <c r="X13" s="5"/>
    </row>
    <row r="14" spans="1:24" x14ac:dyDescent="0.25">
      <c r="A14" s="47" t="s">
        <v>313</v>
      </c>
      <c r="B14" s="47" t="s">
        <v>26</v>
      </c>
      <c r="C14" s="257" t="s">
        <v>29</v>
      </c>
      <c r="D14" s="287" t="s">
        <v>314</v>
      </c>
      <c r="E14" s="278" t="s">
        <v>314</v>
      </c>
      <c r="F14" s="279" t="s">
        <v>314</v>
      </c>
      <c r="G14" s="287" t="s">
        <v>314</v>
      </c>
      <c r="H14" s="288" t="s">
        <v>314</v>
      </c>
      <c r="I14" s="279" t="s">
        <v>314</v>
      </c>
      <c r="J14" s="287" t="s">
        <v>314</v>
      </c>
      <c r="K14" s="278" t="s">
        <v>314</v>
      </c>
      <c r="L14" s="279" t="s">
        <v>314</v>
      </c>
      <c r="M14" s="289" t="s">
        <v>314</v>
      </c>
      <c r="N14" s="280" t="s">
        <v>314</v>
      </c>
      <c r="O14" s="279" t="s">
        <v>314</v>
      </c>
      <c r="X14" s="5"/>
    </row>
    <row r="15" spans="1:24" x14ac:dyDescent="0.25">
      <c r="A15" s="47" t="s">
        <v>313</v>
      </c>
      <c r="B15" s="47" t="s">
        <v>26</v>
      </c>
      <c r="C15" s="257" t="s">
        <v>28</v>
      </c>
      <c r="D15" s="287" t="s">
        <v>314</v>
      </c>
      <c r="E15" s="278" t="s">
        <v>314</v>
      </c>
      <c r="F15" s="279" t="s">
        <v>314</v>
      </c>
      <c r="G15" s="287" t="s">
        <v>314</v>
      </c>
      <c r="H15" s="288" t="s">
        <v>314</v>
      </c>
      <c r="I15" s="279" t="s">
        <v>314</v>
      </c>
      <c r="J15" s="287" t="s">
        <v>314</v>
      </c>
      <c r="K15" s="278" t="s">
        <v>314</v>
      </c>
      <c r="L15" s="279" t="s">
        <v>314</v>
      </c>
      <c r="M15" s="289" t="s">
        <v>314</v>
      </c>
      <c r="N15" s="280" t="s">
        <v>314</v>
      </c>
      <c r="O15" s="279" t="s">
        <v>314</v>
      </c>
      <c r="X15" s="5"/>
    </row>
    <row r="16" spans="1:24" x14ac:dyDescent="0.25">
      <c r="A16" s="47" t="s">
        <v>313</v>
      </c>
      <c r="B16" s="47" t="s">
        <v>26</v>
      </c>
      <c r="C16" s="257" t="s">
        <v>27</v>
      </c>
      <c r="D16" s="287" t="s">
        <v>314</v>
      </c>
      <c r="E16" s="278" t="s">
        <v>314</v>
      </c>
      <c r="F16" s="279" t="s">
        <v>314</v>
      </c>
      <c r="G16" s="287" t="s">
        <v>314</v>
      </c>
      <c r="H16" s="288" t="s">
        <v>314</v>
      </c>
      <c r="I16" s="279" t="s">
        <v>314</v>
      </c>
      <c r="J16" s="287" t="s">
        <v>314</v>
      </c>
      <c r="K16" s="278" t="s">
        <v>314</v>
      </c>
      <c r="L16" s="279" t="s">
        <v>314</v>
      </c>
      <c r="M16" s="289" t="s">
        <v>314</v>
      </c>
      <c r="N16" s="280" t="s">
        <v>314</v>
      </c>
      <c r="O16" s="279" t="s">
        <v>314</v>
      </c>
      <c r="X16" s="5"/>
    </row>
    <row r="17" spans="1:24" x14ac:dyDescent="0.25">
      <c r="A17" s="47" t="s">
        <v>313</v>
      </c>
      <c r="B17" s="47" t="s">
        <v>26</v>
      </c>
      <c r="C17" s="257" t="s">
        <v>25</v>
      </c>
      <c r="D17" s="287" t="s">
        <v>314</v>
      </c>
      <c r="E17" s="278" t="s">
        <v>314</v>
      </c>
      <c r="F17" s="279" t="s">
        <v>314</v>
      </c>
      <c r="G17" s="287" t="s">
        <v>314</v>
      </c>
      <c r="H17" s="288" t="s">
        <v>314</v>
      </c>
      <c r="I17" s="279" t="s">
        <v>314</v>
      </c>
      <c r="J17" s="287" t="s">
        <v>314</v>
      </c>
      <c r="K17" s="278" t="s">
        <v>314</v>
      </c>
      <c r="L17" s="279" t="s">
        <v>314</v>
      </c>
      <c r="M17" s="289" t="s">
        <v>314</v>
      </c>
      <c r="N17" s="280" t="s">
        <v>314</v>
      </c>
      <c r="O17" s="279" t="s">
        <v>314</v>
      </c>
      <c r="X17" s="5"/>
    </row>
    <row r="18" spans="1:24" ht="15" customHeight="1" x14ac:dyDescent="0.25">
      <c r="A18" s="47" t="s">
        <v>313</v>
      </c>
      <c r="B18" s="47" t="s">
        <v>20</v>
      </c>
      <c r="C18" s="257" t="s">
        <v>24</v>
      </c>
      <c r="D18" s="287">
        <v>0</v>
      </c>
      <c r="E18" s="278">
        <v>0</v>
      </c>
      <c r="F18" s="279">
        <v>0</v>
      </c>
      <c r="G18" s="287">
        <v>12</v>
      </c>
      <c r="H18" s="288">
        <v>739000</v>
      </c>
      <c r="I18" s="279">
        <v>739000</v>
      </c>
      <c r="J18" s="287">
        <v>24</v>
      </c>
      <c r="K18" s="278">
        <v>739000</v>
      </c>
      <c r="L18" s="279">
        <v>739000</v>
      </c>
      <c r="M18" s="289">
        <f t="shared" si="3"/>
        <v>36</v>
      </c>
      <c r="N18" s="280">
        <f t="shared" si="4"/>
        <v>1478000</v>
      </c>
      <c r="O18" s="279">
        <f t="shared" si="5"/>
        <v>1478000</v>
      </c>
      <c r="X18" s="5"/>
    </row>
    <row r="19" spans="1:24" x14ac:dyDescent="0.25">
      <c r="A19" s="47" t="s">
        <v>313</v>
      </c>
      <c r="B19" s="47" t="s">
        <v>20</v>
      </c>
      <c r="C19" s="257" t="s">
        <v>23</v>
      </c>
      <c r="D19" s="287">
        <v>0</v>
      </c>
      <c r="E19" s="278">
        <v>0</v>
      </c>
      <c r="F19" s="279">
        <v>0</v>
      </c>
      <c r="G19" s="287">
        <v>0</v>
      </c>
      <c r="H19" s="288">
        <v>0</v>
      </c>
      <c r="I19" s="279">
        <v>0</v>
      </c>
      <c r="J19" s="287">
        <v>0</v>
      </c>
      <c r="K19" s="278">
        <v>0</v>
      </c>
      <c r="L19" s="279">
        <v>0</v>
      </c>
      <c r="M19" s="289">
        <f t="shared" si="3"/>
        <v>0</v>
      </c>
      <c r="N19" s="280">
        <f t="shared" si="4"/>
        <v>0</v>
      </c>
      <c r="O19" s="279">
        <f t="shared" si="5"/>
        <v>0</v>
      </c>
      <c r="X19" s="5"/>
    </row>
    <row r="20" spans="1:24" x14ac:dyDescent="0.25">
      <c r="A20" s="47" t="s">
        <v>313</v>
      </c>
      <c r="B20" s="47" t="s">
        <v>20</v>
      </c>
      <c r="C20" s="257" t="s">
        <v>22</v>
      </c>
      <c r="D20" s="287">
        <v>0</v>
      </c>
      <c r="E20" s="278">
        <v>0</v>
      </c>
      <c r="F20" s="279">
        <v>0</v>
      </c>
      <c r="G20" s="287">
        <v>1</v>
      </c>
      <c r="H20" s="288">
        <v>37500</v>
      </c>
      <c r="I20" s="279">
        <v>37500</v>
      </c>
      <c r="J20" s="287">
        <v>0</v>
      </c>
      <c r="K20" s="278">
        <v>0</v>
      </c>
      <c r="L20" s="279">
        <v>0</v>
      </c>
      <c r="M20" s="289">
        <f t="shared" si="3"/>
        <v>1</v>
      </c>
      <c r="N20" s="280">
        <f t="shared" si="4"/>
        <v>37500</v>
      </c>
      <c r="O20" s="279">
        <f t="shared" si="5"/>
        <v>37500</v>
      </c>
      <c r="X20" s="5"/>
    </row>
    <row r="21" spans="1:24" x14ac:dyDescent="0.25">
      <c r="A21" s="47" t="s">
        <v>313</v>
      </c>
      <c r="B21" s="47" t="s">
        <v>20</v>
      </c>
      <c r="C21" s="257" t="s">
        <v>21</v>
      </c>
      <c r="D21" s="287">
        <v>0</v>
      </c>
      <c r="E21" s="278">
        <v>0</v>
      </c>
      <c r="F21" s="279">
        <v>0</v>
      </c>
      <c r="G21" s="287">
        <v>0</v>
      </c>
      <c r="H21" s="288">
        <v>0</v>
      </c>
      <c r="I21" s="279">
        <v>0</v>
      </c>
      <c r="J21" s="287">
        <v>0</v>
      </c>
      <c r="K21" s="278">
        <v>0</v>
      </c>
      <c r="L21" s="279">
        <v>0</v>
      </c>
      <c r="M21" s="289">
        <f t="shared" si="3"/>
        <v>0</v>
      </c>
      <c r="N21" s="280">
        <f t="shared" si="4"/>
        <v>0</v>
      </c>
      <c r="O21" s="279">
        <f t="shared" si="5"/>
        <v>0</v>
      </c>
      <c r="X21" s="5"/>
    </row>
    <row r="22" spans="1:24" x14ac:dyDescent="0.25">
      <c r="A22" s="47" t="s">
        <v>313</v>
      </c>
      <c r="B22" s="47" t="s">
        <v>20</v>
      </c>
      <c r="C22" s="257" t="s">
        <v>19</v>
      </c>
      <c r="D22" s="287">
        <v>0</v>
      </c>
      <c r="E22" s="278">
        <v>0</v>
      </c>
      <c r="F22" s="279">
        <v>0</v>
      </c>
      <c r="G22" s="287" t="s">
        <v>315</v>
      </c>
      <c r="H22" s="288" t="s">
        <v>315</v>
      </c>
      <c r="I22" s="279" t="s">
        <v>315</v>
      </c>
      <c r="J22" s="287" t="s">
        <v>315</v>
      </c>
      <c r="K22" s="278" t="s">
        <v>315</v>
      </c>
      <c r="L22" s="279" t="s">
        <v>315</v>
      </c>
      <c r="M22" s="289" t="s">
        <v>315</v>
      </c>
      <c r="N22" s="280" t="s">
        <v>315</v>
      </c>
      <c r="O22" s="279" t="s">
        <v>315</v>
      </c>
      <c r="X22" s="5"/>
    </row>
    <row r="23" spans="1:24" x14ac:dyDescent="0.25">
      <c r="A23" s="47" t="s">
        <v>313</v>
      </c>
      <c r="B23" s="47" t="s">
        <v>16</v>
      </c>
      <c r="C23" s="257" t="s">
        <v>18</v>
      </c>
      <c r="D23" s="287" t="s">
        <v>314</v>
      </c>
      <c r="E23" s="278" t="s">
        <v>314</v>
      </c>
      <c r="F23" s="279" t="s">
        <v>314</v>
      </c>
      <c r="G23" s="287" t="s">
        <v>314</v>
      </c>
      <c r="H23" s="288" t="s">
        <v>314</v>
      </c>
      <c r="I23" s="279" t="s">
        <v>314</v>
      </c>
      <c r="J23" s="287" t="s">
        <v>314</v>
      </c>
      <c r="K23" s="278" t="s">
        <v>314</v>
      </c>
      <c r="L23" s="279" t="s">
        <v>314</v>
      </c>
      <c r="M23" s="289" t="s">
        <v>314</v>
      </c>
      <c r="N23" s="280" t="s">
        <v>314</v>
      </c>
      <c r="O23" s="279" t="s">
        <v>314</v>
      </c>
      <c r="W23" s="12"/>
      <c r="X23" s="5"/>
    </row>
    <row r="24" spans="1:24" x14ac:dyDescent="0.25">
      <c r="A24" s="47" t="s">
        <v>313</v>
      </c>
      <c r="B24" s="47" t="s">
        <v>16</v>
      </c>
      <c r="C24" s="257" t="s">
        <v>17</v>
      </c>
      <c r="D24" s="287" t="s">
        <v>314</v>
      </c>
      <c r="E24" s="278" t="s">
        <v>314</v>
      </c>
      <c r="F24" s="279" t="s">
        <v>314</v>
      </c>
      <c r="G24" s="287" t="s">
        <v>314</v>
      </c>
      <c r="H24" s="288" t="s">
        <v>314</v>
      </c>
      <c r="I24" s="279" t="s">
        <v>314</v>
      </c>
      <c r="J24" s="287" t="s">
        <v>314</v>
      </c>
      <c r="K24" s="278" t="s">
        <v>314</v>
      </c>
      <c r="L24" s="279" t="s">
        <v>314</v>
      </c>
      <c r="M24" s="289" t="s">
        <v>314</v>
      </c>
      <c r="N24" s="280" t="s">
        <v>314</v>
      </c>
      <c r="O24" s="279" t="s">
        <v>314</v>
      </c>
    </row>
    <row r="25" spans="1:24" x14ac:dyDescent="0.25">
      <c r="A25" s="47" t="s">
        <v>313</v>
      </c>
      <c r="B25" s="47" t="s">
        <v>16</v>
      </c>
      <c r="C25" s="257" t="s">
        <v>15</v>
      </c>
      <c r="D25" s="287">
        <v>0</v>
      </c>
      <c r="E25" s="278">
        <v>0</v>
      </c>
      <c r="F25" s="279">
        <v>0</v>
      </c>
      <c r="G25" s="287">
        <v>0</v>
      </c>
      <c r="H25" s="288">
        <v>0</v>
      </c>
      <c r="I25" s="279">
        <v>0</v>
      </c>
      <c r="J25" s="287">
        <v>1</v>
      </c>
      <c r="K25" s="278">
        <v>700000</v>
      </c>
      <c r="L25" s="279">
        <v>0</v>
      </c>
      <c r="M25" s="289">
        <f t="shared" si="3"/>
        <v>1</v>
      </c>
      <c r="N25" s="280">
        <f t="shared" si="4"/>
        <v>700000</v>
      </c>
      <c r="O25" s="279">
        <f t="shared" si="5"/>
        <v>0</v>
      </c>
    </row>
    <row r="26" spans="1:24" x14ac:dyDescent="0.25">
      <c r="A26" s="47" t="s">
        <v>313</v>
      </c>
      <c r="B26" s="47" t="s">
        <v>13</v>
      </c>
      <c r="C26" s="257" t="s">
        <v>14</v>
      </c>
      <c r="D26" s="287" t="s">
        <v>317</v>
      </c>
      <c r="E26" s="278" t="s">
        <v>317</v>
      </c>
      <c r="F26" s="279" t="s">
        <v>317</v>
      </c>
      <c r="G26" s="287" t="s">
        <v>319</v>
      </c>
      <c r="H26" s="288">
        <v>280000</v>
      </c>
      <c r="I26" s="279">
        <v>280000</v>
      </c>
      <c r="J26" s="287" t="s">
        <v>319</v>
      </c>
      <c r="K26" s="278">
        <v>280000</v>
      </c>
      <c r="L26" s="279">
        <v>280000</v>
      </c>
      <c r="M26" s="289" t="s">
        <v>314</v>
      </c>
      <c r="N26" s="280" t="s">
        <v>314</v>
      </c>
      <c r="O26" s="279" t="s">
        <v>314</v>
      </c>
    </row>
    <row r="27" spans="1:24" s="8" customFormat="1" x14ac:dyDescent="0.25">
      <c r="A27" s="47" t="s">
        <v>313</v>
      </c>
      <c r="B27" s="47" t="s">
        <v>13</v>
      </c>
      <c r="C27" s="257" t="s">
        <v>12</v>
      </c>
      <c r="D27" s="287" t="s">
        <v>317</v>
      </c>
      <c r="E27" s="272" t="s">
        <v>317</v>
      </c>
      <c r="F27" s="271" t="s">
        <v>317</v>
      </c>
      <c r="G27" s="287" t="s">
        <v>319</v>
      </c>
      <c r="H27" s="290" t="s">
        <v>319</v>
      </c>
      <c r="I27" s="271" t="s">
        <v>319</v>
      </c>
      <c r="J27" s="287" t="s">
        <v>319</v>
      </c>
      <c r="K27" s="272" t="s">
        <v>319</v>
      </c>
      <c r="L27" s="271" t="s">
        <v>319</v>
      </c>
      <c r="M27" s="289" t="s">
        <v>319</v>
      </c>
      <c r="N27" s="280" t="s">
        <v>319</v>
      </c>
      <c r="O27" s="279" t="s">
        <v>319</v>
      </c>
    </row>
    <row r="28" spans="1:24" ht="15.75" thickBot="1" x14ac:dyDescent="0.3">
      <c r="A28" s="48" t="s">
        <v>313</v>
      </c>
      <c r="B28" s="48" t="s">
        <v>11</v>
      </c>
      <c r="C28" s="258" t="s">
        <v>10</v>
      </c>
      <c r="D28" s="291">
        <v>0</v>
      </c>
      <c r="E28" s="281">
        <v>0</v>
      </c>
      <c r="F28" s="282">
        <v>0</v>
      </c>
      <c r="G28" s="291">
        <v>1</v>
      </c>
      <c r="H28" s="292">
        <v>300000</v>
      </c>
      <c r="I28" s="282">
        <v>300000</v>
      </c>
      <c r="J28" s="291">
        <v>1</v>
      </c>
      <c r="K28" s="281">
        <v>100000</v>
      </c>
      <c r="L28" s="282">
        <v>100000</v>
      </c>
      <c r="M28" s="289">
        <f t="shared" si="3"/>
        <v>2</v>
      </c>
      <c r="N28" s="280">
        <f t="shared" si="4"/>
        <v>400000</v>
      </c>
      <c r="O28" s="279">
        <f t="shared" si="5"/>
        <v>400000</v>
      </c>
    </row>
    <row r="29" spans="1:24" ht="15.75" thickBot="1" x14ac:dyDescent="0.3">
      <c r="A29" s="69"/>
      <c r="B29" s="372"/>
      <c r="C29" s="259" t="s">
        <v>282</v>
      </c>
      <c r="D29" s="293">
        <f>SUM(D8:D28)</f>
        <v>0</v>
      </c>
      <c r="E29" s="294">
        <f t="shared" ref="E29:O29" si="6">SUM(E8:E28)</f>
        <v>0</v>
      </c>
      <c r="F29" s="295">
        <f t="shared" si="6"/>
        <v>0</v>
      </c>
      <c r="G29" s="293">
        <f t="shared" si="6"/>
        <v>18</v>
      </c>
      <c r="H29" s="294">
        <f t="shared" si="6"/>
        <v>2146500</v>
      </c>
      <c r="I29" s="295">
        <f t="shared" si="6"/>
        <v>2076500</v>
      </c>
      <c r="J29" s="293">
        <f t="shared" si="6"/>
        <v>33</v>
      </c>
      <c r="K29" s="294">
        <f t="shared" si="6"/>
        <v>1989000</v>
      </c>
      <c r="L29" s="295">
        <f t="shared" si="6"/>
        <v>1359000</v>
      </c>
      <c r="M29" s="296">
        <f t="shared" si="6"/>
        <v>51</v>
      </c>
      <c r="N29" s="294">
        <f t="shared" si="6"/>
        <v>3575500</v>
      </c>
      <c r="O29" s="295">
        <f t="shared" si="6"/>
        <v>2875500</v>
      </c>
    </row>
    <row r="30" spans="1:24" x14ac:dyDescent="0.25">
      <c r="G30" t="s">
        <v>39</v>
      </c>
    </row>
    <row r="33" spans="1:1" x14ac:dyDescent="0.25">
      <c r="A33" s="114" t="s">
        <v>316</v>
      </c>
    </row>
    <row r="34" spans="1:1" x14ac:dyDescent="0.25">
      <c r="A34" s="114" t="s">
        <v>318</v>
      </c>
    </row>
    <row r="35" spans="1:1" x14ac:dyDescent="0.25">
      <c r="A35" s="114" t="s">
        <v>320</v>
      </c>
    </row>
  </sheetData>
  <mergeCells count="4">
    <mergeCell ref="D6:F6"/>
    <mergeCell ref="M6:O6"/>
    <mergeCell ref="G6:I6"/>
    <mergeCell ref="J6:L6"/>
  </mergeCells>
  <printOptions gridLines="1"/>
  <pageMargins left="0.7" right="0.7" top="0.75" bottom="0.75" header="0.3" footer="0.3"/>
  <pageSetup scale="3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6"/>
  <sheetViews>
    <sheetView topLeftCell="L1" zoomScaleNormal="100" workbookViewId="0">
      <selection activeCell="R21" sqref="R21"/>
    </sheetView>
  </sheetViews>
  <sheetFormatPr defaultColWidth="9.140625" defaultRowHeight="15" x14ac:dyDescent="0.25"/>
  <cols>
    <col min="1" max="1" width="23.28515625" style="114" customWidth="1"/>
    <col min="2" max="2" width="48.140625" bestFit="1" customWidth="1"/>
    <col min="3" max="3" width="29" bestFit="1" customWidth="1"/>
    <col min="4" max="4" width="16.7109375" customWidth="1"/>
    <col min="5" max="5" width="23.42578125" bestFit="1" customWidth="1"/>
    <col min="6" max="6" width="21.7109375" style="114" customWidth="1"/>
    <col min="7" max="8" width="15.7109375" customWidth="1"/>
    <col min="9" max="9" width="15.7109375" style="114" customWidth="1"/>
    <col min="10" max="10" width="15.7109375" customWidth="1"/>
    <col min="11" max="11" width="17" customWidth="1"/>
    <col min="12" max="12" width="15.7109375" style="114" customWidth="1"/>
    <col min="13" max="14" width="16.7109375" customWidth="1"/>
    <col min="15" max="15" width="16.7109375" style="114" customWidth="1"/>
    <col min="16" max="17" width="16.7109375" customWidth="1"/>
    <col min="18" max="18" width="16.7109375" style="114" customWidth="1"/>
    <col min="19" max="19" width="16.7109375" customWidth="1"/>
    <col min="20" max="20" width="17.42578125" customWidth="1"/>
    <col min="21" max="21" width="17.85546875" style="114" customWidth="1"/>
    <col min="22" max="23" width="16.7109375" customWidth="1"/>
    <col min="24" max="24" width="17.7109375" style="114" customWidth="1"/>
    <col min="25" max="26" width="16.7109375" customWidth="1"/>
    <col min="27" max="27" width="16.7109375" style="114" customWidth="1"/>
    <col min="28" max="28" width="16.7109375" customWidth="1"/>
    <col min="29" max="29" width="16.7109375" style="114" customWidth="1"/>
    <col min="30" max="30" width="16.7109375" customWidth="1"/>
    <col min="31" max="35" width="9.7109375" customWidth="1"/>
    <col min="36" max="37" width="10.7109375" customWidth="1"/>
  </cols>
  <sheetData>
    <row r="1" spans="1:36" x14ac:dyDescent="0.25">
      <c r="A1" s="59" t="s">
        <v>176</v>
      </c>
      <c r="B1" s="59" t="s">
        <v>175</v>
      </c>
      <c r="D1" s="241" t="s">
        <v>1</v>
      </c>
      <c r="E1" s="241" t="str">
        <f>'1.Feeder Deployment Incremental'!E1</f>
        <v>Unitil - FG&amp;E</v>
      </c>
      <c r="G1" s="56"/>
      <c r="H1" s="56"/>
      <c r="I1" s="56"/>
      <c r="J1" s="56"/>
      <c r="K1" s="56"/>
      <c r="L1" s="56"/>
      <c r="M1" s="1"/>
    </row>
    <row r="2" spans="1:36" s="114" customFormat="1" x14ac:dyDescent="0.25">
      <c r="A2" s="59"/>
      <c r="B2" s="56"/>
      <c r="D2" s="241" t="s">
        <v>2</v>
      </c>
      <c r="E2" s="241">
        <f>'1.Feeder Deployment Incremental'!E2</f>
        <v>2019</v>
      </c>
      <c r="G2" s="56"/>
      <c r="H2" s="56"/>
      <c r="I2" s="56"/>
      <c r="J2" s="56"/>
      <c r="K2" s="56"/>
      <c r="L2" s="56"/>
      <c r="M2" s="1"/>
    </row>
    <row r="3" spans="1:36" x14ac:dyDescent="0.25">
      <c r="A3" s="71"/>
      <c r="B3" s="71"/>
      <c r="C3" s="71"/>
      <c r="D3" s="71"/>
      <c r="E3" s="71"/>
      <c r="G3" s="71"/>
      <c r="H3" s="71"/>
      <c r="I3" s="71"/>
      <c r="J3" s="71"/>
      <c r="K3" s="71"/>
      <c r="L3" s="71"/>
      <c r="Q3" s="27"/>
      <c r="R3" s="27"/>
      <c r="S3" s="27"/>
      <c r="T3" s="27"/>
      <c r="U3" s="27"/>
      <c r="V3" s="27"/>
    </row>
    <row r="4" spans="1:36" ht="15" customHeight="1" x14ac:dyDescent="0.25">
      <c r="A4" s="353" t="s">
        <v>200</v>
      </c>
      <c r="B4" s="57"/>
      <c r="C4" s="57"/>
      <c r="D4" s="57"/>
      <c r="E4" s="57"/>
      <c r="G4" s="57"/>
      <c r="H4" s="57"/>
      <c r="I4" s="57"/>
      <c r="J4" s="57"/>
      <c r="K4" s="57"/>
      <c r="L4" s="104"/>
      <c r="M4" s="3"/>
      <c r="N4" s="3"/>
      <c r="O4" s="115"/>
      <c r="P4" s="3"/>
      <c r="Q4" s="3"/>
      <c r="R4" s="115"/>
      <c r="S4" s="3"/>
      <c r="T4" s="3"/>
      <c r="U4" s="115"/>
      <c r="V4" s="3"/>
      <c r="W4" s="3"/>
      <c r="X4" s="115"/>
      <c r="Y4" s="3"/>
      <c r="Z4" s="10"/>
      <c r="AA4" s="117"/>
      <c r="AB4" s="62"/>
      <c r="AC4" s="62"/>
      <c r="AD4" s="10"/>
      <c r="AE4" s="10"/>
      <c r="AF4" s="10"/>
      <c r="AG4" s="10"/>
      <c r="AH4" s="10"/>
      <c r="AI4" s="10"/>
    </row>
    <row r="5" spans="1:36" ht="15.75" thickBot="1" x14ac:dyDescent="0.3">
      <c r="M5" s="10"/>
      <c r="N5" s="10"/>
      <c r="O5" s="117"/>
      <c r="P5" s="10"/>
      <c r="Q5" s="10"/>
      <c r="R5" s="117"/>
      <c r="S5" s="10"/>
      <c r="T5" s="10"/>
      <c r="U5" s="117"/>
      <c r="V5" s="10"/>
      <c r="W5" s="10"/>
      <c r="X5" s="117"/>
      <c r="Y5" s="10"/>
      <c r="Z5" s="10"/>
      <c r="AA5" s="117"/>
      <c r="AB5" s="10"/>
      <c r="AC5" s="117"/>
      <c r="AD5" s="10"/>
      <c r="AE5" s="10"/>
      <c r="AF5" s="10"/>
      <c r="AG5" s="10"/>
      <c r="AH5" s="10"/>
      <c r="AI5" s="10"/>
    </row>
    <row r="6" spans="1:36" ht="15" customHeight="1" thickBot="1" x14ac:dyDescent="0.3">
      <c r="B6" s="178"/>
      <c r="C6" s="178"/>
      <c r="D6" s="812">
        <v>2019</v>
      </c>
      <c r="E6" s="813"/>
      <c r="F6" s="813"/>
      <c r="G6" s="813"/>
      <c r="H6" s="813"/>
      <c r="I6" s="813"/>
      <c r="J6" s="813"/>
      <c r="K6" s="813"/>
      <c r="L6" s="814"/>
      <c r="M6" s="796">
        <v>2020</v>
      </c>
      <c r="N6" s="797"/>
      <c r="O6" s="797"/>
      <c r="P6" s="797"/>
      <c r="Q6" s="797"/>
      <c r="R6" s="797"/>
      <c r="S6" s="797"/>
      <c r="T6" s="797"/>
      <c r="U6" s="798"/>
      <c r="V6" s="796" t="s">
        <v>191</v>
      </c>
      <c r="W6" s="797"/>
      <c r="X6" s="797"/>
      <c r="Y6" s="797"/>
      <c r="Z6" s="797"/>
      <c r="AA6" s="797"/>
      <c r="AB6" s="797"/>
      <c r="AC6" s="797"/>
      <c r="AD6" s="798"/>
      <c r="AE6" s="2"/>
      <c r="AF6" s="2"/>
      <c r="AG6" s="2"/>
      <c r="AH6" s="2"/>
      <c r="AI6" s="2"/>
    </row>
    <row r="7" spans="1:36" ht="15" customHeight="1" thickBot="1" x14ac:dyDescent="0.3">
      <c r="B7" s="178"/>
      <c r="C7" s="178"/>
      <c r="D7" s="806" t="s">
        <v>173</v>
      </c>
      <c r="E7" s="807"/>
      <c r="F7" s="808"/>
      <c r="G7" s="809" t="s">
        <v>171</v>
      </c>
      <c r="H7" s="810"/>
      <c r="I7" s="811"/>
      <c r="J7" s="824" t="s">
        <v>172</v>
      </c>
      <c r="K7" s="825"/>
      <c r="L7" s="826"/>
      <c r="M7" s="815" t="s">
        <v>173</v>
      </c>
      <c r="N7" s="816"/>
      <c r="O7" s="817"/>
      <c r="P7" s="815" t="s">
        <v>189</v>
      </c>
      <c r="Q7" s="816"/>
      <c r="R7" s="817"/>
      <c r="S7" s="818" t="s">
        <v>172</v>
      </c>
      <c r="T7" s="819"/>
      <c r="U7" s="820"/>
      <c r="V7" s="821" t="s">
        <v>173</v>
      </c>
      <c r="W7" s="822"/>
      <c r="X7" s="823"/>
      <c r="Y7" s="821" t="s">
        <v>189</v>
      </c>
      <c r="Z7" s="822"/>
      <c r="AA7" s="823"/>
      <c r="AB7" s="803" t="s">
        <v>172</v>
      </c>
      <c r="AC7" s="804"/>
      <c r="AD7" s="805"/>
      <c r="AE7" s="2"/>
      <c r="AF7" s="2"/>
      <c r="AG7" s="2"/>
      <c r="AH7" s="2"/>
      <c r="AI7" s="2"/>
    </row>
    <row r="8" spans="1:36" ht="90" customHeight="1" thickBot="1" x14ac:dyDescent="0.3">
      <c r="A8" s="376" t="s">
        <v>1</v>
      </c>
      <c r="B8" s="112" t="s">
        <v>37</v>
      </c>
      <c r="C8" s="112" t="s">
        <v>41</v>
      </c>
      <c r="D8" s="262" t="s">
        <v>285</v>
      </c>
      <c r="E8" s="260" t="s">
        <v>289</v>
      </c>
      <c r="F8" s="263" t="s">
        <v>284</v>
      </c>
      <c r="G8" s="262" t="s">
        <v>290</v>
      </c>
      <c r="H8" s="260" t="s">
        <v>291</v>
      </c>
      <c r="I8" s="263" t="s">
        <v>292</v>
      </c>
      <c r="J8" s="262" t="s">
        <v>192</v>
      </c>
      <c r="K8" s="260" t="s">
        <v>293</v>
      </c>
      <c r="L8" s="261" t="s">
        <v>193</v>
      </c>
      <c r="M8" s="43" t="s">
        <v>285</v>
      </c>
      <c r="N8" s="45" t="s">
        <v>289</v>
      </c>
      <c r="O8" s="44" t="s">
        <v>284</v>
      </c>
      <c r="P8" s="43" t="s">
        <v>286</v>
      </c>
      <c r="Q8" s="45" t="s">
        <v>287</v>
      </c>
      <c r="R8" s="44" t="s">
        <v>288</v>
      </c>
      <c r="S8" s="43" t="s">
        <v>190</v>
      </c>
      <c r="T8" s="45" t="s">
        <v>194</v>
      </c>
      <c r="U8" s="52" t="s">
        <v>195</v>
      </c>
      <c r="V8" s="43" t="s">
        <v>285</v>
      </c>
      <c r="W8" s="45" t="s">
        <v>283</v>
      </c>
      <c r="X8" s="44" t="s">
        <v>284</v>
      </c>
      <c r="Y8" s="43" t="s">
        <v>286</v>
      </c>
      <c r="Z8" s="45" t="s">
        <v>287</v>
      </c>
      <c r="AA8" s="44" t="s">
        <v>288</v>
      </c>
      <c r="AB8" s="43" t="s">
        <v>190</v>
      </c>
      <c r="AC8" s="45" t="s">
        <v>194</v>
      </c>
      <c r="AD8" s="44" t="s">
        <v>195</v>
      </c>
      <c r="AE8" s="2"/>
      <c r="AF8" s="2"/>
      <c r="AG8" s="2"/>
      <c r="AH8" s="2"/>
      <c r="AI8" s="2"/>
    </row>
    <row r="9" spans="1:36" ht="15" customHeight="1" x14ac:dyDescent="0.25">
      <c r="A9" s="46" t="str">
        <f>$E$1</f>
        <v>Unitil - FG&amp;E</v>
      </c>
      <c r="B9" s="373" t="s">
        <v>31</v>
      </c>
      <c r="C9" s="298" t="s">
        <v>36</v>
      </c>
      <c r="D9" s="664">
        <v>0</v>
      </c>
      <c r="E9" s="665">
        <v>0</v>
      </c>
      <c r="F9" s="666">
        <v>0</v>
      </c>
      <c r="G9" s="664">
        <v>0</v>
      </c>
      <c r="H9" s="665">
        <v>0</v>
      </c>
      <c r="I9" s="666">
        <v>0</v>
      </c>
      <c r="J9" s="265">
        <f>IFERROR(0,(G9-D9)/D9)</f>
        <v>0</v>
      </c>
      <c r="K9" s="266">
        <f t="shared" ref="K9:L9" si="0">IFERROR(0,(H9-E9)/E9)</f>
        <v>0</v>
      </c>
      <c r="L9" s="267">
        <f t="shared" si="0"/>
        <v>0</v>
      </c>
      <c r="M9" s="664">
        <v>0</v>
      </c>
      <c r="N9" s="665">
        <v>0</v>
      </c>
      <c r="O9" s="666">
        <v>0</v>
      </c>
      <c r="P9" s="691" t="s">
        <v>314</v>
      </c>
      <c r="Q9" s="665" t="s">
        <v>314</v>
      </c>
      <c r="R9" s="666" t="s">
        <v>314</v>
      </c>
      <c r="S9" s="265">
        <f>IFERROR(0,(P9-M9)/M9)</f>
        <v>0</v>
      </c>
      <c r="T9" s="266">
        <f t="shared" ref="T9:T29" si="1">IFERROR(0,(Q9-N9)/N9)</f>
        <v>0</v>
      </c>
      <c r="U9" s="267">
        <f t="shared" ref="U9:U29" si="2">IFERROR(0,(R9-O9)/O9)</f>
        <v>0</v>
      </c>
      <c r="V9" s="664">
        <v>0</v>
      </c>
      <c r="W9" s="692">
        <v>0</v>
      </c>
      <c r="X9" s="666">
        <v>0</v>
      </c>
      <c r="Y9" s="664">
        <v>0</v>
      </c>
      <c r="Z9" s="665">
        <v>0</v>
      </c>
      <c r="AA9" s="666">
        <v>0</v>
      </c>
      <c r="AB9" s="265">
        <f>IFERROR(0,(Y9-V9)/V9)</f>
        <v>0</v>
      </c>
      <c r="AC9" s="266">
        <f t="shared" ref="AC9:AC29" si="3">IFERROR(0,(Z9-W9)/W9)</f>
        <v>0</v>
      </c>
      <c r="AD9" s="267">
        <f t="shared" ref="AD9:AD29" si="4">IFERROR(0,(AA9-X9)/X9)</f>
        <v>0</v>
      </c>
      <c r="AJ9" s="101"/>
    </row>
    <row r="10" spans="1:36" x14ac:dyDescent="0.25">
      <c r="A10" s="47" t="str">
        <f t="shared" ref="A10:A29" si="5">$E$1</f>
        <v>Unitil - FG&amp;E</v>
      </c>
      <c r="B10" s="374" t="s">
        <v>31</v>
      </c>
      <c r="C10" s="299" t="s">
        <v>35</v>
      </c>
      <c r="D10" s="667" t="s">
        <v>314</v>
      </c>
      <c r="E10" s="668" t="s">
        <v>314</v>
      </c>
      <c r="F10" s="669" t="s">
        <v>314</v>
      </c>
      <c r="G10" s="667" t="s">
        <v>314</v>
      </c>
      <c r="H10" s="670" t="s">
        <v>314</v>
      </c>
      <c r="I10" s="669" t="s">
        <v>314</v>
      </c>
      <c r="J10" s="268">
        <f t="shared" ref="J10:J29" si="6">IFERROR(0,(G10-D10)/D10)</f>
        <v>0</v>
      </c>
      <c r="K10" s="269">
        <f t="shared" ref="K10:K29" si="7">IFERROR(0,(H10-E10)/E10)</f>
        <v>0</v>
      </c>
      <c r="L10" s="270">
        <f t="shared" ref="L10:L29" si="8">IFERROR(0,(I10-F10)/F10)</f>
        <v>0</v>
      </c>
      <c r="M10" s="671" t="s">
        <v>314</v>
      </c>
      <c r="N10" s="668" t="s">
        <v>314</v>
      </c>
      <c r="O10" s="672" t="s">
        <v>314</v>
      </c>
      <c r="P10" s="673" t="s">
        <v>314</v>
      </c>
      <c r="Q10" s="668" t="s">
        <v>314</v>
      </c>
      <c r="R10" s="672" t="s">
        <v>314</v>
      </c>
      <c r="S10" s="268">
        <f t="shared" ref="S10:T29" si="9">IFERROR(0,(P10-M10)/M10)</f>
        <v>0</v>
      </c>
      <c r="T10" s="269">
        <f t="shared" si="1"/>
        <v>0</v>
      </c>
      <c r="U10" s="270">
        <f t="shared" si="2"/>
        <v>0</v>
      </c>
      <c r="V10" s="671" t="s">
        <v>314</v>
      </c>
      <c r="W10" s="674" t="s">
        <v>314</v>
      </c>
      <c r="X10" s="672" t="s">
        <v>314</v>
      </c>
      <c r="Y10" s="671" t="s">
        <v>314</v>
      </c>
      <c r="Z10" s="668" t="s">
        <v>314</v>
      </c>
      <c r="AA10" s="672" t="s">
        <v>314</v>
      </c>
      <c r="AB10" s="268">
        <f t="shared" ref="AB10:AB29" si="10">IFERROR(0,(Y10-V10)/V10)</f>
        <v>0</v>
      </c>
      <c r="AC10" s="269">
        <f t="shared" si="3"/>
        <v>0</v>
      </c>
      <c r="AD10" s="270">
        <f t="shared" si="4"/>
        <v>0</v>
      </c>
      <c r="AJ10" s="101"/>
    </row>
    <row r="11" spans="1:36" x14ac:dyDescent="0.25">
      <c r="A11" s="47" t="str">
        <f t="shared" si="5"/>
        <v>Unitil - FG&amp;E</v>
      </c>
      <c r="B11" s="374" t="s">
        <v>31</v>
      </c>
      <c r="C11" s="299" t="s">
        <v>34</v>
      </c>
      <c r="D11" s="671">
        <v>4</v>
      </c>
      <c r="E11" s="668">
        <v>720000</v>
      </c>
      <c r="F11" s="672">
        <v>720000</v>
      </c>
      <c r="G11" s="671">
        <v>1</v>
      </c>
      <c r="H11" s="668">
        <v>215012.43</v>
      </c>
      <c r="I11" s="672">
        <v>1700.28</v>
      </c>
      <c r="J11" s="268">
        <f t="shared" si="6"/>
        <v>0</v>
      </c>
      <c r="K11" s="269">
        <f t="shared" si="7"/>
        <v>0</v>
      </c>
      <c r="L11" s="270">
        <f t="shared" si="8"/>
        <v>0</v>
      </c>
      <c r="M11" s="671">
        <v>6</v>
      </c>
      <c r="N11" s="668">
        <v>135000</v>
      </c>
      <c r="O11" s="672">
        <v>135000</v>
      </c>
      <c r="P11" s="673">
        <v>9</v>
      </c>
      <c r="Q11" s="668">
        <v>675614.5</v>
      </c>
      <c r="R11" s="672">
        <v>888926.64999999991</v>
      </c>
      <c r="S11" s="268">
        <f t="shared" si="9"/>
        <v>0</v>
      </c>
      <c r="T11" s="269">
        <f t="shared" si="1"/>
        <v>0</v>
      </c>
      <c r="U11" s="270">
        <f t="shared" si="2"/>
        <v>0</v>
      </c>
      <c r="V11" s="671">
        <v>10</v>
      </c>
      <c r="W11" s="674">
        <v>855000</v>
      </c>
      <c r="X11" s="672">
        <v>855000</v>
      </c>
      <c r="Y11" s="671">
        <v>10</v>
      </c>
      <c r="Z11" s="668">
        <v>890626.92999999993</v>
      </c>
      <c r="AA11" s="668">
        <v>890626.92999999993</v>
      </c>
      <c r="AB11" s="268">
        <f t="shared" si="10"/>
        <v>0</v>
      </c>
      <c r="AC11" s="269">
        <f t="shared" si="3"/>
        <v>0</v>
      </c>
      <c r="AD11" s="270">
        <f t="shared" si="4"/>
        <v>0</v>
      </c>
      <c r="AJ11" s="101"/>
    </row>
    <row r="12" spans="1:36" x14ac:dyDescent="0.25">
      <c r="A12" s="47" t="str">
        <f t="shared" si="5"/>
        <v>Unitil - FG&amp;E</v>
      </c>
      <c r="B12" s="374" t="s">
        <v>31</v>
      </c>
      <c r="C12" s="299" t="s">
        <v>33</v>
      </c>
      <c r="D12" s="671" t="s">
        <v>314</v>
      </c>
      <c r="E12" s="668" t="s">
        <v>314</v>
      </c>
      <c r="F12" s="672" t="s">
        <v>314</v>
      </c>
      <c r="G12" s="667" t="s">
        <v>314</v>
      </c>
      <c r="H12" s="670" t="s">
        <v>314</v>
      </c>
      <c r="I12" s="669" t="s">
        <v>314</v>
      </c>
      <c r="J12" s="268">
        <f t="shared" si="6"/>
        <v>0</v>
      </c>
      <c r="K12" s="269">
        <f t="shared" si="7"/>
        <v>0</v>
      </c>
      <c r="L12" s="270">
        <f t="shared" si="8"/>
        <v>0</v>
      </c>
      <c r="M12" s="671" t="s">
        <v>314</v>
      </c>
      <c r="N12" s="668" t="s">
        <v>314</v>
      </c>
      <c r="O12" s="672" t="s">
        <v>314</v>
      </c>
      <c r="P12" s="673" t="s">
        <v>314</v>
      </c>
      <c r="Q12" s="668" t="s">
        <v>314</v>
      </c>
      <c r="R12" s="672" t="s">
        <v>314</v>
      </c>
      <c r="S12" s="268">
        <f t="shared" si="9"/>
        <v>0</v>
      </c>
      <c r="T12" s="269">
        <f t="shared" si="1"/>
        <v>0</v>
      </c>
      <c r="U12" s="270">
        <f t="shared" si="2"/>
        <v>0</v>
      </c>
      <c r="V12" s="671" t="s">
        <v>314</v>
      </c>
      <c r="W12" s="674" t="s">
        <v>314</v>
      </c>
      <c r="X12" s="672" t="s">
        <v>314</v>
      </c>
      <c r="Y12" s="671" t="s">
        <v>314</v>
      </c>
      <c r="Z12" s="668" t="s">
        <v>314</v>
      </c>
      <c r="AA12" s="672" t="s">
        <v>314</v>
      </c>
      <c r="AB12" s="268">
        <f t="shared" si="10"/>
        <v>0</v>
      </c>
      <c r="AC12" s="269">
        <f t="shared" si="3"/>
        <v>0</v>
      </c>
      <c r="AD12" s="270">
        <f t="shared" si="4"/>
        <v>0</v>
      </c>
      <c r="AJ12" s="101"/>
    </row>
    <row r="13" spans="1:36" x14ac:dyDescent="0.25">
      <c r="A13" s="47" t="str">
        <f t="shared" si="5"/>
        <v>Unitil - FG&amp;E</v>
      </c>
      <c r="B13" s="374" t="s">
        <v>31</v>
      </c>
      <c r="C13" s="299" t="s">
        <v>32</v>
      </c>
      <c r="D13" s="671" t="s">
        <v>314</v>
      </c>
      <c r="E13" s="668" t="s">
        <v>314</v>
      </c>
      <c r="F13" s="672" t="s">
        <v>314</v>
      </c>
      <c r="G13" s="667" t="s">
        <v>314</v>
      </c>
      <c r="H13" s="670" t="s">
        <v>314</v>
      </c>
      <c r="I13" s="669" t="s">
        <v>314</v>
      </c>
      <c r="J13" s="268">
        <f t="shared" si="6"/>
        <v>0</v>
      </c>
      <c r="K13" s="269">
        <f t="shared" si="7"/>
        <v>0</v>
      </c>
      <c r="L13" s="270">
        <f t="shared" si="8"/>
        <v>0</v>
      </c>
      <c r="M13" s="671" t="s">
        <v>314</v>
      </c>
      <c r="N13" s="668" t="s">
        <v>314</v>
      </c>
      <c r="O13" s="672" t="s">
        <v>314</v>
      </c>
      <c r="P13" s="673" t="s">
        <v>314</v>
      </c>
      <c r="Q13" s="668" t="s">
        <v>314</v>
      </c>
      <c r="R13" s="672" t="s">
        <v>314</v>
      </c>
      <c r="S13" s="268">
        <f t="shared" si="9"/>
        <v>0</v>
      </c>
      <c r="T13" s="269">
        <f t="shared" si="1"/>
        <v>0</v>
      </c>
      <c r="U13" s="270">
        <f t="shared" si="2"/>
        <v>0</v>
      </c>
      <c r="V13" s="671" t="s">
        <v>314</v>
      </c>
      <c r="W13" s="674" t="s">
        <v>314</v>
      </c>
      <c r="X13" s="672" t="s">
        <v>314</v>
      </c>
      <c r="Y13" s="671" t="s">
        <v>314</v>
      </c>
      <c r="Z13" s="668" t="s">
        <v>314</v>
      </c>
      <c r="AA13" s="672" t="s">
        <v>314</v>
      </c>
      <c r="AB13" s="268">
        <f t="shared" si="10"/>
        <v>0</v>
      </c>
      <c r="AC13" s="269">
        <f t="shared" si="3"/>
        <v>0</v>
      </c>
      <c r="AD13" s="270">
        <f t="shared" si="4"/>
        <v>0</v>
      </c>
      <c r="AG13" s="15"/>
      <c r="AJ13" s="101"/>
    </row>
    <row r="14" spans="1:36" x14ac:dyDescent="0.25">
      <c r="A14" s="47" t="str">
        <f t="shared" si="5"/>
        <v>Unitil - FG&amp;E</v>
      </c>
      <c r="B14" s="374" t="s">
        <v>31</v>
      </c>
      <c r="C14" s="299" t="s">
        <v>30</v>
      </c>
      <c r="D14" s="671">
        <v>0</v>
      </c>
      <c r="E14" s="668">
        <v>70000</v>
      </c>
      <c r="F14" s="672">
        <v>0</v>
      </c>
      <c r="G14" s="671">
        <v>0</v>
      </c>
      <c r="H14" s="668">
        <v>22800</v>
      </c>
      <c r="I14" s="685">
        <v>0</v>
      </c>
      <c r="J14" s="268">
        <f t="shared" si="6"/>
        <v>0</v>
      </c>
      <c r="K14" s="269">
        <f t="shared" si="7"/>
        <v>0</v>
      </c>
      <c r="L14" s="270">
        <f t="shared" si="8"/>
        <v>0</v>
      </c>
      <c r="M14" s="671">
        <v>1</v>
      </c>
      <c r="N14" s="668">
        <v>35000</v>
      </c>
      <c r="O14" s="672">
        <f>N14+E14</f>
        <v>105000</v>
      </c>
      <c r="P14" s="671">
        <v>1</v>
      </c>
      <c r="Q14" s="668">
        <v>83200</v>
      </c>
      <c r="R14" s="672">
        <f>Q14+H14</f>
        <v>106000</v>
      </c>
      <c r="S14" s="268">
        <f t="shared" si="9"/>
        <v>0</v>
      </c>
      <c r="T14" s="269">
        <f t="shared" si="1"/>
        <v>0</v>
      </c>
      <c r="U14" s="270">
        <f t="shared" si="2"/>
        <v>0</v>
      </c>
      <c r="V14" s="671">
        <v>1</v>
      </c>
      <c r="W14" s="674">
        <v>105000</v>
      </c>
      <c r="X14" s="672">
        <v>105000</v>
      </c>
      <c r="Y14" s="671">
        <v>1</v>
      </c>
      <c r="Z14" s="668">
        <f>R14</f>
        <v>106000</v>
      </c>
      <c r="AA14" s="672">
        <f>Z14</f>
        <v>106000</v>
      </c>
      <c r="AB14" s="268">
        <f t="shared" si="10"/>
        <v>0</v>
      </c>
      <c r="AC14" s="269">
        <f t="shared" si="3"/>
        <v>0</v>
      </c>
      <c r="AD14" s="270">
        <f t="shared" si="4"/>
        <v>0</v>
      </c>
      <c r="AH14" s="13"/>
      <c r="AJ14" s="101"/>
    </row>
    <row r="15" spans="1:36" x14ac:dyDescent="0.25">
      <c r="A15" s="47" t="str">
        <f t="shared" si="5"/>
        <v>Unitil - FG&amp;E</v>
      </c>
      <c r="B15" s="374" t="s">
        <v>26</v>
      </c>
      <c r="C15" s="299" t="s">
        <v>29</v>
      </c>
      <c r="D15" s="671" t="s">
        <v>314</v>
      </c>
      <c r="E15" s="668" t="s">
        <v>314</v>
      </c>
      <c r="F15" s="672" t="s">
        <v>314</v>
      </c>
      <c r="G15" s="667" t="s">
        <v>314</v>
      </c>
      <c r="H15" s="670" t="s">
        <v>314</v>
      </c>
      <c r="I15" s="669" t="s">
        <v>314</v>
      </c>
      <c r="J15" s="268">
        <f t="shared" ref="J15:J18" si="11">IFERROR(0,(G15-D15)/D15)</f>
        <v>0</v>
      </c>
      <c r="K15" s="269">
        <f t="shared" ref="K15:K18" si="12">IFERROR(0,(H15-E15)/E15)</f>
        <v>0</v>
      </c>
      <c r="L15" s="270">
        <f t="shared" ref="L15:L18" si="13">IFERROR(0,(I15-F15)/F15)</f>
        <v>0</v>
      </c>
      <c r="M15" s="671" t="s">
        <v>314</v>
      </c>
      <c r="N15" s="668" t="s">
        <v>314</v>
      </c>
      <c r="O15" s="672" t="s">
        <v>314</v>
      </c>
      <c r="P15" s="673" t="s">
        <v>314</v>
      </c>
      <c r="Q15" s="668" t="s">
        <v>314</v>
      </c>
      <c r="R15" s="672" t="s">
        <v>314</v>
      </c>
      <c r="S15" s="268">
        <f t="shared" ref="S15:S18" si="14">IFERROR(0,(P15-M15)/M15)</f>
        <v>0</v>
      </c>
      <c r="T15" s="269">
        <f t="shared" ref="T15:T19" si="15">IFERROR(0,(Q15-N15)/N15)</f>
        <v>0</v>
      </c>
      <c r="U15" s="270">
        <f t="shared" ref="U15:U18" si="16">IFERROR(0,(R15-O15)/O15)</f>
        <v>0</v>
      </c>
      <c r="V15" s="671" t="s">
        <v>314</v>
      </c>
      <c r="W15" s="674" t="s">
        <v>314</v>
      </c>
      <c r="X15" s="672" t="s">
        <v>314</v>
      </c>
      <c r="Y15" s="671" t="s">
        <v>314</v>
      </c>
      <c r="Z15" s="668" t="s">
        <v>314</v>
      </c>
      <c r="AA15" s="672" t="s">
        <v>314</v>
      </c>
      <c r="AB15" s="268">
        <f t="shared" ref="AB15:AB18" si="17">IFERROR(0,(Y15-V15)/V15)</f>
        <v>0</v>
      </c>
      <c r="AC15" s="269">
        <f t="shared" ref="AC15:AC18" si="18">IFERROR(0,(Z15-W15)/W15)</f>
        <v>0</v>
      </c>
      <c r="AD15" s="270">
        <f t="shared" ref="AD15:AD18" si="19">IFERROR(0,(AA15-X15)/X15)</f>
        <v>0</v>
      </c>
      <c r="AJ15" s="101"/>
    </row>
    <row r="16" spans="1:36" x14ac:dyDescent="0.25">
      <c r="A16" s="47" t="str">
        <f t="shared" si="5"/>
        <v>Unitil - FG&amp;E</v>
      </c>
      <c r="B16" s="374" t="s">
        <v>26</v>
      </c>
      <c r="C16" s="299" t="s">
        <v>28</v>
      </c>
      <c r="D16" s="671" t="s">
        <v>314</v>
      </c>
      <c r="E16" s="668" t="s">
        <v>314</v>
      </c>
      <c r="F16" s="672" t="s">
        <v>314</v>
      </c>
      <c r="G16" s="667" t="s">
        <v>314</v>
      </c>
      <c r="H16" s="670" t="s">
        <v>314</v>
      </c>
      <c r="I16" s="669" t="s">
        <v>314</v>
      </c>
      <c r="J16" s="268">
        <f t="shared" si="11"/>
        <v>0</v>
      </c>
      <c r="K16" s="269">
        <f t="shared" si="12"/>
        <v>0</v>
      </c>
      <c r="L16" s="270">
        <f t="shared" si="13"/>
        <v>0</v>
      </c>
      <c r="M16" s="671" t="s">
        <v>314</v>
      </c>
      <c r="N16" s="668" t="s">
        <v>314</v>
      </c>
      <c r="O16" s="672" t="s">
        <v>314</v>
      </c>
      <c r="P16" s="673" t="s">
        <v>314</v>
      </c>
      <c r="Q16" s="668" t="s">
        <v>314</v>
      </c>
      <c r="R16" s="672" t="s">
        <v>314</v>
      </c>
      <c r="S16" s="268">
        <f t="shared" si="14"/>
        <v>0</v>
      </c>
      <c r="T16" s="269">
        <f t="shared" si="15"/>
        <v>0</v>
      </c>
      <c r="U16" s="270">
        <f t="shared" si="16"/>
        <v>0</v>
      </c>
      <c r="V16" s="671" t="s">
        <v>314</v>
      </c>
      <c r="W16" s="674" t="s">
        <v>314</v>
      </c>
      <c r="X16" s="672" t="s">
        <v>314</v>
      </c>
      <c r="Y16" s="671" t="s">
        <v>314</v>
      </c>
      <c r="Z16" s="668" t="s">
        <v>314</v>
      </c>
      <c r="AA16" s="672" t="s">
        <v>314</v>
      </c>
      <c r="AB16" s="268">
        <f t="shared" si="17"/>
        <v>0</v>
      </c>
      <c r="AC16" s="269">
        <f t="shared" si="18"/>
        <v>0</v>
      </c>
      <c r="AD16" s="270">
        <f t="shared" si="19"/>
        <v>0</v>
      </c>
      <c r="AJ16" s="101"/>
    </row>
    <row r="17" spans="1:36" x14ac:dyDescent="0.25">
      <c r="A17" s="47" t="str">
        <f t="shared" si="5"/>
        <v>Unitil - FG&amp;E</v>
      </c>
      <c r="B17" s="374" t="s">
        <v>26</v>
      </c>
      <c r="C17" s="299" t="s">
        <v>27</v>
      </c>
      <c r="D17" s="671" t="s">
        <v>314</v>
      </c>
      <c r="E17" s="668" t="s">
        <v>314</v>
      </c>
      <c r="F17" s="672" t="s">
        <v>314</v>
      </c>
      <c r="G17" s="667" t="s">
        <v>314</v>
      </c>
      <c r="H17" s="670" t="s">
        <v>314</v>
      </c>
      <c r="I17" s="669" t="s">
        <v>314</v>
      </c>
      <c r="J17" s="268">
        <f t="shared" si="11"/>
        <v>0</v>
      </c>
      <c r="K17" s="269">
        <f t="shared" si="12"/>
        <v>0</v>
      </c>
      <c r="L17" s="270">
        <f t="shared" si="13"/>
        <v>0</v>
      </c>
      <c r="M17" s="671" t="s">
        <v>314</v>
      </c>
      <c r="N17" s="668" t="s">
        <v>314</v>
      </c>
      <c r="O17" s="672" t="s">
        <v>314</v>
      </c>
      <c r="P17" s="673" t="s">
        <v>314</v>
      </c>
      <c r="Q17" s="668" t="s">
        <v>314</v>
      </c>
      <c r="R17" s="672" t="s">
        <v>314</v>
      </c>
      <c r="S17" s="268">
        <f t="shared" si="14"/>
        <v>0</v>
      </c>
      <c r="T17" s="269">
        <f t="shared" si="15"/>
        <v>0</v>
      </c>
      <c r="U17" s="270">
        <f t="shared" si="16"/>
        <v>0</v>
      </c>
      <c r="V17" s="671" t="s">
        <v>314</v>
      </c>
      <c r="W17" s="674" t="s">
        <v>314</v>
      </c>
      <c r="X17" s="672" t="s">
        <v>314</v>
      </c>
      <c r="Y17" s="671" t="s">
        <v>314</v>
      </c>
      <c r="Z17" s="668" t="s">
        <v>314</v>
      </c>
      <c r="AA17" s="672" t="s">
        <v>314</v>
      </c>
      <c r="AB17" s="268">
        <f t="shared" si="17"/>
        <v>0</v>
      </c>
      <c r="AC17" s="269">
        <f t="shared" si="18"/>
        <v>0</v>
      </c>
      <c r="AD17" s="270">
        <f t="shared" si="19"/>
        <v>0</v>
      </c>
      <c r="AJ17" s="101"/>
    </row>
    <row r="18" spans="1:36" x14ac:dyDescent="0.25">
      <c r="A18" s="47" t="str">
        <f t="shared" si="5"/>
        <v>Unitil - FG&amp;E</v>
      </c>
      <c r="B18" s="374" t="s">
        <v>26</v>
      </c>
      <c r="C18" s="299" t="s">
        <v>25</v>
      </c>
      <c r="D18" s="671" t="s">
        <v>314</v>
      </c>
      <c r="E18" s="668" t="s">
        <v>314</v>
      </c>
      <c r="F18" s="672" t="s">
        <v>314</v>
      </c>
      <c r="G18" s="667" t="s">
        <v>314</v>
      </c>
      <c r="H18" s="670" t="s">
        <v>314</v>
      </c>
      <c r="I18" s="669" t="s">
        <v>314</v>
      </c>
      <c r="J18" s="268">
        <f t="shared" si="11"/>
        <v>0</v>
      </c>
      <c r="K18" s="269">
        <f t="shared" si="12"/>
        <v>0</v>
      </c>
      <c r="L18" s="270">
        <f t="shared" si="13"/>
        <v>0</v>
      </c>
      <c r="M18" s="671" t="s">
        <v>314</v>
      </c>
      <c r="N18" s="668" t="s">
        <v>314</v>
      </c>
      <c r="O18" s="672" t="s">
        <v>314</v>
      </c>
      <c r="P18" s="673" t="s">
        <v>314</v>
      </c>
      <c r="Q18" s="668" t="s">
        <v>314</v>
      </c>
      <c r="R18" s="672" t="s">
        <v>314</v>
      </c>
      <c r="S18" s="268">
        <f t="shared" si="14"/>
        <v>0</v>
      </c>
      <c r="T18" s="269">
        <f t="shared" si="15"/>
        <v>0</v>
      </c>
      <c r="U18" s="270">
        <f t="shared" si="16"/>
        <v>0</v>
      </c>
      <c r="V18" s="671" t="s">
        <v>314</v>
      </c>
      <c r="W18" s="674" t="s">
        <v>314</v>
      </c>
      <c r="X18" s="672" t="s">
        <v>314</v>
      </c>
      <c r="Y18" s="671" t="s">
        <v>314</v>
      </c>
      <c r="Z18" s="668" t="s">
        <v>314</v>
      </c>
      <c r="AA18" s="672" t="s">
        <v>314</v>
      </c>
      <c r="AB18" s="268">
        <f t="shared" si="17"/>
        <v>0</v>
      </c>
      <c r="AC18" s="269">
        <f t="shared" si="18"/>
        <v>0</v>
      </c>
      <c r="AD18" s="270">
        <f t="shared" si="19"/>
        <v>0</v>
      </c>
      <c r="AJ18" s="101"/>
    </row>
    <row r="19" spans="1:36" ht="15" customHeight="1" x14ac:dyDescent="0.25">
      <c r="A19" s="47" t="str">
        <f t="shared" si="5"/>
        <v>Unitil - FG&amp;E</v>
      </c>
      <c r="B19" s="374" t="s">
        <v>20</v>
      </c>
      <c r="C19" s="299" t="s">
        <v>24</v>
      </c>
      <c r="D19" s="287">
        <v>12</v>
      </c>
      <c r="E19" s="288">
        <v>739000</v>
      </c>
      <c r="F19" s="279">
        <v>739000</v>
      </c>
      <c r="G19" s="671"/>
      <c r="H19" s="668"/>
      <c r="I19" s="672">
        <v>0</v>
      </c>
      <c r="J19" s="268">
        <f t="shared" si="6"/>
        <v>0</v>
      </c>
      <c r="K19" s="269">
        <f t="shared" si="7"/>
        <v>0</v>
      </c>
      <c r="L19" s="270">
        <f t="shared" si="8"/>
        <v>0</v>
      </c>
      <c r="M19" s="287">
        <v>24</v>
      </c>
      <c r="N19" s="278">
        <v>739000</v>
      </c>
      <c r="O19" s="279">
        <v>739000</v>
      </c>
      <c r="P19" s="673">
        <v>31</v>
      </c>
      <c r="Q19" s="668">
        <f>190000+322500+330000+20000+22500+40000</f>
        <v>925000</v>
      </c>
      <c r="R19" s="672">
        <v>0</v>
      </c>
      <c r="S19" s="268">
        <f t="shared" si="9"/>
        <v>0</v>
      </c>
      <c r="T19" s="269">
        <f t="shared" si="15"/>
        <v>0</v>
      </c>
      <c r="U19" s="270">
        <f t="shared" si="2"/>
        <v>0</v>
      </c>
      <c r="V19" s="671"/>
      <c r="W19" s="674">
        <v>2217000</v>
      </c>
      <c r="X19" s="672">
        <v>2217000</v>
      </c>
      <c r="Y19" s="671">
        <v>20</v>
      </c>
      <c r="Z19" s="674">
        <v>562500</v>
      </c>
      <c r="AA19" s="674">
        <v>562500</v>
      </c>
      <c r="AB19" s="268">
        <f t="shared" si="10"/>
        <v>0</v>
      </c>
      <c r="AC19" s="269">
        <f t="shared" si="3"/>
        <v>0</v>
      </c>
      <c r="AD19" s="270">
        <f t="shared" si="4"/>
        <v>0</v>
      </c>
      <c r="AJ19" s="101"/>
    </row>
    <row r="20" spans="1:36" x14ac:dyDescent="0.25">
      <c r="A20" s="47" t="str">
        <f t="shared" si="5"/>
        <v>Unitil - FG&amp;E</v>
      </c>
      <c r="B20" s="374" t="s">
        <v>20</v>
      </c>
      <c r="C20" s="299" t="s">
        <v>23</v>
      </c>
      <c r="D20" s="287">
        <v>0</v>
      </c>
      <c r="E20" s="288">
        <v>0</v>
      </c>
      <c r="F20" s="279">
        <v>0</v>
      </c>
      <c r="G20" s="671"/>
      <c r="H20" s="668"/>
      <c r="I20" s="672">
        <v>0</v>
      </c>
      <c r="J20" s="268">
        <f t="shared" si="6"/>
        <v>0</v>
      </c>
      <c r="K20" s="269">
        <f t="shared" si="7"/>
        <v>0</v>
      </c>
      <c r="L20" s="270">
        <f t="shared" si="8"/>
        <v>0</v>
      </c>
      <c r="M20" s="287">
        <v>0</v>
      </c>
      <c r="N20" s="278">
        <v>0</v>
      </c>
      <c r="O20" s="279">
        <v>0</v>
      </c>
      <c r="P20" s="673">
        <v>20</v>
      </c>
      <c r="Q20" s="668">
        <f>127500+35000+180000+80000+80000+17500+7500+12500+12500</f>
        <v>552500</v>
      </c>
      <c r="R20" s="672">
        <v>0</v>
      </c>
      <c r="S20" s="268">
        <f t="shared" si="9"/>
        <v>0</v>
      </c>
      <c r="T20" s="269">
        <f t="shared" si="9"/>
        <v>0</v>
      </c>
      <c r="U20" s="270">
        <f t="shared" si="2"/>
        <v>0</v>
      </c>
      <c r="V20" s="671">
        <v>0</v>
      </c>
      <c r="W20" s="674">
        <v>0</v>
      </c>
      <c r="X20" s="672">
        <v>0</v>
      </c>
      <c r="Y20" s="671">
        <v>10</v>
      </c>
      <c r="Z20" s="674">
        <v>281250</v>
      </c>
      <c r="AA20" s="674">
        <v>281250</v>
      </c>
      <c r="AB20" s="268">
        <f t="shared" si="10"/>
        <v>0</v>
      </c>
      <c r="AC20" s="269">
        <f t="shared" si="3"/>
        <v>0</v>
      </c>
      <c r="AD20" s="270">
        <f t="shared" si="4"/>
        <v>0</v>
      </c>
      <c r="AJ20" s="101"/>
    </row>
    <row r="21" spans="1:36" x14ac:dyDescent="0.25">
      <c r="A21" s="47" t="str">
        <f t="shared" si="5"/>
        <v>Unitil - FG&amp;E</v>
      </c>
      <c r="B21" s="374" t="s">
        <v>20</v>
      </c>
      <c r="C21" s="299" t="s">
        <v>22</v>
      </c>
      <c r="D21" s="287">
        <v>1</v>
      </c>
      <c r="E21" s="288">
        <v>37500</v>
      </c>
      <c r="F21" s="279">
        <v>37500</v>
      </c>
      <c r="G21" s="671">
        <v>0</v>
      </c>
      <c r="H21" s="668">
        <v>10368.82</v>
      </c>
      <c r="I21" s="672">
        <v>0</v>
      </c>
      <c r="J21" s="268">
        <f t="shared" si="6"/>
        <v>0</v>
      </c>
      <c r="K21" s="269">
        <f t="shared" si="7"/>
        <v>0</v>
      </c>
      <c r="L21" s="270">
        <f t="shared" si="8"/>
        <v>0</v>
      </c>
      <c r="M21" s="287">
        <v>0</v>
      </c>
      <c r="N21" s="278">
        <v>0</v>
      </c>
      <c r="O21" s="279">
        <v>0</v>
      </c>
      <c r="P21" s="673">
        <v>1</v>
      </c>
      <c r="Q21" s="668">
        <v>50000</v>
      </c>
      <c r="R21" s="672">
        <v>0</v>
      </c>
      <c r="S21" s="268">
        <f t="shared" si="9"/>
        <v>0</v>
      </c>
      <c r="T21" s="269">
        <f t="shared" si="9"/>
        <v>0</v>
      </c>
      <c r="U21" s="270">
        <f t="shared" si="2"/>
        <v>0</v>
      </c>
      <c r="V21" s="671">
        <v>1</v>
      </c>
      <c r="W21" s="674">
        <v>37500</v>
      </c>
      <c r="X21" s="672">
        <v>37500</v>
      </c>
      <c r="Y21" s="671">
        <v>1</v>
      </c>
      <c r="Z21" s="668">
        <v>37842.28</v>
      </c>
      <c r="AA21" s="668">
        <v>37842.28</v>
      </c>
      <c r="AB21" s="268">
        <f t="shared" si="10"/>
        <v>0</v>
      </c>
      <c r="AC21" s="269">
        <f t="shared" si="3"/>
        <v>0</v>
      </c>
      <c r="AD21" s="270">
        <f t="shared" si="4"/>
        <v>0</v>
      </c>
      <c r="AJ21" s="101"/>
    </row>
    <row r="22" spans="1:36" x14ac:dyDescent="0.25">
      <c r="A22" s="47" t="str">
        <f t="shared" si="5"/>
        <v>Unitil - FG&amp;E</v>
      </c>
      <c r="B22" s="374" t="s">
        <v>20</v>
      </c>
      <c r="C22" s="299" t="s">
        <v>21</v>
      </c>
      <c r="D22" s="287">
        <v>0</v>
      </c>
      <c r="E22" s="288">
        <v>0</v>
      </c>
      <c r="F22" s="279">
        <v>0</v>
      </c>
      <c r="G22" s="671"/>
      <c r="H22" s="668"/>
      <c r="I22" s="672">
        <v>0</v>
      </c>
      <c r="J22" s="268">
        <f t="shared" si="6"/>
        <v>0</v>
      </c>
      <c r="K22" s="269">
        <f t="shared" si="7"/>
        <v>0</v>
      </c>
      <c r="L22" s="270">
        <f t="shared" si="8"/>
        <v>0</v>
      </c>
      <c r="M22" s="287">
        <v>0</v>
      </c>
      <c r="N22" s="278">
        <v>0</v>
      </c>
      <c r="O22" s="279">
        <v>0</v>
      </c>
      <c r="P22" s="673">
        <v>7</v>
      </c>
      <c r="Q22" s="668">
        <f>105000+35000+32500+10000+95000+30000+120000+40000</f>
        <v>467500</v>
      </c>
      <c r="R22" s="672">
        <v>0</v>
      </c>
      <c r="S22" s="268">
        <f t="shared" si="9"/>
        <v>0</v>
      </c>
      <c r="T22" s="269">
        <f t="shared" si="9"/>
        <v>0</v>
      </c>
      <c r="U22" s="270">
        <f t="shared" si="2"/>
        <v>0</v>
      </c>
      <c r="V22" s="671">
        <v>0</v>
      </c>
      <c r="W22" s="674">
        <v>0</v>
      </c>
      <c r="X22" s="672">
        <v>0</v>
      </c>
      <c r="Y22" s="671">
        <v>10</v>
      </c>
      <c r="Z22" s="674">
        <v>281250</v>
      </c>
      <c r="AA22" s="674">
        <v>281250</v>
      </c>
      <c r="AB22" s="268">
        <f t="shared" si="10"/>
        <v>0</v>
      </c>
      <c r="AC22" s="269">
        <f t="shared" si="3"/>
        <v>0</v>
      </c>
      <c r="AD22" s="270">
        <f t="shared" si="4"/>
        <v>0</v>
      </c>
      <c r="AJ22" s="101"/>
    </row>
    <row r="23" spans="1:36" x14ac:dyDescent="0.25">
      <c r="A23" s="47" t="str">
        <f t="shared" si="5"/>
        <v>Unitil - FG&amp;E</v>
      </c>
      <c r="B23" s="374" t="s">
        <v>20</v>
      </c>
      <c r="C23" s="299" t="s">
        <v>19</v>
      </c>
      <c r="D23" s="671" t="s">
        <v>315</v>
      </c>
      <c r="E23" s="668" t="s">
        <v>315</v>
      </c>
      <c r="F23" s="672" t="s">
        <v>315</v>
      </c>
      <c r="G23" s="671" t="s">
        <v>315</v>
      </c>
      <c r="H23" s="668" t="s">
        <v>315</v>
      </c>
      <c r="I23" s="672" t="s">
        <v>315</v>
      </c>
      <c r="J23" s="268">
        <f t="shared" si="6"/>
        <v>0</v>
      </c>
      <c r="K23" s="269">
        <f t="shared" si="7"/>
        <v>0</v>
      </c>
      <c r="L23" s="270">
        <f t="shared" si="8"/>
        <v>0</v>
      </c>
      <c r="M23" s="671" t="s">
        <v>315</v>
      </c>
      <c r="N23" s="668" t="s">
        <v>315</v>
      </c>
      <c r="O23" s="672" t="s">
        <v>315</v>
      </c>
      <c r="P23" s="673" t="s">
        <v>315</v>
      </c>
      <c r="Q23" s="668" t="s">
        <v>315</v>
      </c>
      <c r="R23" s="672" t="s">
        <v>315</v>
      </c>
      <c r="S23" s="268">
        <f t="shared" si="9"/>
        <v>0</v>
      </c>
      <c r="T23" s="269">
        <f t="shared" si="9"/>
        <v>0</v>
      </c>
      <c r="U23" s="270">
        <f t="shared" si="2"/>
        <v>0</v>
      </c>
      <c r="V23" s="671" t="s">
        <v>315</v>
      </c>
      <c r="W23" s="674" t="s">
        <v>315</v>
      </c>
      <c r="X23" s="672" t="s">
        <v>315</v>
      </c>
      <c r="Y23" s="671" t="s">
        <v>315</v>
      </c>
      <c r="Z23" s="668" t="s">
        <v>315</v>
      </c>
      <c r="AA23" s="672" t="s">
        <v>315</v>
      </c>
      <c r="AB23" s="268">
        <f t="shared" si="10"/>
        <v>0</v>
      </c>
      <c r="AC23" s="269">
        <f t="shared" si="3"/>
        <v>0</v>
      </c>
      <c r="AD23" s="270">
        <f t="shared" si="4"/>
        <v>0</v>
      </c>
      <c r="AJ23" s="101"/>
    </row>
    <row r="24" spans="1:36" x14ac:dyDescent="0.25">
      <c r="A24" s="47" t="str">
        <f t="shared" si="5"/>
        <v>Unitil - FG&amp;E</v>
      </c>
      <c r="B24" s="374" t="s">
        <v>16</v>
      </c>
      <c r="C24" s="299" t="s">
        <v>18</v>
      </c>
      <c r="D24" s="671" t="s">
        <v>314</v>
      </c>
      <c r="E24" s="668" t="s">
        <v>314</v>
      </c>
      <c r="F24" s="672" t="s">
        <v>314</v>
      </c>
      <c r="G24" s="667" t="s">
        <v>314</v>
      </c>
      <c r="H24" s="670" t="s">
        <v>314</v>
      </c>
      <c r="I24" s="669" t="s">
        <v>314</v>
      </c>
      <c r="J24" s="268">
        <f t="shared" si="6"/>
        <v>0</v>
      </c>
      <c r="K24" s="269">
        <f t="shared" si="7"/>
        <v>0</v>
      </c>
      <c r="L24" s="270">
        <f t="shared" si="8"/>
        <v>0</v>
      </c>
      <c r="M24" s="671" t="s">
        <v>314</v>
      </c>
      <c r="N24" s="668" t="s">
        <v>314</v>
      </c>
      <c r="O24" s="672" t="s">
        <v>314</v>
      </c>
      <c r="P24" s="673" t="s">
        <v>314</v>
      </c>
      <c r="Q24" s="668" t="s">
        <v>314</v>
      </c>
      <c r="R24" s="672" t="s">
        <v>314</v>
      </c>
      <c r="S24" s="268">
        <f t="shared" si="9"/>
        <v>0</v>
      </c>
      <c r="T24" s="269">
        <f t="shared" si="9"/>
        <v>0</v>
      </c>
      <c r="U24" s="270">
        <f t="shared" si="2"/>
        <v>0</v>
      </c>
      <c r="V24" s="671" t="s">
        <v>314</v>
      </c>
      <c r="W24" s="674" t="s">
        <v>314</v>
      </c>
      <c r="X24" s="672" t="s">
        <v>314</v>
      </c>
      <c r="Y24" s="671" t="s">
        <v>314</v>
      </c>
      <c r="Z24" s="668" t="s">
        <v>314</v>
      </c>
      <c r="AA24" s="672" t="s">
        <v>314</v>
      </c>
      <c r="AB24" s="268">
        <f t="shared" si="10"/>
        <v>0</v>
      </c>
      <c r="AC24" s="269">
        <f t="shared" si="3"/>
        <v>0</v>
      </c>
      <c r="AD24" s="270">
        <f t="shared" si="4"/>
        <v>0</v>
      </c>
      <c r="AI24" s="12"/>
      <c r="AJ24" s="101"/>
    </row>
    <row r="25" spans="1:36" x14ac:dyDescent="0.25">
      <c r="A25" s="47" t="str">
        <f t="shared" si="5"/>
        <v>Unitil - FG&amp;E</v>
      </c>
      <c r="B25" s="374" t="s">
        <v>16</v>
      </c>
      <c r="C25" s="299" t="s">
        <v>17</v>
      </c>
      <c r="D25" s="671" t="s">
        <v>314</v>
      </c>
      <c r="E25" s="668" t="s">
        <v>314</v>
      </c>
      <c r="F25" s="672" t="s">
        <v>314</v>
      </c>
      <c r="G25" s="667" t="s">
        <v>314</v>
      </c>
      <c r="H25" s="670" t="s">
        <v>314</v>
      </c>
      <c r="I25" s="669" t="s">
        <v>314</v>
      </c>
      <c r="J25" s="268">
        <f t="shared" si="6"/>
        <v>0</v>
      </c>
      <c r="K25" s="269">
        <f t="shared" si="7"/>
        <v>0</v>
      </c>
      <c r="L25" s="270">
        <f t="shared" si="8"/>
        <v>0</v>
      </c>
      <c r="M25" s="671" t="s">
        <v>314</v>
      </c>
      <c r="N25" s="668" t="s">
        <v>314</v>
      </c>
      <c r="O25" s="672" t="s">
        <v>314</v>
      </c>
      <c r="P25" s="673" t="s">
        <v>314</v>
      </c>
      <c r="Q25" s="668" t="s">
        <v>314</v>
      </c>
      <c r="R25" s="672" t="s">
        <v>314</v>
      </c>
      <c r="S25" s="268">
        <f t="shared" si="9"/>
        <v>0</v>
      </c>
      <c r="T25" s="269">
        <f t="shared" si="9"/>
        <v>0</v>
      </c>
      <c r="U25" s="270">
        <f t="shared" si="2"/>
        <v>0</v>
      </c>
      <c r="V25" s="671" t="s">
        <v>314</v>
      </c>
      <c r="W25" s="674" t="s">
        <v>314</v>
      </c>
      <c r="X25" s="672" t="s">
        <v>314</v>
      </c>
      <c r="Y25" s="671" t="s">
        <v>314</v>
      </c>
      <c r="Z25" s="668" t="s">
        <v>314</v>
      </c>
      <c r="AA25" s="672" t="s">
        <v>314</v>
      </c>
      <c r="AB25" s="268">
        <f t="shared" si="10"/>
        <v>0</v>
      </c>
      <c r="AC25" s="269">
        <f t="shared" si="3"/>
        <v>0</v>
      </c>
      <c r="AD25" s="270">
        <f t="shared" si="4"/>
        <v>0</v>
      </c>
    </row>
    <row r="26" spans="1:36" x14ac:dyDescent="0.25">
      <c r="A26" s="47" t="str">
        <f t="shared" si="5"/>
        <v>Unitil - FG&amp;E</v>
      </c>
      <c r="B26" s="374" t="s">
        <v>16</v>
      </c>
      <c r="C26" s="299" t="s">
        <v>15</v>
      </c>
      <c r="D26" s="671">
        <v>0</v>
      </c>
      <c r="E26" s="668">
        <v>0</v>
      </c>
      <c r="F26" s="672">
        <v>0</v>
      </c>
      <c r="G26" s="671">
        <v>0</v>
      </c>
      <c r="H26" s="668">
        <v>0</v>
      </c>
      <c r="I26" s="672">
        <v>0</v>
      </c>
      <c r="J26" s="268">
        <f t="shared" si="6"/>
        <v>0</v>
      </c>
      <c r="K26" s="269">
        <f t="shared" si="7"/>
        <v>0</v>
      </c>
      <c r="L26" s="270">
        <f t="shared" si="8"/>
        <v>0</v>
      </c>
      <c r="M26" s="671">
        <v>1</v>
      </c>
      <c r="N26" s="668">
        <v>700000</v>
      </c>
      <c r="O26" s="672">
        <v>700000</v>
      </c>
      <c r="P26" s="673">
        <v>1</v>
      </c>
      <c r="Q26" s="668">
        <v>400000</v>
      </c>
      <c r="R26" s="672">
        <v>400000</v>
      </c>
      <c r="S26" s="268">
        <f t="shared" si="9"/>
        <v>0</v>
      </c>
      <c r="T26" s="269">
        <f t="shared" si="1"/>
        <v>0</v>
      </c>
      <c r="U26" s="270">
        <f t="shared" si="2"/>
        <v>0</v>
      </c>
      <c r="V26" s="671">
        <v>1</v>
      </c>
      <c r="W26" s="674">
        <v>700000</v>
      </c>
      <c r="X26" s="672">
        <v>700000</v>
      </c>
      <c r="Y26" s="671">
        <v>1</v>
      </c>
      <c r="Z26" s="668">
        <v>400000</v>
      </c>
      <c r="AA26" s="672">
        <v>400000</v>
      </c>
      <c r="AB26" s="268">
        <f t="shared" si="10"/>
        <v>0</v>
      </c>
      <c r="AC26" s="269">
        <f t="shared" si="3"/>
        <v>0</v>
      </c>
      <c r="AD26" s="270">
        <f t="shared" si="4"/>
        <v>0</v>
      </c>
    </row>
    <row r="27" spans="1:36" x14ac:dyDescent="0.25">
      <c r="A27" s="47" t="str">
        <f t="shared" si="5"/>
        <v>Unitil - FG&amp;E</v>
      </c>
      <c r="B27" s="374" t="s">
        <v>13</v>
      </c>
      <c r="C27" s="299" t="s">
        <v>14</v>
      </c>
      <c r="D27" s="671"/>
      <c r="E27" s="668">
        <v>280000</v>
      </c>
      <c r="F27" s="672">
        <v>280000</v>
      </c>
      <c r="G27" s="671"/>
      <c r="H27" s="668">
        <v>107100</v>
      </c>
      <c r="I27" s="672">
        <v>0</v>
      </c>
      <c r="J27" s="268">
        <f t="shared" si="6"/>
        <v>0</v>
      </c>
      <c r="K27" s="269">
        <f t="shared" si="7"/>
        <v>0</v>
      </c>
      <c r="L27" s="270">
        <f t="shared" si="8"/>
        <v>0</v>
      </c>
      <c r="M27" s="671"/>
      <c r="N27" s="668">
        <v>280000</v>
      </c>
      <c r="O27" s="672">
        <v>280000</v>
      </c>
      <c r="P27" s="673"/>
      <c r="Q27" s="668">
        <v>280000</v>
      </c>
      <c r="R27" s="672">
        <v>280000</v>
      </c>
      <c r="S27" s="268">
        <f t="shared" si="9"/>
        <v>0</v>
      </c>
      <c r="T27" s="269">
        <f t="shared" si="1"/>
        <v>0</v>
      </c>
      <c r="U27" s="270">
        <f t="shared" si="2"/>
        <v>0</v>
      </c>
      <c r="V27" s="671"/>
      <c r="W27" s="674">
        <f>280000*3</f>
        <v>840000</v>
      </c>
      <c r="X27" s="672">
        <f>W27</f>
        <v>840000</v>
      </c>
      <c r="Y27" s="671"/>
      <c r="Z27" s="668">
        <f>107100+280000</f>
        <v>387100</v>
      </c>
      <c r="AA27" s="672">
        <f>Z27</f>
        <v>387100</v>
      </c>
      <c r="AB27" s="268">
        <f t="shared" si="10"/>
        <v>0</v>
      </c>
      <c r="AC27" s="269">
        <f t="shared" si="3"/>
        <v>0</v>
      </c>
      <c r="AD27" s="270">
        <f t="shared" si="4"/>
        <v>0</v>
      </c>
    </row>
    <row r="28" spans="1:36" s="8" customFormat="1" x14ac:dyDescent="0.25">
      <c r="A28" s="47" t="str">
        <f t="shared" si="5"/>
        <v>Unitil - FG&amp;E</v>
      </c>
      <c r="B28" s="374" t="s">
        <v>13</v>
      </c>
      <c r="C28" s="299" t="s">
        <v>12</v>
      </c>
      <c r="D28" s="671" t="s">
        <v>314</v>
      </c>
      <c r="E28" s="668" t="s">
        <v>314</v>
      </c>
      <c r="F28" s="672" t="s">
        <v>314</v>
      </c>
      <c r="G28" s="667" t="s">
        <v>314</v>
      </c>
      <c r="H28" s="670" t="s">
        <v>314</v>
      </c>
      <c r="I28" s="669" t="s">
        <v>314</v>
      </c>
      <c r="J28" s="268">
        <f t="shared" si="6"/>
        <v>0</v>
      </c>
      <c r="K28" s="269">
        <f t="shared" si="7"/>
        <v>0</v>
      </c>
      <c r="L28" s="270">
        <f t="shared" si="8"/>
        <v>0</v>
      </c>
      <c r="M28" s="671" t="s">
        <v>314</v>
      </c>
      <c r="N28" s="668" t="s">
        <v>314</v>
      </c>
      <c r="O28" s="672" t="s">
        <v>314</v>
      </c>
      <c r="P28" s="673" t="s">
        <v>314</v>
      </c>
      <c r="Q28" s="668" t="s">
        <v>314</v>
      </c>
      <c r="R28" s="672" t="s">
        <v>314</v>
      </c>
      <c r="S28" s="268">
        <f t="shared" si="9"/>
        <v>0</v>
      </c>
      <c r="T28" s="269">
        <f t="shared" si="1"/>
        <v>0</v>
      </c>
      <c r="U28" s="270">
        <f t="shared" si="2"/>
        <v>0</v>
      </c>
      <c r="V28" s="671" t="s">
        <v>314</v>
      </c>
      <c r="W28" s="674" t="s">
        <v>314</v>
      </c>
      <c r="X28" s="672" t="s">
        <v>314</v>
      </c>
      <c r="Y28" s="671" t="s">
        <v>314</v>
      </c>
      <c r="Z28" s="668" t="s">
        <v>314</v>
      </c>
      <c r="AA28" s="672" t="s">
        <v>314</v>
      </c>
      <c r="AB28" s="268">
        <f t="shared" si="10"/>
        <v>0</v>
      </c>
      <c r="AC28" s="269">
        <f t="shared" si="3"/>
        <v>0</v>
      </c>
      <c r="AD28" s="270">
        <f t="shared" si="4"/>
        <v>0</v>
      </c>
    </row>
    <row r="29" spans="1:36" ht="15.75" thickBot="1" x14ac:dyDescent="0.3">
      <c r="A29" s="48" t="str">
        <f t="shared" si="5"/>
        <v>Unitil - FG&amp;E</v>
      </c>
      <c r="B29" s="375" t="s">
        <v>11</v>
      </c>
      <c r="C29" s="300" t="s">
        <v>10</v>
      </c>
      <c r="D29" s="693">
        <v>0</v>
      </c>
      <c r="E29" s="694">
        <v>300000</v>
      </c>
      <c r="F29" s="695">
        <v>0</v>
      </c>
      <c r="G29" s="693">
        <v>0</v>
      </c>
      <c r="H29" s="694">
        <v>0</v>
      </c>
      <c r="I29" s="695">
        <v>0</v>
      </c>
      <c r="J29" s="696">
        <f t="shared" si="6"/>
        <v>0</v>
      </c>
      <c r="K29" s="697">
        <f t="shared" si="7"/>
        <v>0</v>
      </c>
      <c r="L29" s="698">
        <f t="shared" si="8"/>
        <v>0</v>
      </c>
      <c r="M29" s="693">
        <v>1</v>
      </c>
      <c r="N29" s="694">
        <v>100000</v>
      </c>
      <c r="O29" s="695">
        <v>400000</v>
      </c>
      <c r="P29" s="699">
        <v>1</v>
      </c>
      <c r="Q29" s="694">
        <v>650000</v>
      </c>
      <c r="R29" s="695">
        <v>650000</v>
      </c>
      <c r="S29" s="696">
        <f t="shared" si="9"/>
        <v>0</v>
      </c>
      <c r="T29" s="697">
        <f t="shared" si="1"/>
        <v>0</v>
      </c>
      <c r="U29" s="698">
        <f t="shared" si="2"/>
        <v>0</v>
      </c>
      <c r="V29" s="693">
        <v>1</v>
      </c>
      <c r="W29" s="700">
        <v>400000</v>
      </c>
      <c r="X29" s="695">
        <v>400000</v>
      </c>
      <c r="Y29" s="693">
        <v>1</v>
      </c>
      <c r="Z29" s="694">
        <v>650000</v>
      </c>
      <c r="AA29" s="695">
        <v>650000</v>
      </c>
      <c r="AB29" s="696">
        <f t="shared" si="10"/>
        <v>0</v>
      </c>
      <c r="AC29" s="697">
        <f t="shared" si="3"/>
        <v>0</v>
      </c>
      <c r="AD29" s="698">
        <f t="shared" si="4"/>
        <v>0</v>
      </c>
    </row>
    <row r="30" spans="1:36" ht="15.75" thickBot="1" x14ac:dyDescent="0.3">
      <c r="A30" s="69"/>
      <c r="B30" s="372"/>
      <c r="C30" s="297" t="s">
        <v>282</v>
      </c>
      <c r="D30" s="283">
        <f t="shared" ref="D30:I30" si="20">SUM(D9:D29)</f>
        <v>17</v>
      </c>
      <c r="E30" s="284">
        <f t="shared" si="20"/>
        <v>2146500</v>
      </c>
      <c r="F30" s="285">
        <f t="shared" si="20"/>
        <v>1776500</v>
      </c>
      <c r="G30" s="283">
        <f t="shared" si="20"/>
        <v>1</v>
      </c>
      <c r="H30" s="284">
        <f t="shared" si="20"/>
        <v>355281.25</v>
      </c>
      <c r="I30" s="285">
        <f t="shared" si="20"/>
        <v>1700.28</v>
      </c>
      <c r="J30" s="301"/>
      <c r="K30" s="302"/>
      <c r="L30" s="303"/>
      <c r="M30" s="283">
        <f t="shared" ref="M30:R30" si="21">SUM(M9:M29)</f>
        <v>33</v>
      </c>
      <c r="N30" s="284">
        <f t="shared" si="21"/>
        <v>1989000</v>
      </c>
      <c r="O30" s="285">
        <f t="shared" si="21"/>
        <v>2359000</v>
      </c>
      <c r="P30" s="283">
        <f t="shared" si="21"/>
        <v>71</v>
      </c>
      <c r="Q30" s="284">
        <f t="shared" si="21"/>
        <v>4083814.5</v>
      </c>
      <c r="R30" s="285">
        <f t="shared" si="21"/>
        <v>2324926.65</v>
      </c>
      <c r="S30" s="301"/>
      <c r="T30" s="302"/>
      <c r="U30" s="303"/>
      <c r="V30" s="283">
        <f t="shared" ref="V30:AA30" si="22">SUM(V9:V29)</f>
        <v>14</v>
      </c>
      <c r="W30" s="284">
        <f t="shared" si="22"/>
        <v>5154500</v>
      </c>
      <c r="X30" s="285">
        <f t="shared" si="22"/>
        <v>5154500</v>
      </c>
      <c r="Y30" s="283">
        <f t="shared" si="22"/>
        <v>54</v>
      </c>
      <c r="Z30" s="284">
        <f t="shared" si="22"/>
        <v>3596569.21</v>
      </c>
      <c r="AA30" s="285">
        <f t="shared" si="22"/>
        <v>3596569.21</v>
      </c>
      <c r="AB30" s="301"/>
      <c r="AC30" s="302"/>
      <c r="AD30" s="303"/>
    </row>
    <row r="34" spans="2:2" x14ac:dyDescent="0.25">
      <c r="B34" s="114" t="s">
        <v>316</v>
      </c>
    </row>
    <row r="35" spans="2:2" x14ac:dyDescent="0.25">
      <c r="B35" s="114" t="s">
        <v>318</v>
      </c>
    </row>
    <row r="36" spans="2:2" x14ac:dyDescent="0.25">
      <c r="B36" s="114" t="s">
        <v>320</v>
      </c>
    </row>
  </sheetData>
  <autoFilter ref="B8:Y29"/>
  <mergeCells count="12">
    <mergeCell ref="AB7:AD7"/>
    <mergeCell ref="V6:AD6"/>
    <mergeCell ref="D7:F7"/>
    <mergeCell ref="G7:I7"/>
    <mergeCell ref="D6:L6"/>
    <mergeCell ref="M7:O7"/>
    <mergeCell ref="P7:R7"/>
    <mergeCell ref="S7:U7"/>
    <mergeCell ref="M6:U6"/>
    <mergeCell ref="V7:X7"/>
    <mergeCell ref="Y7:AA7"/>
    <mergeCell ref="J7:L7"/>
  </mergeCells>
  <printOptions gridLines="1"/>
  <pageMargins left="0.7" right="0.7" top="0.75" bottom="0.75" header="0.3" footer="0.3"/>
  <pageSetup scale="2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workbookViewId="0"/>
  </sheetViews>
  <sheetFormatPr defaultColWidth="9.140625" defaultRowHeight="15" x14ac:dyDescent="0.25"/>
  <cols>
    <col min="1" max="1" width="23.28515625" style="114" customWidth="1"/>
    <col min="2" max="2" width="22.28515625" style="115" bestFit="1" customWidth="1"/>
    <col min="3" max="8" width="25.7109375" style="115" customWidth="1"/>
    <col min="9" max="9" width="25.7109375" style="114" customWidth="1"/>
    <col min="10" max="10" width="17" style="114" bestFit="1" customWidth="1"/>
    <col min="11" max="11" width="21.5703125" style="114" bestFit="1" customWidth="1"/>
    <col min="12" max="12" width="15.5703125" style="114" bestFit="1" customWidth="1"/>
    <col min="13" max="13" width="11.85546875" style="114" bestFit="1" customWidth="1"/>
    <col min="14" max="16384" width="9.140625" style="114"/>
  </cols>
  <sheetData>
    <row r="1" spans="1:9" x14ac:dyDescent="0.25">
      <c r="A1" s="1" t="s">
        <v>100</v>
      </c>
      <c r="B1" s="1" t="s">
        <v>235</v>
      </c>
      <c r="C1" s="181"/>
      <c r="D1" s="241" t="s">
        <v>1</v>
      </c>
      <c r="E1" s="241" t="str">
        <f>'1.Feeder Deployment Incremental'!E1</f>
        <v>Unitil - FG&amp;E</v>
      </c>
    </row>
    <row r="2" spans="1:9" x14ac:dyDescent="0.25">
      <c r="A2" s="1"/>
      <c r="B2" s="1"/>
      <c r="C2" s="181"/>
      <c r="D2" s="241" t="s">
        <v>2</v>
      </c>
      <c r="E2" s="254">
        <f>'1.Feeder Deployment Incremental'!E2</f>
        <v>2019</v>
      </c>
      <c r="F2" s="114"/>
    </row>
    <row r="3" spans="1:9" x14ac:dyDescent="0.25">
      <c r="A3" s="1"/>
      <c r="C3" s="2"/>
      <c r="D3" s="2"/>
      <c r="E3" s="114"/>
    </row>
    <row r="4" spans="1:9" ht="15.75" customHeight="1" x14ac:dyDescent="0.25">
      <c r="A4" s="105" t="s">
        <v>201</v>
      </c>
      <c r="I4" s="26"/>
    </row>
    <row r="5" spans="1:9" ht="15.75" thickBot="1" x14ac:dyDescent="0.3"/>
    <row r="6" spans="1:9" ht="32.25" thickBot="1" x14ac:dyDescent="0.3">
      <c r="A6" s="367" t="s">
        <v>1</v>
      </c>
      <c r="B6" s="53" t="s">
        <v>3</v>
      </c>
      <c r="C6" s="55" t="s">
        <v>87</v>
      </c>
      <c r="D6" s="55" t="s">
        <v>88</v>
      </c>
      <c r="E6" s="76" t="s">
        <v>56</v>
      </c>
      <c r="F6" s="54" t="s">
        <v>78</v>
      </c>
      <c r="G6" s="55" t="s">
        <v>79</v>
      </c>
      <c r="H6" s="55" t="s">
        <v>80</v>
      </c>
      <c r="I6" s="53" t="s">
        <v>82</v>
      </c>
    </row>
    <row r="7" spans="1:9" ht="30" customHeight="1" x14ac:dyDescent="0.25">
      <c r="A7" s="368" t="str">
        <f>$E$1</f>
        <v>Unitil - FG&amp;E</v>
      </c>
      <c r="B7" s="362" t="s">
        <v>321</v>
      </c>
      <c r="C7" s="365" t="s">
        <v>314</v>
      </c>
      <c r="D7" s="365" t="s">
        <v>314</v>
      </c>
      <c r="E7" s="362" t="s">
        <v>322</v>
      </c>
      <c r="F7" s="304">
        <v>4</v>
      </c>
      <c r="G7" s="304">
        <v>4029</v>
      </c>
      <c r="H7" s="304">
        <v>36306.665314959282</v>
      </c>
      <c r="I7" s="675">
        <v>11.15440720074357</v>
      </c>
    </row>
    <row r="8" spans="1:9" ht="30" customHeight="1" x14ac:dyDescent="0.25">
      <c r="A8" s="369" t="str">
        <f t="shared" ref="A8:A18" si="0">$E$1</f>
        <v>Unitil - FG&amp;E</v>
      </c>
      <c r="B8" s="22" t="s">
        <v>327</v>
      </c>
      <c r="C8" s="21" t="s">
        <v>314</v>
      </c>
      <c r="D8" s="21" t="s">
        <v>314</v>
      </c>
      <c r="E8" s="22" t="s">
        <v>322</v>
      </c>
      <c r="F8" s="305">
        <v>3</v>
      </c>
      <c r="G8" s="305">
        <v>3240</v>
      </c>
      <c r="H8" s="305">
        <v>25637.25633310929</v>
      </c>
      <c r="I8" s="676">
        <v>5.8095000149301192</v>
      </c>
    </row>
    <row r="9" spans="1:9" ht="30" customHeight="1" x14ac:dyDescent="0.25">
      <c r="A9" s="369" t="str">
        <f t="shared" si="0"/>
        <v>Unitil - FG&amp;E</v>
      </c>
      <c r="B9" s="22" t="s">
        <v>331</v>
      </c>
      <c r="C9" s="21" t="s">
        <v>314</v>
      </c>
      <c r="D9" s="21" t="s">
        <v>314</v>
      </c>
      <c r="E9" s="22" t="s">
        <v>331</v>
      </c>
      <c r="F9" s="305">
        <v>4</v>
      </c>
      <c r="G9" s="305">
        <v>2071</v>
      </c>
      <c r="H9" s="305">
        <v>46024.692345293319</v>
      </c>
      <c r="I9" s="676">
        <v>10.42937073269524</v>
      </c>
    </row>
    <row r="10" spans="1:9" ht="30" customHeight="1" x14ac:dyDescent="0.25">
      <c r="A10" s="369" t="str">
        <f t="shared" si="0"/>
        <v>Unitil - FG&amp;E</v>
      </c>
      <c r="B10" s="22" t="s">
        <v>336</v>
      </c>
      <c r="C10" s="21" t="s">
        <v>314</v>
      </c>
      <c r="D10" s="21" t="s">
        <v>314</v>
      </c>
      <c r="E10" s="22" t="s">
        <v>322</v>
      </c>
      <c r="F10" s="305">
        <v>2</v>
      </c>
      <c r="G10" s="305">
        <v>1119</v>
      </c>
      <c r="H10" s="305">
        <v>8021.4892279837713</v>
      </c>
      <c r="I10" s="676">
        <v>1.8177000371740539</v>
      </c>
    </row>
    <row r="11" spans="1:9" ht="30" customHeight="1" x14ac:dyDescent="0.25">
      <c r="A11" s="369" t="str">
        <f t="shared" si="0"/>
        <v>Unitil - FG&amp;E</v>
      </c>
      <c r="B11" s="22" t="s">
        <v>339</v>
      </c>
      <c r="C11" s="21" t="s">
        <v>314</v>
      </c>
      <c r="D11" s="21" t="s">
        <v>314</v>
      </c>
      <c r="E11" s="22" t="s">
        <v>322</v>
      </c>
      <c r="F11" s="305">
        <v>1</v>
      </c>
      <c r="G11" s="305">
        <v>1</v>
      </c>
      <c r="H11" s="305">
        <v>154.45459494841069</v>
      </c>
      <c r="I11" s="676">
        <v>2.9271784384785118</v>
      </c>
    </row>
    <row r="12" spans="1:9" ht="30" customHeight="1" x14ac:dyDescent="0.25">
      <c r="A12" s="369" t="str">
        <f t="shared" si="0"/>
        <v>Unitil - FG&amp;E</v>
      </c>
      <c r="B12" s="22" t="s">
        <v>340</v>
      </c>
      <c r="C12" s="21" t="s">
        <v>314</v>
      </c>
      <c r="D12" s="21" t="s">
        <v>314</v>
      </c>
      <c r="E12" s="22" t="s">
        <v>322</v>
      </c>
      <c r="F12" s="305">
        <v>9</v>
      </c>
      <c r="G12" s="305">
        <v>2578</v>
      </c>
      <c r="H12" s="305">
        <v>41858.593734765469</v>
      </c>
      <c r="I12" s="676">
        <v>14.252778886484414</v>
      </c>
    </row>
    <row r="13" spans="1:9" ht="30" customHeight="1" x14ac:dyDescent="0.25">
      <c r="A13" s="369" t="str">
        <f t="shared" si="0"/>
        <v>Unitil - FG&amp;E</v>
      </c>
      <c r="B13" s="22" t="s">
        <v>350</v>
      </c>
      <c r="C13" s="21" t="s">
        <v>314</v>
      </c>
      <c r="D13" s="21" t="s">
        <v>314</v>
      </c>
      <c r="E13" s="22" t="s">
        <v>322</v>
      </c>
      <c r="F13" s="305">
        <v>3</v>
      </c>
      <c r="G13" s="305">
        <v>1845</v>
      </c>
      <c r="H13" s="305">
        <v>17755.897352462282</v>
      </c>
      <c r="I13" s="676">
        <v>4.0235540259825022</v>
      </c>
    </row>
    <row r="14" spans="1:9" ht="30" customHeight="1" x14ac:dyDescent="0.25">
      <c r="A14" s="369" t="str">
        <f t="shared" si="0"/>
        <v>Unitil - FG&amp;E</v>
      </c>
      <c r="B14" s="22" t="s">
        <v>354</v>
      </c>
      <c r="C14" s="21" t="s">
        <v>314</v>
      </c>
      <c r="D14" s="21" t="s">
        <v>314</v>
      </c>
      <c r="E14" s="22" t="s">
        <v>354</v>
      </c>
      <c r="F14" s="305">
        <v>2</v>
      </c>
      <c r="G14" s="305">
        <v>2983</v>
      </c>
      <c r="H14" s="305">
        <v>36496.280102684839</v>
      </c>
      <c r="I14" s="676">
        <v>8.2701961959798762</v>
      </c>
    </row>
    <row r="15" spans="1:9" ht="30" customHeight="1" x14ac:dyDescent="0.25">
      <c r="A15" s="369" t="str">
        <f t="shared" si="0"/>
        <v>Unitil - FG&amp;E</v>
      </c>
      <c r="B15" s="22" t="s">
        <v>357</v>
      </c>
      <c r="C15" s="21" t="s">
        <v>314</v>
      </c>
      <c r="D15" s="21" t="s">
        <v>314</v>
      </c>
      <c r="E15" s="22" t="s">
        <v>354</v>
      </c>
      <c r="F15" s="305">
        <v>3</v>
      </c>
      <c r="G15" s="305">
        <v>3783</v>
      </c>
      <c r="H15" s="305">
        <v>37621.406271553744</v>
      </c>
      <c r="I15" s="676">
        <v>8.5251540748540151</v>
      </c>
    </row>
    <row r="16" spans="1:9" ht="30" customHeight="1" x14ac:dyDescent="0.25">
      <c r="A16" s="369" t="str">
        <f t="shared" si="0"/>
        <v>Unitil - FG&amp;E</v>
      </c>
      <c r="B16" s="22" t="s">
        <v>361</v>
      </c>
      <c r="C16" s="21" t="s">
        <v>314</v>
      </c>
      <c r="D16" s="21" t="s">
        <v>314</v>
      </c>
      <c r="E16" s="22" t="s">
        <v>322</v>
      </c>
      <c r="F16" s="305">
        <v>1</v>
      </c>
      <c r="G16" s="305">
        <v>769</v>
      </c>
      <c r="H16" s="305">
        <v>12763.149978106552</v>
      </c>
      <c r="I16" s="676">
        <v>2.8921784384785121</v>
      </c>
    </row>
    <row r="17" spans="1:9" ht="30" customHeight="1" x14ac:dyDescent="0.25">
      <c r="A17" s="369" t="str">
        <f t="shared" si="0"/>
        <v>Unitil - FG&amp;E</v>
      </c>
      <c r="B17" s="22" t="s">
        <v>363</v>
      </c>
      <c r="C17" s="21" t="s">
        <v>314</v>
      </c>
      <c r="D17" s="21" t="s">
        <v>314</v>
      </c>
      <c r="E17" s="22" t="s">
        <v>331</v>
      </c>
      <c r="F17" s="305">
        <v>2</v>
      </c>
      <c r="G17" s="305">
        <v>3260</v>
      </c>
      <c r="H17" s="305">
        <v>27424.950366179368</v>
      </c>
      <c r="I17" s="676">
        <v>6.2145982975571332</v>
      </c>
    </row>
    <row r="18" spans="1:9" ht="30" customHeight="1" x14ac:dyDescent="0.25">
      <c r="A18" s="369" t="str">
        <f t="shared" si="0"/>
        <v>Unitil - FG&amp;E</v>
      </c>
      <c r="B18" s="22" t="s">
        <v>366</v>
      </c>
      <c r="C18" s="21" t="s">
        <v>314</v>
      </c>
      <c r="D18" s="21" t="s">
        <v>314</v>
      </c>
      <c r="E18" s="22" t="s">
        <v>322</v>
      </c>
      <c r="F18" s="305">
        <v>6</v>
      </c>
      <c r="G18" s="305">
        <v>3320</v>
      </c>
      <c r="H18" s="305">
        <v>65099.481160463642</v>
      </c>
      <c r="I18" s="676">
        <v>14.751790591773865</v>
      </c>
    </row>
    <row r="19" spans="1:9" ht="30" customHeight="1" thickBot="1" x14ac:dyDescent="0.3">
      <c r="A19" s="370" t="str">
        <f>$E$1</f>
        <v>Unitil - FG&amp;E</v>
      </c>
      <c r="B19" s="9" t="s">
        <v>371</v>
      </c>
      <c r="C19" s="248" t="s">
        <v>314</v>
      </c>
      <c r="D19" s="20" t="s">
        <v>314</v>
      </c>
      <c r="E19" s="307" t="s">
        <v>322</v>
      </c>
      <c r="F19" s="306">
        <v>5</v>
      </c>
      <c r="G19" s="306">
        <v>996</v>
      </c>
      <c r="H19" s="306">
        <v>78087.830217490016</v>
      </c>
      <c r="I19" s="677">
        <v>17.695</v>
      </c>
    </row>
    <row r="20" spans="1:9" ht="32.25" customHeight="1" thickBot="1" x14ac:dyDescent="0.3">
      <c r="A20" s="366" t="str">
        <f>$E$1</f>
        <v>Unitil - FG&amp;E</v>
      </c>
      <c r="B20" s="393" t="s">
        <v>264</v>
      </c>
      <c r="C20" s="249"/>
      <c r="D20" s="75"/>
      <c r="E20" s="250"/>
      <c r="F20" s="192">
        <f>SUM(F7:F19)</f>
        <v>45</v>
      </c>
      <c r="G20" s="192">
        <f>SUM(G7:G19)</f>
        <v>29994</v>
      </c>
      <c r="H20" s="192">
        <f>SUM(H7:H19)</f>
        <v>433252.147</v>
      </c>
      <c r="I20" s="678">
        <f>SUM(I7:I19)</f>
        <v>108.76340693513183</v>
      </c>
    </row>
    <row r="22" spans="1:9" x14ac:dyDescent="0.25">
      <c r="A22" s="238" t="s">
        <v>269</v>
      </c>
      <c r="C22" s="136"/>
      <c r="D22" s="136"/>
      <c r="E22" s="136"/>
      <c r="F22" s="136"/>
      <c r="G22" s="136"/>
      <c r="H22" s="136"/>
    </row>
  </sheetData>
  <printOptions headings="1" gridLines="1"/>
  <pageMargins left="0.7" right="0.7"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4"/>
  <sheetViews>
    <sheetView zoomScaleNormal="100" workbookViewId="0"/>
  </sheetViews>
  <sheetFormatPr defaultColWidth="9.140625" defaultRowHeight="15" x14ac:dyDescent="0.25"/>
  <cols>
    <col min="1" max="1" width="23.28515625" style="114" customWidth="1"/>
    <col min="2" max="2" width="23.42578125" style="114" customWidth="1"/>
    <col min="3" max="3" width="23.5703125" style="114" customWidth="1"/>
    <col min="4" max="4" width="15.7109375" style="114" customWidth="1"/>
    <col min="5" max="5" width="24" style="114" customWidth="1"/>
    <col min="6" max="6" width="24.140625" style="114" bestFit="1" customWidth="1"/>
    <col min="7" max="7" width="22.5703125" style="114" bestFit="1" customWidth="1"/>
    <col min="8" max="8" width="20.7109375" style="114" bestFit="1" customWidth="1"/>
    <col min="9" max="9" width="69.5703125" style="114" customWidth="1"/>
    <col min="10" max="16384" width="9.140625" style="114"/>
  </cols>
  <sheetData>
    <row r="1" spans="1:9" x14ac:dyDescent="0.25">
      <c r="A1" s="1" t="s">
        <v>155</v>
      </c>
      <c r="B1" s="1" t="s">
        <v>156</v>
      </c>
      <c r="C1" s="2"/>
      <c r="D1" s="241" t="s">
        <v>1</v>
      </c>
      <c r="E1" s="241" t="str">
        <f>'1.Feeder Deployment Incremental'!E1</f>
        <v>Unitil - FG&amp;E</v>
      </c>
    </row>
    <row r="2" spans="1:9" x14ac:dyDescent="0.25">
      <c r="A2" s="1"/>
      <c r="B2" s="1"/>
      <c r="C2" s="2"/>
      <c r="D2" s="241" t="s">
        <v>2</v>
      </c>
      <c r="E2" s="254">
        <f>'1.Feeder Deployment Incremental'!E2</f>
        <v>2019</v>
      </c>
    </row>
    <row r="4" spans="1:9" ht="15.75" thickBot="1" x14ac:dyDescent="0.3"/>
    <row r="5" spans="1:9" ht="15" customHeight="1" thickBot="1" x14ac:dyDescent="0.3">
      <c r="A5" s="827" t="s">
        <v>53</v>
      </c>
      <c r="B5" s="828"/>
      <c r="C5" s="829"/>
      <c r="D5" s="735" t="s">
        <v>125</v>
      </c>
      <c r="E5" s="766"/>
      <c r="F5" s="766"/>
      <c r="G5" s="766"/>
      <c r="H5" s="766"/>
      <c r="I5" s="747"/>
    </row>
    <row r="6" spans="1:9" ht="60.75" thickBot="1" x14ac:dyDescent="0.3">
      <c r="A6" s="356" t="s">
        <v>1</v>
      </c>
      <c r="B6" s="97" t="s">
        <v>3</v>
      </c>
      <c r="C6" s="98" t="s">
        <v>126</v>
      </c>
      <c r="D6" s="404" t="s">
        <v>294</v>
      </c>
      <c r="E6" s="95" t="s">
        <v>148</v>
      </c>
      <c r="F6" s="100" t="s">
        <v>149</v>
      </c>
      <c r="G6" s="95" t="s">
        <v>150</v>
      </c>
      <c r="H6" s="404" t="s">
        <v>151</v>
      </c>
      <c r="I6" s="96" t="s">
        <v>106</v>
      </c>
    </row>
    <row r="7" spans="1:9" x14ac:dyDescent="0.25">
      <c r="A7" s="358" t="str">
        <f t="shared" ref="A7:A64" si="0">$E$1</f>
        <v>Unitil - FG&amp;E</v>
      </c>
      <c r="B7" s="91" t="s">
        <v>321</v>
      </c>
      <c r="C7" s="399" t="s">
        <v>323</v>
      </c>
      <c r="D7" s="441" t="s">
        <v>431</v>
      </c>
      <c r="E7" s="442" t="s">
        <v>314</v>
      </c>
      <c r="F7" s="441" t="s">
        <v>314</v>
      </c>
      <c r="G7" s="442" t="s">
        <v>314</v>
      </c>
      <c r="H7" s="441" t="s">
        <v>314</v>
      </c>
      <c r="I7" s="443" t="s">
        <v>432</v>
      </c>
    </row>
    <row r="8" spans="1:9" x14ac:dyDescent="0.25">
      <c r="A8" s="359" t="str">
        <f t="shared" si="0"/>
        <v>Unitil - FG&amp;E</v>
      </c>
      <c r="B8" s="116" t="s">
        <v>321</v>
      </c>
      <c r="C8" s="58" t="s">
        <v>324</v>
      </c>
      <c r="D8" s="444" t="s">
        <v>431</v>
      </c>
      <c r="E8" s="445" t="s">
        <v>314</v>
      </c>
      <c r="F8" s="444" t="s">
        <v>314</v>
      </c>
      <c r="G8" s="445" t="s">
        <v>314</v>
      </c>
      <c r="H8" s="444" t="s">
        <v>314</v>
      </c>
      <c r="I8" s="446" t="s">
        <v>432</v>
      </c>
    </row>
    <row r="9" spans="1:9" x14ac:dyDescent="0.25">
      <c r="A9" s="359" t="str">
        <f t="shared" si="0"/>
        <v>Unitil - FG&amp;E</v>
      </c>
      <c r="B9" s="116" t="s">
        <v>321</v>
      </c>
      <c r="C9" s="58" t="s">
        <v>325</v>
      </c>
      <c r="D9" s="444" t="s">
        <v>431</v>
      </c>
      <c r="E9" s="445" t="s">
        <v>314</v>
      </c>
      <c r="F9" s="444" t="s">
        <v>314</v>
      </c>
      <c r="G9" s="445" t="s">
        <v>314</v>
      </c>
      <c r="H9" s="444" t="s">
        <v>314</v>
      </c>
      <c r="I9" s="446" t="s">
        <v>432</v>
      </c>
    </row>
    <row r="10" spans="1:9" x14ac:dyDescent="0.25">
      <c r="A10" s="359" t="str">
        <f t="shared" si="0"/>
        <v>Unitil - FG&amp;E</v>
      </c>
      <c r="B10" s="116" t="s">
        <v>321</v>
      </c>
      <c r="C10" s="58" t="s">
        <v>326</v>
      </c>
      <c r="D10" s="444" t="s">
        <v>431</v>
      </c>
      <c r="E10" s="445" t="s">
        <v>314</v>
      </c>
      <c r="F10" s="444" t="s">
        <v>314</v>
      </c>
      <c r="G10" s="445" t="s">
        <v>314</v>
      </c>
      <c r="H10" s="444" t="s">
        <v>314</v>
      </c>
      <c r="I10" s="446" t="s">
        <v>432</v>
      </c>
    </row>
    <row r="11" spans="1:9" x14ac:dyDescent="0.25">
      <c r="A11" s="359" t="str">
        <f t="shared" si="0"/>
        <v>Unitil - FG&amp;E</v>
      </c>
      <c r="B11" s="116" t="s">
        <v>321</v>
      </c>
      <c r="C11" s="395"/>
      <c r="D11" s="395"/>
      <c r="E11" s="395"/>
      <c r="F11" s="395"/>
      <c r="G11" s="395"/>
      <c r="H11" s="395"/>
      <c r="I11" s="395"/>
    </row>
    <row r="12" spans="1:9" x14ac:dyDescent="0.25">
      <c r="A12" s="359" t="str">
        <f t="shared" si="0"/>
        <v>Unitil - FG&amp;E</v>
      </c>
      <c r="B12" s="116" t="s">
        <v>327</v>
      </c>
      <c r="C12" s="58" t="s">
        <v>328</v>
      </c>
      <c r="D12" s="444" t="s">
        <v>431</v>
      </c>
      <c r="E12" s="445" t="s">
        <v>314</v>
      </c>
      <c r="F12" s="444" t="s">
        <v>314</v>
      </c>
      <c r="G12" s="445" t="s">
        <v>314</v>
      </c>
      <c r="H12" s="444" t="s">
        <v>314</v>
      </c>
      <c r="I12" s="446" t="s">
        <v>432</v>
      </c>
    </row>
    <row r="13" spans="1:9" x14ac:dyDescent="0.25">
      <c r="A13" s="359" t="str">
        <f t="shared" si="0"/>
        <v>Unitil - FG&amp;E</v>
      </c>
      <c r="B13" s="116" t="s">
        <v>327</v>
      </c>
      <c r="C13" s="58" t="s">
        <v>329</v>
      </c>
      <c r="D13" s="444" t="s">
        <v>431</v>
      </c>
      <c r="E13" s="445" t="s">
        <v>314</v>
      </c>
      <c r="F13" s="444" t="s">
        <v>314</v>
      </c>
      <c r="G13" s="445" t="s">
        <v>314</v>
      </c>
      <c r="H13" s="444" t="s">
        <v>314</v>
      </c>
      <c r="I13" s="446" t="s">
        <v>432</v>
      </c>
    </row>
    <row r="14" spans="1:9" x14ac:dyDescent="0.25">
      <c r="A14" s="359" t="str">
        <f t="shared" si="0"/>
        <v>Unitil - FG&amp;E</v>
      </c>
      <c r="B14" s="116" t="s">
        <v>327</v>
      </c>
      <c r="C14" s="58" t="s">
        <v>330</v>
      </c>
      <c r="D14" s="444" t="s">
        <v>431</v>
      </c>
      <c r="E14" s="445" t="s">
        <v>314</v>
      </c>
      <c r="F14" s="444" t="s">
        <v>314</v>
      </c>
      <c r="G14" s="445" t="s">
        <v>314</v>
      </c>
      <c r="H14" s="444" t="s">
        <v>314</v>
      </c>
      <c r="I14" s="446" t="s">
        <v>432</v>
      </c>
    </row>
    <row r="15" spans="1:9" x14ac:dyDescent="0.25">
      <c r="A15" s="359" t="str">
        <f t="shared" si="0"/>
        <v>Unitil - FG&amp;E</v>
      </c>
      <c r="B15" s="116" t="s">
        <v>327</v>
      </c>
      <c r="C15" s="395"/>
      <c r="D15" s="395"/>
      <c r="E15" s="395"/>
      <c r="F15" s="395"/>
      <c r="G15" s="395"/>
      <c r="H15" s="395"/>
      <c r="I15" s="395"/>
    </row>
    <row r="16" spans="1:9" x14ac:dyDescent="0.25">
      <c r="A16" s="359" t="str">
        <f t="shared" si="0"/>
        <v>Unitil - FG&amp;E</v>
      </c>
      <c r="B16" s="116" t="s">
        <v>331</v>
      </c>
      <c r="C16" s="58" t="s">
        <v>332</v>
      </c>
      <c r="D16" s="444" t="s">
        <v>431</v>
      </c>
      <c r="E16" s="445" t="s">
        <v>314</v>
      </c>
      <c r="F16" s="444" t="s">
        <v>314</v>
      </c>
      <c r="G16" s="445" t="s">
        <v>314</v>
      </c>
      <c r="H16" s="444" t="s">
        <v>314</v>
      </c>
      <c r="I16" s="446" t="s">
        <v>432</v>
      </c>
    </row>
    <row r="17" spans="1:9" x14ac:dyDescent="0.25">
      <c r="A17" s="359" t="str">
        <f t="shared" si="0"/>
        <v>Unitil - FG&amp;E</v>
      </c>
      <c r="B17" s="116" t="s">
        <v>331</v>
      </c>
      <c r="C17" s="58" t="s">
        <v>333</v>
      </c>
      <c r="D17" s="444" t="s">
        <v>431</v>
      </c>
      <c r="E17" s="445" t="s">
        <v>314</v>
      </c>
      <c r="F17" s="444" t="s">
        <v>314</v>
      </c>
      <c r="G17" s="445" t="s">
        <v>314</v>
      </c>
      <c r="H17" s="444" t="s">
        <v>314</v>
      </c>
      <c r="I17" s="446" t="s">
        <v>432</v>
      </c>
    </row>
    <row r="18" spans="1:9" x14ac:dyDescent="0.25">
      <c r="A18" s="359" t="str">
        <f t="shared" si="0"/>
        <v>Unitil - FG&amp;E</v>
      </c>
      <c r="B18" s="116" t="s">
        <v>331</v>
      </c>
      <c r="C18" s="58" t="s">
        <v>334</v>
      </c>
      <c r="D18" s="444" t="s">
        <v>431</v>
      </c>
      <c r="E18" s="445" t="s">
        <v>314</v>
      </c>
      <c r="F18" s="444" t="s">
        <v>314</v>
      </c>
      <c r="G18" s="445" t="s">
        <v>314</v>
      </c>
      <c r="H18" s="444" t="s">
        <v>314</v>
      </c>
      <c r="I18" s="446" t="s">
        <v>432</v>
      </c>
    </row>
    <row r="19" spans="1:9" x14ac:dyDescent="0.25">
      <c r="A19" s="359" t="str">
        <f t="shared" si="0"/>
        <v>Unitil - FG&amp;E</v>
      </c>
      <c r="B19" s="116" t="s">
        <v>331</v>
      </c>
      <c r="C19" s="58" t="s">
        <v>335</v>
      </c>
      <c r="D19" s="444" t="s">
        <v>431</v>
      </c>
      <c r="E19" s="445" t="s">
        <v>314</v>
      </c>
      <c r="F19" s="444" t="s">
        <v>314</v>
      </c>
      <c r="G19" s="445" t="s">
        <v>314</v>
      </c>
      <c r="H19" s="444" t="s">
        <v>314</v>
      </c>
      <c r="I19" s="446" t="s">
        <v>432</v>
      </c>
    </row>
    <row r="20" spans="1:9" x14ac:dyDescent="0.25">
      <c r="A20" s="359" t="str">
        <f t="shared" si="0"/>
        <v>Unitil - FG&amp;E</v>
      </c>
      <c r="B20" s="116" t="s">
        <v>331</v>
      </c>
      <c r="C20" s="395"/>
      <c r="D20" s="395"/>
      <c r="E20" s="395"/>
      <c r="F20" s="395"/>
      <c r="G20" s="395"/>
      <c r="H20" s="395"/>
      <c r="I20" s="395"/>
    </row>
    <row r="21" spans="1:9" x14ac:dyDescent="0.25">
      <c r="A21" s="359" t="str">
        <f t="shared" si="0"/>
        <v>Unitil - FG&amp;E</v>
      </c>
      <c r="B21" s="116" t="s">
        <v>336</v>
      </c>
      <c r="C21" s="58" t="s">
        <v>337</v>
      </c>
      <c r="D21" s="444" t="s">
        <v>431</v>
      </c>
      <c r="E21" s="445" t="s">
        <v>314</v>
      </c>
      <c r="F21" s="444" t="s">
        <v>314</v>
      </c>
      <c r="G21" s="445" t="s">
        <v>314</v>
      </c>
      <c r="H21" s="444" t="s">
        <v>314</v>
      </c>
      <c r="I21" s="446" t="s">
        <v>432</v>
      </c>
    </row>
    <row r="22" spans="1:9" x14ac:dyDescent="0.25">
      <c r="A22" s="359" t="str">
        <f t="shared" si="0"/>
        <v>Unitil - FG&amp;E</v>
      </c>
      <c r="B22" s="116" t="s">
        <v>336</v>
      </c>
      <c r="C22" s="58" t="s">
        <v>338</v>
      </c>
      <c r="D22" s="444" t="s">
        <v>431</v>
      </c>
      <c r="E22" s="445" t="s">
        <v>314</v>
      </c>
      <c r="F22" s="444" t="s">
        <v>314</v>
      </c>
      <c r="G22" s="445" t="s">
        <v>314</v>
      </c>
      <c r="H22" s="444" t="s">
        <v>314</v>
      </c>
      <c r="I22" s="446" t="s">
        <v>432</v>
      </c>
    </row>
    <row r="23" spans="1:9" x14ac:dyDescent="0.25">
      <c r="A23" s="359" t="str">
        <f t="shared" si="0"/>
        <v>Unitil - FG&amp;E</v>
      </c>
      <c r="B23" s="116" t="s">
        <v>336</v>
      </c>
      <c r="C23" s="395"/>
      <c r="D23" s="395"/>
      <c r="E23" s="395"/>
      <c r="F23" s="395"/>
      <c r="G23" s="395"/>
      <c r="H23" s="395"/>
      <c r="I23" s="395"/>
    </row>
    <row r="24" spans="1:9" x14ac:dyDescent="0.25">
      <c r="A24" s="359" t="str">
        <f t="shared" si="0"/>
        <v>Unitil - FG&amp;E</v>
      </c>
      <c r="B24" s="116" t="s">
        <v>339</v>
      </c>
      <c r="C24" s="58">
        <v>1341</v>
      </c>
      <c r="D24" s="444" t="s">
        <v>431</v>
      </c>
      <c r="E24" s="445" t="s">
        <v>314</v>
      </c>
      <c r="F24" s="444" t="s">
        <v>314</v>
      </c>
      <c r="G24" s="445" t="s">
        <v>314</v>
      </c>
      <c r="H24" s="444" t="s">
        <v>314</v>
      </c>
      <c r="I24" s="446" t="s">
        <v>432</v>
      </c>
    </row>
    <row r="25" spans="1:9" x14ac:dyDescent="0.25">
      <c r="A25" s="359" t="str">
        <f t="shared" si="0"/>
        <v>Unitil - FG&amp;E</v>
      </c>
      <c r="B25" s="116" t="s">
        <v>339</v>
      </c>
      <c r="C25" s="395"/>
      <c r="D25" s="395"/>
      <c r="E25" s="395"/>
      <c r="F25" s="395"/>
      <c r="G25" s="395"/>
      <c r="H25" s="395"/>
      <c r="I25" s="395"/>
    </row>
    <row r="26" spans="1:9" x14ac:dyDescent="0.25">
      <c r="A26" s="359" t="str">
        <f t="shared" si="0"/>
        <v>Unitil - FG&amp;E</v>
      </c>
      <c r="B26" s="116" t="s">
        <v>340</v>
      </c>
      <c r="C26" s="58" t="s">
        <v>341</v>
      </c>
      <c r="D26" s="444" t="s">
        <v>431</v>
      </c>
      <c r="E26" s="445" t="s">
        <v>314</v>
      </c>
      <c r="F26" s="444" t="s">
        <v>314</v>
      </c>
      <c r="G26" s="445" t="s">
        <v>314</v>
      </c>
      <c r="H26" s="444" t="s">
        <v>314</v>
      </c>
      <c r="I26" s="446" t="s">
        <v>432</v>
      </c>
    </row>
    <row r="27" spans="1:9" x14ac:dyDescent="0.25">
      <c r="A27" s="359" t="str">
        <f t="shared" si="0"/>
        <v>Unitil - FG&amp;E</v>
      </c>
      <c r="B27" s="116" t="s">
        <v>340</v>
      </c>
      <c r="C27" s="58" t="s">
        <v>342</v>
      </c>
      <c r="D27" s="444" t="s">
        <v>431</v>
      </c>
      <c r="E27" s="445" t="s">
        <v>314</v>
      </c>
      <c r="F27" s="444" t="s">
        <v>314</v>
      </c>
      <c r="G27" s="445" t="s">
        <v>314</v>
      </c>
      <c r="H27" s="444" t="s">
        <v>314</v>
      </c>
      <c r="I27" s="446" t="s">
        <v>432</v>
      </c>
    </row>
    <row r="28" spans="1:9" x14ac:dyDescent="0.25">
      <c r="A28" s="359" t="str">
        <f t="shared" si="0"/>
        <v>Unitil - FG&amp;E</v>
      </c>
      <c r="B28" s="116" t="s">
        <v>340</v>
      </c>
      <c r="C28" s="58" t="s">
        <v>343</v>
      </c>
      <c r="D28" s="444" t="s">
        <v>431</v>
      </c>
      <c r="E28" s="445" t="s">
        <v>314</v>
      </c>
      <c r="F28" s="444" t="s">
        <v>314</v>
      </c>
      <c r="G28" s="445" t="s">
        <v>314</v>
      </c>
      <c r="H28" s="444" t="s">
        <v>314</v>
      </c>
      <c r="I28" s="446" t="s">
        <v>432</v>
      </c>
    </row>
    <row r="29" spans="1:9" x14ac:dyDescent="0.25">
      <c r="A29" s="359" t="str">
        <f t="shared" si="0"/>
        <v>Unitil - FG&amp;E</v>
      </c>
      <c r="B29" s="116" t="s">
        <v>340</v>
      </c>
      <c r="C29" s="58" t="s">
        <v>344</v>
      </c>
      <c r="D29" s="444" t="s">
        <v>431</v>
      </c>
      <c r="E29" s="445" t="s">
        <v>314</v>
      </c>
      <c r="F29" s="444" t="s">
        <v>314</v>
      </c>
      <c r="G29" s="445" t="s">
        <v>314</v>
      </c>
      <c r="H29" s="444" t="s">
        <v>314</v>
      </c>
      <c r="I29" s="446" t="s">
        <v>432</v>
      </c>
    </row>
    <row r="30" spans="1:9" x14ac:dyDescent="0.25">
      <c r="A30" s="359" t="str">
        <f t="shared" si="0"/>
        <v>Unitil - FG&amp;E</v>
      </c>
      <c r="B30" s="116" t="s">
        <v>340</v>
      </c>
      <c r="C30" s="58" t="s">
        <v>345</v>
      </c>
      <c r="D30" s="444" t="s">
        <v>431</v>
      </c>
      <c r="E30" s="445" t="s">
        <v>314</v>
      </c>
      <c r="F30" s="444" t="s">
        <v>314</v>
      </c>
      <c r="G30" s="445" t="s">
        <v>314</v>
      </c>
      <c r="H30" s="444" t="s">
        <v>314</v>
      </c>
      <c r="I30" s="446" t="s">
        <v>432</v>
      </c>
    </row>
    <row r="31" spans="1:9" x14ac:dyDescent="0.25">
      <c r="A31" s="359" t="str">
        <f t="shared" si="0"/>
        <v>Unitil - FG&amp;E</v>
      </c>
      <c r="B31" s="116" t="s">
        <v>340</v>
      </c>
      <c r="C31" s="58" t="s">
        <v>346</v>
      </c>
      <c r="D31" s="444" t="s">
        <v>431</v>
      </c>
      <c r="E31" s="445" t="s">
        <v>314</v>
      </c>
      <c r="F31" s="444" t="s">
        <v>314</v>
      </c>
      <c r="G31" s="445" t="s">
        <v>314</v>
      </c>
      <c r="H31" s="444" t="s">
        <v>314</v>
      </c>
      <c r="I31" s="446" t="s">
        <v>432</v>
      </c>
    </row>
    <row r="32" spans="1:9" x14ac:dyDescent="0.25">
      <c r="A32" s="359" t="str">
        <f t="shared" si="0"/>
        <v>Unitil - FG&amp;E</v>
      </c>
      <c r="B32" s="116" t="s">
        <v>340</v>
      </c>
      <c r="C32" s="58" t="s">
        <v>347</v>
      </c>
      <c r="D32" s="444" t="s">
        <v>431</v>
      </c>
      <c r="E32" s="445" t="s">
        <v>314</v>
      </c>
      <c r="F32" s="444" t="s">
        <v>314</v>
      </c>
      <c r="G32" s="445" t="s">
        <v>314</v>
      </c>
      <c r="H32" s="444" t="s">
        <v>314</v>
      </c>
      <c r="I32" s="446" t="s">
        <v>432</v>
      </c>
    </row>
    <row r="33" spans="1:9" x14ac:dyDescent="0.25">
      <c r="A33" s="359" t="str">
        <f t="shared" si="0"/>
        <v>Unitil - FG&amp;E</v>
      </c>
      <c r="B33" s="116" t="s">
        <v>340</v>
      </c>
      <c r="C33" s="58" t="s">
        <v>348</v>
      </c>
      <c r="D33" s="444" t="s">
        <v>431</v>
      </c>
      <c r="E33" s="445" t="s">
        <v>314</v>
      </c>
      <c r="F33" s="444" t="s">
        <v>314</v>
      </c>
      <c r="G33" s="445" t="s">
        <v>314</v>
      </c>
      <c r="H33" s="444" t="s">
        <v>314</v>
      </c>
      <c r="I33" s="446" t="s">
        <v>432</v>
      </c>
    </row>
    <row r="34" spans="1:9" x14ac:dyDescent="0.25">
      <c r="A34" s="359" t="str">
        <f t="shared" si="0"/>
        <v>Unitil - FG&amp;E</v>
      </c>
      <c r="B34" s="116" t="s">
        <v>340</v>
      </c>
      <c r="C34" s="58" t="s">
        <v>349</v>
      </c>
      <c r="D34" s="444" t="s">
        <v>431</v>
      </c>
      <c r="E34" s="445" t="s">
        <v>314</v>
      </c>
      <c r="F34" s="444" t="s">
        <v>314</v>
      </c>
      <c r="G34" s="445" t="s">
        <v>314</v>
      </c>
      <c r="H34" s="444" t="s">
        <v>314</v>
      </c>
      <c r="I34" s="446" t="s">
        <v>432</v>
      </c>
    </row>
    <row r="35" spans="1:9" x14ac:dyDescent="0.25">
      <c r="A35" s="359" t="str">
        <f t="shared" si="0"/>
        <v>Unitil - FG&amp;E</v>
      </c>
      <c r="B35" s="116" t="s">
        <v>340</v>
      </c>
      <c r="C35" s="395"/>
      <c r="D35" s="395"/>
      <c r="E35" s="395"/>
      <c r="F35" s="395"/>
      <c r="G35" s="395"/>
      <c r="H35" s="395"/>
      <c r="I35" s="395"/>
    </row>
    <row r="36" spans="1:9" x14ac:dyDescent="0.25">
      <c r="A36" s="359" t="str">
        <f t="shared" si="0"/>
        <v>Unitil - FG&amp;E</v>
      </c>
      <c r="B36" s="116" t="s">
        <v>350</v>
      </c>
      <c r="C36" s="58" t="s">
        <v>351</v>
      </c>
      <c r="D36" s="444" t="s">
        <v>431</v>
      </c>
      <c r="E36" s="445" t="s">
        <v>314</v>
      </c>
      <c r="F36" s="444" t="s">
        <v>314</v>
      </c>
      <c r="G36" s="445" t="s">
        <v>314</v>
      </c>
      <c r="H36" s="444" t="s">
        <v>314</v>
      </c>
      <c r="I36" s="446" t="s">
        <v>432</v>
      </c>
    </row>
    <row r="37" spans="1:9" x14ac:dyDescent="0.25">
      <c r="A37" s="359" t="str">
        <f t="shared" si="0"/>
        <v>Unitil - FG&amp;E</v>
      </c>
      <c r="B37" s="116" t="s">
        <v>350</v>
      </c>
      <c r="C37" s="58" t="s">
        <v>352</v>
      </c>
      <c r="D37" s="444" t="s">
        <v>431</v>
      </c>
      <c r="E37" s="445" t="s">
        <v>314</v>
      </c>
      <c r="F37" s="444" t="s">
        <v>314</v>
      </c>
      <c r="G37" s="445" t="s">
        <v>314</v>
      </c>
      <c r="H37" s="444" t="s">
        <v>314</v>
      </c>
      <c r="I37" s="446" t="s">
        <v>432</v>
      </c>
    </row>
    <row r="38" spans="1:9" x14ac:dyDescent="0.25">
      <c r="A38" s="359" t="str">
        <f t="shared" si="0"/>
        <v>Unitil - FG&amp;E</v>
      </c>
      <c r="B38" s="116" t="s">
        <v>350</v>
      </c>
      <c r="C38" s="58" t="s">
        <v>353</v>
      </c>
      <c r="D38" s="444" t="s">
        <v>431</v>
      </c>
      <c r="E38" s="445" t="s">
        <v>314</v>
      </c>
      <c r="F38" s="444" t="s">
        <v>314</v>
      </c>
      <c r="G38" s="445" t="s">
        <v>314</v>
      </c>
      <c r="H38" s="444" t="s">
        <v>314</v>
      </c>
      <c r="I38" s="446" t="s">
        <v>432</v>
      </c>
    </row>
    <row r="39" spans="1:9" x14ac:dyDescent="0.25">
      <c r="A39" s="359" t="str">
        <f t="shared" si="0"/>
        <v>Unitil - FG&amp;E</v>
      </c>
      <c r="B39" s="116" t="s">
        <v>350</v>
      </c>
      <c r="C39" s="395"/>
      <c r="D39" s="395"/>
      <c r="E39" s="395"/>
      <c r="F39" s="395"/>
      <c r="G39" s="395"/>
      <c r="H39" s="395"/>
      <c r="I39" s="395"/>
    </row>
    <row r="40" spans="1:9" x14ac:dyDescent="0.25">
      <c r="A40" s="359" t="str">
        <f t="shared" si="0"/>
        <v>Unitil - FG&amp;E</v>
      </c>
      <c r="B40" s="116" t="s">
        <v>354</v>
      </c>
      <c r="C40" s="58" t="s">
        <v>355</v>
      </c>
      <c r="D40" s="444" t="s">
        <v>431</v>
      </c>
      <c r="E40" s="445" t="s">
        <v>314</v>
      </c>
      <c r="F40" s="444" t="s">
        <v>314</v>
      </c>
      <c r="G40" s="445" t="s">
        <v>314</v>
      </c>
      <c r="H40" s="444" t="s">
        <v>314</v>
      </c>
      <c r="I40" s="446" t="s">
        <v>432</v>
      </c>
    </row>
    <row r="41" spans="1:9" x14ac:dyDescent="0.25">
      <c r="A41" s="359" t="str">
        <f t="shared" si="0"/>
        <v>Unitil - FG&amp;E</v>
      </c>
      <c r="B41" s="116" t="s">
        <v>354</v>
      </c>
      <c r="C41" s="58" t="s">
        <v>356</v>
      </c>
      <c r="D41" s="444" t="s">
        <v>431</v>
      </c>
      <c r="E41" s="445" t="s">
        <v>314</v>
      </c>
      <c r="F41" s="444" t="s">
        <v>314</v>
      </c>
      <c r="G41" s="445" t="s">
        <v>314</v>
      </c>
      <c r="H41" s="444" t="s">
        <v>314</v>
      </c>
      <c r="I41" s="446" t="s">
        <v>432</v>
      </c>
    </row>
    <row r="42" spans="1:9" x14ac:dyDescent="0.25">
      <c r="A42" s="359" t="str">
        <f t="shared" si="0"/>
        <v>Unitil - FG&amp;E</v>
      </c>
      <c r="B42" s="116" t="s">
        <v>354</v>
      </c>
      <c r="C42" s="395"/>
      <c r="D42" s="395"/>
      <c r="E42" s="395"/>
      <c r="F42" s="395"/>
      <c r="G42" s="395"/>
      <c r="H42" s="395"/>
      <c r="I42" s="395"/>
    </row>
    <row r="43" spans="1:9" x14ac:dyDescent="0.25">
      <c r="A43" s="359" t="str">
        <f t="shared" si="0"/>
        <v>Unitil - FG&amp;E</v>
      </c>
      <c r="B43" s="116" t="s">
        <v>357</v>
      </c>
      <c r="C43" s="58" t="s">
        <v>358</v>
      </c>
      <c r="D43" s="444" t="s">
        <v>431</v>
      </c>
      <c r="E43" s="445" t="s">
        <v>314</v>
      </c>
      <c r="F43" s="444" t="s">
        <v>314</v>
      </c>
      <c r="G43" s="445" t="s">
        <v>314</v>
      </c>
      <c r="H43" s="444" t="s">
        <v>314</v>
      </c>
      <c r="I43" s="446" t="s">
        <v>432</v>
      </c>
    </row>
    <row r="44" spans="1:9" x14ac:dyDescent="0.25">
      <c r="A44" s="359" t="str">
        <f t="shared" si="0"/>
        <v>Unitil - FG&amp;E</v>
      </c>
      <c r="B44" s="116" t="s">
        <v>357</v>
      </c>
      <c r="C44" s="58" t="s">
        <v>359</v>
      </c>
      <c r="D44" s="444" t="s">
        <v>431</v>
      </c>
      <c r="E44" s="445" t="s">
        <v>314</v>
      </c>
      <c r="F44" s="444" t="s">
        <v>314</v>
      </c>
      <c r="G44" s="445" t="s">
        <v>314</v>
      </c>
      <c r="H44" s="444" t="s">
        <v>314</v>
      </c>
      <c r="I44" s="446" t="s">
        <v>432</v>
      </c>
    </row>
    <row r="45" spans="1:9" x14ac:dyDescent="0.25">
      <c r="A45" s="359" t="str">
        <f t="shared" si="0"/>
        <v>Unitil - FG&amp;E</v>
      </c>
      <c r="B45" s="116" t="s">
        <v>357</v>
      </c>
      <c r="C45" s="58" t="s">
        <v>360</v>
      </c>
      <c r="D45" s="444" t="s">
        <v>431</v>
      </c>
      <c r="E45" s="445" t="s">
        <v>314</v>
      </c>
      <c r="F45" s="444" t="s">
        <v>314</v>
      </c>
      <c r="G45" s="445" t="s">
        <v>314</v>
      </c>
      <c r="H45" s="444" t="s">
        <v>314</v>
      </c>
      <c r="I45" s="446" t="s">
        <v>432</v>
      </c>
    </row>
    <row r="46" spans="1:9" x14ac:dyDescent="0.25">
      <c r="A46" s="359" t="str">
        <f t="shared" si="0"/>
        <v>Unitil - FG&amp;E</v>
      </c>
      <c r="B46" s="116" t="s">
        <v>357</v>
      </c>
      <c r="C46" s="395"/>
      <c r="D46" s="395"/>
      <c r="E46" s="395"/>
      <c r="F46" s="395"/>
      <c r="G46" s="395"/>
      <c r="H46" s="395"/>
      <c r="I46" s="395"/>
    </row>
    <row r="47" spans="1:9" x14ac:dyDescent="0.25">
      <c r="A47" s="359" t="str">
        <f t="shared" si="0"/>
        <v>Unitil - FG&amp;E</v>
      </c>
      <c r="B47" s="116" t="s">
        <v>361</v>
      </c>
      <c r="C47" s="58" t="s">
        <v>362</v>
      </c>
      <c r="D47" s="444" t="s">
        <v>431</v>
      </c>
      <c r="E47" s="445" t="s">
        <v>314</v>
      </c>
      <c r="F47" s="444" t="s">
        <v>314</v>
      </c>
      <c r="G47" s="445" t="s">
        <v>314</v>
      </c>
      <c r="H47" s="444" t="s">
        <v>314</v>
      </c>
      <c r="I47" s="446" t="s">
        <v>432</v>
      </c>
    </row>
    <row r="48" spans="1:9" x14ac:dyDescent="0.25">
      <c r="A48" s="359" t="str">
        <f t="shared" si="0"/>
        <v>Unitil - FG&amp;E</v>
      </c>
      <c r="B48" s="116" t="s">
        <v>361</v>
      </c>
      <c r="C48" s="395"/>
      <c r="D48" s="395"/>
      <c r="E48" s="395"/>
      <c r="F48" s="395"/>
      <c r="G48" s="395"/>
      <c r="H48" s="395"/>
      <c r="I48" s="395"/>
    </row>
    <row r="49" spans="1:54" x14ac:dyDescent="0.25">
      <c r="A49" s="359" t="str">
        <f t="shared" si="0"/>
        <v>Unitil - FG&amp;E</v>
      </c>
      <c r="B49" s="116" t="s">
        <v>363</v>
      </c>
      <c r="C49" s="58" t="s">
        <v>364</v>
      </c>
      <c r="D49" s="444" t="s">
        <v>431</v>
      </c>
      <c r="E49" s="445" t="s">
        <v>314</v>
      </c>
      <c r="F49" s="444" t="s">
        <v>314</v>
      </c>
      <c r="G49" s="445" t="s">
        <v>314</v>
      </c>
      <c r="H49" s="444" t="s">
        <v>314</v>
      </c>
      <c r="I49" s="446" t="s">
        <v>432</v>
      </c>
    </row>
    <row r="50" spans="1:54" x14ac:dyDescent="0.25">
      <c r="A50" s="359" t="str">
        <f t="shared" si="0"/>
        <v>Unitil - FG&amp;E</v>
      </c>
      <c r="B50" s="116" t="s">
        <v>363</v>
      </c>
      <c r="C50" s="58" t="s">
        <v>365</v>
      </c>
      <c r="D50" s="444" t="s">
        <v>431</v>
      </c>
      <c r="E50" s="445" t="s">
        <v>314</v>
      </c>
      <c r="F50" s="444" t="s">
        <v>314</v>
      </c>
      <c r="G50" s="445" t="s">
        <v>314</v>
      </c>
      <c r="H50" s="444" t="s">
        <v>314</v>
      </c>
      <c r="I50" s="446" t="s">
        <v>432</v>
      </c>
    </row>
    <row r="51" spans="1:54" x14ac:dyDescent="0.25">
      <c r="A51" s="359" t="str">
        <f t="shared" si="0"/>
        <v>Unitil - FG&amp;E</v>
      </c>
      <c r="B51" s="116" t="s">
        <v>363</v>
      </c>
      <c r="C51" s="395"/>
      <c r="D51" s="395"/>
      <c r="E51" s="395"/>
      <c r="F51" s="395"/>
      <c r="G51" s="395"/>
      <c r="H51" s="395"/>
      <c r="I51" s="395"/>
    </row>
    <row r="52" spans="1:54" x14ac:dyDescent="0.25">
      <c r="A52" s="359" t="str">
        <f t="shared" si="0"/>
        <v>Unitil - FG&amp;E</v>
      </c>
      <c r="B52" s="116" t="s">
        <v>366</v>
      </c>
      <c r="C52" s="58" t="s">
        <v>367</v>
      </c>
      <c r="D52" s="444" t="s">
        <v>431</v>
      </c>
      <c r="E52" s="445" t="s">
        <v>314</v>
      </c>
      <c r="F52" s="444" t="s">
        <v>314</v>
      </c>
      <c r="G52" s="445" t="s">
        <v>314</v>
      </c>
      <c r="H52" s="444" t="s">
        <v>314</v>
      </c>
      <c r="I52" s="446" t="s">
        <v>432</v>
      </c>
    </row>
    <row r="53" spans="1:54" x14ac:dyDescent="0.25">
      <c r="A53" s="359" t="str">
        <f t="shared" si="0"/>
        <v>Unitil - FG&amp;E</v>
      </c>
      <c r="B53" s="116" t="s">
        <v>366</v>
      </c>
      <c r="C53" s="58" t="s">
        <v>368</v>
      </c>
      <c r="D53" s="444" t="s">
        <v>431</v>
      </c>
      <c r="E53" s="445" t="s">
        <v>314</v>
      </c>
      <c r="F53" s="444" t="s">
        <v>314</v>
      </c>
      <c r="G53" s="445" t="s">
        <v>314</v>
      </c>
      <c r="H53" s="444" t="s">
        <v>314</v>
      </c>
      <c r="I53" s="446" t="s">
        <v>432</v>
      </c>
    </row>
    <row r="54" spans="1:54" x14ac:dyDescent="0.25">
      <c r="A54" s="359" t="str">
        <f t="shared" si="0"/>
        <v>Unitil - FG&amp;E</v>
      </c>
      <c r="B54" s="116" t="s">
        <v>366</v>
      </c>
      <c r="C54" s="58" t="s">
        <v>369</v>
      </c>
      <c r="D54" s="444" t="s">
        <v>431</v>
      </c>
      <c r="E54" s="445" t="s">
        <v>314</v>
      </c>
      <c r="F54" s="444" t="s">
        <v>314</v>
      </c>
      <c r="G54" s="445" t="s">
        <v>314</v>
      </c>
      <c r="H54" s="444" t="s">
        <v>314</v>
      </c>
      <c r="I54" s="446" t="s">
        <v>432</v>
      </c>
    </row>
    <row r="55" spans="1:54" ht="15" customHeight="1" x14ac:dyDescent="0.25">
      <c r="A55" s="359" t="str">
        <f t="shared" si="0"/>
        <v>Unitil - FG&amp;E</v>
      </c>
      <c r="B55" s="116" t="s">
        <v>366</v>
      </c>
      <c r="C55" s="58" t="s">
        <v>370</v>
      </c>
      <c r="D55" s="444" t="s">
        <v>431</v>
      </c>
      <c r="E55" s="445" t="s">
        <v>314</v>
      </c>
      <c r="F55" s="444" t="s">
        <v>314</v>
      </c>
      <c r="G55" s="445" t="s">
        <v>314</v>
      </c>
      <c r="H55" s="444" t="s">
        <v>314</v>
      </c>
      <c r="I55" s="446" t="s">
        <v>432</v>
      </c>
      <c r="J55" s="94"/>
      <c r="K55" s="94"/>
      <c r="L55" s="94"/>
      <c r="M55" s="94"/>
      <c r="N55" s="94"/>
      <c r="O55" s="94"/>
      <c r="P55" s="94"/>
      <c r="Q55" s="94"/>
      <c r="R55" s="94"/>
      <c r="S55" s="94"/>
      <c r="AZ55" s="82"/>
      <c r="BA55" s="82"/>
      <c r="BB55" s="82"/>
    </row>
    <row r="56" spans="1:54" ht="15" customHeight="1" x14ac:dyDescent="0.25">
      <c r="A56" s="359" t="str">
        <f t="shared" si="0"/>
        <v>Unitil - FG&amp;E</v>
      </c>
      <c r="B56" s="116" t="s">
        <v>366</v>
      </c>
      <c r="C56" s="58">
        <v>1303</v>
      </c>
      <c r="D56" s="444" t="s">
        <v>431</v>
      </c>
      <c r="E56" s="445" t="s">
        <v>314</v>
      </c>
      <c r="F56" s="444" t="s">
        <v>314</v>
      </c>
      <c r="G56" s="445" t="s">
        <v>314</v>
      </c>
      <c r="H56" s="444" t="s">
        <v>314</v>
      </c>
      <c r="I56" s="446" t="s">
        <v>432</v>
      </c>
    </row>
    <row r="57" spans="1:54" x14ac:dyDescent="0.25">
      <c r="A57" s="359" t="str">
        <f t="shared" si="0"/>
        <v>Unitil - FG&amp;E</v>
      </c>
      <c r="B57" s="116" t="s">
        <v>366</v>
      </c>
      <c r="C57" s="58">
        <v>1309</v>
      </c>
      <c r="D57" s="444" t="s">
        <v>431</v>
      </c>
      <c r="E57" s="445" t="s">
        <v>314</v>
      </c>
      <c r="F57" s="444" t="s">
        <v>314</v>
      </c>
      <c r="G57" s="445" t="s">
        <v>314</v>
      </c>
      <c r="H57" s="444" t="s">
        <v>314</v>
      </c>
      <c r="I57" s="446" t="s">
        <v>432</v>
      </c>
    </row>
    <row r="58" spans="1:54" x14ac:dyDescent="0.25">
      <c r="A58" s="359" t="str">
        <f t="shared" si="0"/>
        <v>Unitil - FG&amp;E</v>
      </c>
      <c r="B58" s="116" t="s">
        <v>366</v>
      </c>
      <c r="C58" s="395"/>
      <c r="D58" s="395"/>
      <c r="E58" s="395"/>
      <c r="F58" s="395"/>
      <c r="G58" s="395"/>
      <c r="H58" s="395"/>
      <c r="I58" s="395"/>
    </row>
    <row r="59" spans="1:54" x14ac:dyDescent="0.25">
      <c r="A59" s="359" t="str">
        <f t="shared" si="0"/>
        <v>Unitil - FG&amp;E</v>
      </c>
      <c r="B59" s="116" t="s">
        <v>371</v>
      </c>
      <c r="C59" s="58" t="s">
        <v>372</v>
      </c>
      <c r="D59" s="444" t="s">
        <v>431</v>
      </c>
      <c r="E59" s="445" t="s">
        <v>314</v>
      </c>
      <c r="F59" s="444" t="s">
        <v>314</v>
      </c>
      <c r="G59" s="445" t="s">
        <v>314</v>
      </c>
      <c r="H59" s="444" t="s">
        <v>314</v>
      </c>
      <c r="I59" s="446" t="s">
        <v>432</v>
      </c>
    </row>
    <row r="60" spans="1:54" x14ac:dyDescent="0.25">
      <c r="A60" s="359" t="str">
        <f t="shared" si="0"/>
        <v>Unitil - FG&amp;E</v>
      </c>
      <c r="B60" s="116" t="s">
        <v>371</v>
      </c>
      <c r="C60" s="58" t="s">
        <v>373</v>
      </c>
      <c r="D60" s="444" t="s">
        <v>431</v>
      </c>
      <c r="E60" s="445" t="s">
        <v>314</v>
      </c>
      <c r="F60" s="444" t="s">
        <v>314</v>
      </c>
      <c r="G60" s="445" t="s">
        <v>314</v>
      </c>
      <c r="H60" s="444" t="s">
        <v>314</v>
      </c>
      <c r="I60" s="446" t="s">
        <v>432</v>
      </c>
    </row>
    <row r="61" spans="1:54" x14ac:dyDescent="0.25">
      <c r="A61" s="359" t="str">
        <f t="shared" si="0"/>
        <v>Unitil - FG&amp;E</v>
      </c>
      <c r="B61" s="116" t="s">
        <v>371</v>
      </c>
      <c r="C61" s="58" t="s">
        <v>374</v>
      </c>
      <c r="D61" s="444" t="s">
        <v>431</v>
      </c>
      <c r="E61" s="445" t="s">
        <v>314</v>
      </c>
      <c r="F61" s="444" t="s">
        <v>314</v>
      </c>
      <c r="G61" s="445" t="s">
        <v>314</v>
      </c>
      <c r="H61" s="444" t="s">
        <v>314</v>
      </c>
      <c r="I61" s="446" t="s">
        <v>432</v>
      </c>
    </row>
    <row r="62" spans="1:54" x14ac:dyDescent="0.25">
      <c r="A62" s="359" t="str">
        <f t="shared" si="0"/>
        <v>Unitil - FG&amp;E</v>
      </c>
      <c r="B62" s="116" t="s">
        <v>371</v>
      </c>
      <c r="C62" s="58" t="s">
        <v>375</v>
      </c>
      <c r="D62" s="444" t="s">
        <v>431</v>
      </c>
      <c r="E62" s="445" t="s">
        <v>314</v>
      </c>
      <c r="F62" s="444" t="s">
        <v>314</v>
      </c>
      <c r="G62" s="445" t="s">
        <v>314</v>
      </c>
      <c r="H62" s="444" t="s">
        <v>314</v>
      </c>
      <c r="I62" s="446" t="s">
        <v>432</v>
      </c>
    </row>
    <row r="63" spans="1:54" x14ac:dyDescent="0.25">
      <c r="A63" s="359" t="str">
        <f t="shared" si="0"/>
        <v>Unitil - FG&amp;E</v>
      </c>
      <c r="B63" s="116" t="s">
        <v>371</v>
      </c>
      <c r="C63" s="58" t="s">
        <v>376</v>
      </c>
      <c r="D63" s="444" t="s">
        <v>431</v>
      </c>
      <c r="E63" s="445" t="s">
        <v>314</v>
      </c>
      <c r="F63" s="444" t="s">
        <v>314</v>
      </c>
      <c r="G63" s="445" t="s">
        <v>314</v>
      </c>
      <c r="H63" s="444" t="s">
        <v>314</v>
      </c>
      <c r="I63" s="446" t="s">
        <v>432</v>
      </c>
    </row>
    <row r="64" spans="1:54" ht="15.75" thickBot="1" x14ac:dyDescent="0.3">
      <c r="A64" s="360" t="str">
        <f t="shared" si="0"/>
        <v>Unitil - FG&amp;E</v>
      </c>
      <c r="B64" s="37" t="s">
        <v>371</v>
      </c>
      <c r="C64" s="447"/>
      <c r="D64" s="447"/>
      <c r="E64" s="447"/>
      <c r="F64" s="447"/>
      <c r="G64" s="447"/>
      <c r="H64" s="447"/>
      <c r="I64" s="447"/>
    </row>
  </sheetData>
  <mergeCells count="2">
    <mergeCell ref="A5:C5"/>
    <mergeCell ref="D5:I5"/>
  </mergeCells>
  <printOptions headings="1" gridLines="1"/>
  <pageMargins left="0.7" right="0.7" top="0.75" bottom="0.75" header="0.3" footer="0.3"/>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Normal="100" workbookViewId="0">
      <selection activeCell="D23" sqref="D23"/>
    </sheetView>
  </sheetViews>
  <sheetFormatPr defaultColWidth="9.140625" defaultRowHeight="15" x14ac:dyDescent="0.25"/>
  <cols>
    <col min="1" max="2" width="23.42578125" style="114" customWidth="1"/>
    <col min="3" max="3" width="18.85546875" style="114" customWidth="1"/>
    <col min="4" max="4" width="23.42578125" style="114" bestFit="1" customWidth="1"/>
    <col min="5" max="5" width="22.85546875" style="114" bestFit="1" customWidth="1"/>
    <col min="6" max="6" width="19.42578125" style="114" customWidth="1"/>
    <col min="7" max="7" width="15.5703125" style="114" customWidth="1"/>
    <col min="8" max="8" width="14.42578125" style="114" customWidth="1"/>
    <col min="9" max="16384" width="9.140625" style="114"/>
  </cols>
  <sheetData>
    <row r="1" spans="1:8" x14ac:dyDescent="0.25">
      <c r="A1" s="1" t="s">
        <v>157</v>
      </c>
      <c r="B1" s="1" t="s">
        <v>236</v>
      </c>
      <c r="D1" s="241" t="s">
        <v>1</v>
      </c>
      <c r="E1" s="241" t="str">
        <f>'1.Feeder Deployment Incremental'!E1</f>
        <v>Unitil - FG&amp;E</v>
      </c>
    </row>
    <row r="2" spans="1:8" x14ac:dyDescent="0.25">
      <c r="D2" s="241" t="s">
        <v>2</v>
      </c>
      <c r="E2" s="254">
        <f>'1.Feeder Deployment Incremental'!E2</f>
        <v>2019</v>
      </c>
    </row>
    <row r="3" spans="1:8" ht="15.75" thickBot="1" x14ac:dyDescent="0.3"/>
    <row r="4" spans="1:8" ht="15" customHeight="1" thickBot="1" x14ac:dyDescent="0.3">
      <c r="A4" s="231" t="s">
        <v>53</v>
      </c>
      <c r="B4" s="232"/>
      <c r="C4" s="746" t="s">
        <v>267</v>
      </c>
      <c r="D4" s="746"/>
      <c r="E4" s="746"/>
      <c r="F4" s="746"/>
      <c r="G4" s="746"/>
      <c r="H4" s="764"/>
    </row>
    <row r="5" spans="1:8" ht="45.75" thickBot="1" x14ac:dyDescent="0.3">
      <c r="A5" s="86" t="s">
        <v>3</v>
      </c>
      <c r="B5" s="87" t="s">
        <v>126</v>
      </c>
      <c r="C5" s="95" t="s">
        <v>128</v>
      </c>
      <c r="D5" s="100" t="s">
        <v>272</v>
      </c>
      <c r="E5" s="100" t="s">
        <v>273</v>
      </c>
      <c r="F5" s="100" t="s">
        <v>129</v>
      </c>
      <c r="G5" s="95" t="s">
        <v>130</v>
      </c>
      <c r="H5" s="96" t="s">
        <v>120</v>
      </c>
    </row>
    <row r="6" spans="1:8" x14ac:dyDescent="0.25">
      <c r="A6" s="91" t="s">
        <v>321</v>
      </c>
      <c r="B6" s="240" t="s">
        <v>323</v>
      </c>
      <c r="C6" s="314" t="s">
        <v>433</v>
      </c>
      <c r="D6" s="315" t="s">
        <v>433</v>
      </c>
      <c r="E6" s="315" t="s">
        <v>433</v>
      </c>
      <c r="F6" s="315" t="s">
        <v>433</v>
      </c>
      <c r="G6" s="315" t="s">
        <v>433</v>
      </c>
      <c r="H6" s="311" t="e">
        <f>F6*G6</f>
        <v>#VALUE!</v>
      </c>
    </row>
    <row r="7" spans="1:8" x14ac:dyDescent="0.25">
      <c r="A7" s="116" t="s">
        <v>321</v>
      </c>
      <c r="B7" s="19" t="s">
        <v>324</v>
      </c>
      <c r="C7" s="317" t="s">
        <v>433</v>
      </c>
      <c r="D7" s="318" t="s">
        <v>433</v>
      </c>
      <c r="E7" s="318" t="s">
        <v>433</v>
      </c>
      <c r="F7" s="318" t="s">
        <v>433</v>
      </c>
      <c r="G7" s="318" t="s">
        <v>433</v>
      </c>
      <c r="H7" s="312" t="e">
        <f>F7*G7</f>
        <v>#VALUE!</v>
      </c>
    </row>
    <row r="8" spans="1:8" x14ac:dyDescent="0.25">
      <c r="A8" s="116" t="s">
        <v>321</v>
      </c>
      <c r="B8" s="19" t="s">
        <v>325</v>
      </c>
      <c r="C8" s="317" t="s">
        <v>433</v>
      </c>
      <c r="D8" s="318" t="s">
        <v>433</v>
      </c>
      <c r="E8" s="318" t="s">
        <v>433</v>
      </c>
      <c r="F8" s="318" t="s">
        <v>433</v>
      </c>
      <c r="G8" s="318" t="s">
        <v>433</v>
      </c>
      <c r="H8" s="312" t="e">
        <f>F8*G8</f>
        <v>#VALUE!</v>
      </c>
    </row>
    <row r="9" spans="1:8" ht="15.75" thickBot="1" x14ac:dyDescent="0.3">
      <c r="A9" s="116" t="s">
        <v>321</v>
      </c>
      <c r="B9" s="19" t="s">
        <v>326</v>
      </c>
      <c r="C9" s="320" t="s">
        <v>433</v>
      </c>
      <c r="D9" s="321" t="s">
        <v>433</v>
      </c>
      <c r="E9" s="321" t="s">
        <v>433</v>
      </c>
      <c r="F9" s="321" t="s">
        <v>433</v>
      </c>
      <c r="G9" s="322" t="s">
        <v>433</v>
      </c>
      <c r="H9" s="312" t="e">
        <f>F9*G9</f>
        <v>#VALUE!</v>
      </c>
    </row>
    <row r="10" spans="1:8" ht="15.75" thickBot="1" x14ac:dyDescent="0.3">
      <c r="A10" s="116" t="s">
        <v>321</v>
      </c>
      <c r="B10" s="19"/>
      <c r="C10" s="80"/>
      <c r="D10" s="125"/>
      <c r="E10" s="125"/>
      <c r="F10" s="85"/>
      <c r="G10" s="179" t="s">
        <v>266</v>
      </c>
      <c r="H10" s="308" t="e">
        <f>SUM(H6:H9)</f>
        <v>#VALUE!</v>
      </c>
    </row>
    <row r="11" spans="1:8" x14ac:dyDescent="0.25">
      <c r="A11" s="91" t="s">
        <v>327</v>
      </c>
      <c r="B11" s="240" t="s">
        <v>328</v>
      </c>
      <c r="C11" s="314" t="s">
        <v>433</v>
      </c>
      <c r="D11" s="323" t="s">
        <v>433</v>
      </c>
      <c r="E11" s="323" t="s">
        <v>433</v>
      </c>
      <c r="F11" s="319" t="s">
        <v>433</v>
      </c>
      <c r="G11" s="316" t="s">
        <v>433</v>
      </c>
      <c r="H11" s="311" t="e">
        <f>F11*G11</f>
        <v>#VALUE!</v>
      </c>
    </row>
    <row r="12" spans="1:8" x14ac:dyDescent="0.25">
      <c r="A12" s="116" t="s">
        <v>327</v>
      </c>
      <c r="B12" s="19" t="s">
        <v>329</v>
      </c>
      <c r="C12" s="317" t="s">
        <v>433</v>
      </c>
      <c r="D12" s="324" t="s">
        <v>433</v>
      </c>
      <c r="E12" s="324" t="s">
        <v>433</v>
      </c>
      <c r="F12" s="319" t="s">
        <v>433</v>
      </c>
      <c r="G12" s="319" t="s">
        <v>433</v>
      </c>
      <c r="H12" s="312" t="e">
        <f>F12*G12</f>
        <v>#VALUE!</v>
      </c>
    </row>
    <row r="13" spans="1:8" ht="15.75" thickBot="1" x14ac:dyDescent="0.3">
      <c r="A13" s="116" t="s">
        <v>327</v>
      </c>
      <c r="B13" s="19" t="s">
        <v>330</v>
      </c>
      <c r="C13" s="320" t="s">
        <v>433</v>
      </c>
      <c r="D13" s="325" t="s">
        <v>433</v>
      </c>
      <c r="E13" s="325" t="s">
        <v>433</v>
      </c>
      <c r="F13" s="319" t="s">
        <v>433</v>
      </c>
      <c r="G13" s="322" t="s">
        <v>433</v>
      </c>
      <c r="H13" s="312" t="e">
        <f>F13*G13</f>
        <v>#VALUE!</v>
      </c>
    </row>
    <row r="14" spans="1:8" ht="15.75" thickBot="1" x14ac:dyDescent="0.3">
      <c r="A14" s="37" t="s">
        <v>327</v>
      </c>
      <c r="B14" s="38"/>
      <c r="C14" s="80"/>
      <c r="D14" s="125"/>
      <c r="E14" s="125"/>
      <c r="F14" s="85"/>
      <c r="G14" s="179" t="s">
        <v>266</v>
      </c>
      <c r="H14" s="239" t="e">
        <f>SUM(H11:H13)</f>
        <v>#VALUE!</v>
      </c>
    </row>
    <row r="15" spans="1:8" x14ac:dyDescent="0.25">
      <c r="A15" s="91" t="s">
        <v>331</v>
      </c>
      <c r="B15" s="240" t="s">
        <v>332</v>
      </c>
      <c r="C15" s="314" t="s">
        <v>433</v>
      </c>
      <c r="D15" s="323" t="s">
        <v>433</v>
      </c>
      <c r="E15" s="323" t="s">
        <v>433</v>
      </c>
      <c r="F15" s="319" t="s">
        <v>433</v>
      </c>
      <c r="G15" s="316" t="s">
        <v>433</v>
      </c>
      <c r="H15" s="311" t="e">
        <f>F15*G15</f>
        <v>#VALUE!</v>
      </c>
    </row>
    <row r="16" spans="1:8" x14ac:dyDescent="0.25">
      <c r="A16" s="116" t="s">
        <v>331</v>
      </c>
      <c r="B16" s="19" t="s">
        <v>333</v>
      </c>
      <c r="C16" s="317" t="s">
        <v>433</v>
      </c>
      <c r="D16" s="324" t="s">
        <v>433</v>
      </c>
      <c r="E16" s="324" t="s">
        <v>433</v>
      </c>
      <c r="F16" s="319" t="s">
        <v>433</v>
      </c>
      <c r="G16" s="319" t="s">
        <v>433</v>
      </c>
      <c r="H16" s="312" t="e">
        <f>F16*G16</f>
        <v>#VALUE!</v>
      </c>
    </row>
    <row r="17" spans="1:8" x14ac:dyDescent="0.25">
      <c r="A17" s="116" t="s">
        <v>331</v>
      </c>
      <c r="B17" s="19" t="s">
        <v>334</v>
      </c>
      <c r="C17" s="317" t="s">
        <v>433</v>
      </c>
      <c r="D17" s="324" t="s">
        <v>433</v>
      </c>
      <c r="E17" s="324" t="s">
        <v>433</v>
      </c>
      <c r="F17" s="319" t="s">
        <v>433</v>
      </c>
      <c r="G17" s="319" t="s">
        <v>433</v>
      </c>
      <c r="H17" s="312" t="e">
        <f>F17*G17</f>
        <v>#VALUE!</v>
      </c>
    </row>
    <row r="18" spans="1:8" ht="15.75" thickBot="1" x14ac:dyDescent="0.3">
      <c r="A18" s="116" t="s">
        <v>331</v>
      </c>
      <c r="B18" s="19" t="s">
        <v>335</v>
      </c>
      <c r="C18" s="320" t="s">
        <v>433</v>
      </c>
      <c r="D18" s="325" t="s">
        <v>433</v>
      </c>
      <c r="E18" s="325" t="s">
        <v>433</v>
      </c>
      <c r="F18" s="319" t="s">
        <v>433</v>
      </c>
      <c r="G18" s="322" t="s">
        <v>433</v>
      </c>
      <c r="H18" s="312" t="e">
        <f>F18*G18</f>
        <v>#VALUE!</v>
      </c>
    </row>
    <row r="19" spans="1:8" ht="15.75" thickBot="1" x14ac:dyDescent="0.3">
      <c r="A19" s="37" t="s">
        <v>331</v>
      </c>
      <c r="B19" s="38"/>
      <c r="C19" s="80"/>
      <c r="D19" s="125"/>
      <c r="E19" s="125"/>
      <c r="F19" s="85"/>
      <c r="G19" s="179" t="s">
        <v>266</v>
      </c>
      <c r="H19" s="239" t="e">
        <f>SUM(H15:H18)</f>
        <v>#VALUE!</v>
      </c>
    </row>
    <row r="20" spans="1:8" x14ac:dyDescent="0.25">
      <c r="A20" s="91" t="s">
        <v>336</v>
      </c>
      <c r="B20" s="240" t="s">
        <v>337</v>
      </c>
      <c r="C20" s="314" t="s">
        <v>433</v>
      </c>
      <c r="D20" s="323" t="s">
        <v>433</v>
      </c>
      <c r="E20" s="323" t="s">
        <v>433</v>
      </c>
      <c r="F20" s="319" t="s">
        <v>433</v>
      </c>
      <c r="G20" s="316" t="s">
        <v>433</v>
      </c>
      <c r="H20" s="311" t="e">
        <f>F20*G20</f>
        <v>#VALUE!</v>
      </c>
    </row>
    <row r="21" spans="1:8" ht="15.75" thickBot="1" x14ac:dyDescent="0.3">
      <c r="A21" s="116" t="s">
        <v>336</v>
      </c>
      <c r="B21" s="19" t="s">
        <v>338</v>
      </c>
      <c r="C21" s="317" t="s">
        <v>433</v>
      </c>
      <c r="D21" s="324" t="s">
        <v>433</v>
      </c>
      <c r="E21" s="324" t="s">
        <v>433</v>
      </c>
      <c r="F21" s="319" t="s">
        <v>433</v>
      </c>
      <c r="G21" s="319" t="s">
        <v>433</v>
      </c>
      <c r="H21" s="312" t="e">
        <f>F21*G21</f>
        <v>#VALUE!</v>
      </c>
    </row>
    <row r="22" spans="1:8" ht="15.75" thickBot="1" x14ac:dyDescent="0.3">
      <c r="A22" s="37" t="s">
        <v>336</v>
      </c>
      <c r="B22" s="38"/>
      <c r="C22" s="80"/>
      <c r="D22" s="125"/>
      <c r="E22" s="125"/>
      <c r="F22" s="85"/>
      <c r="G22" s="179" t="s">
        <v>266</v>
      </c>
      <c r="H22" s="239" t="e">
        <f>SUM(H20:H21)</f>
        <v>#VALUE!</v>
      </c>
    </row>
    <row r="23" spans="1:8" ht="15.75" thickBot="1" x14ac:dyDescent="0.3">
      <c r="A23" s="91" t="s">
        <v>339</v>
      </c>
      <c r="B23" s="240">
        <v>1341</v>
      </c>
      <c r="C23" s="314" t="s">
        <v>433</v>
      </c>
      <c r="D23" s="323" t="s">
        <v>433</v>
      </c>
      <c r="E23" s="323" t="s">
        <v>433</v>
      </c>
      <c r="F23" s="319" t="s">
        <v>433</v>
      </c>
      <c r="G23" s="316" t="s">
        <v>433</v>
      </c>
      <c r="H23" s="311" t="e">
        <f>F23*G23</f>
        <v>#VALUE!</v>
      </c>
    </row>
    <row r="24" spans="1:8" ht="15.75" thickBot="1" x14ac:dyDescent="0.3">
      <c r="A24" s="37" t="s">
        <v>339</v>
      </c>
      <c r="B24" s="38"/>
      <c r="C24" s="80"/>
      <c r="D24" s="125"/>
      <c r="E24" s="125"/>
      <c r="F24" s="85"/>
      <c r="G24" s="179" t="s">
        <v>266</v>
      </c>
      <c r="H24" s="239" t="e">
        <f>SUM(H23:H23)</f>
        <v>#VALUE!</v>
      </c>
    </row>
    <row r="25" spans="1:8" x14ac:dyDescent="0.25">
      <c r="A25" s="91" t="s">
        <v>340</v>
      </c>
      <c r="B25" s="240" t="s">
        <v>341</v>
      </c>
      <c r="C25" s="314" t="s">
        <v>433</v>
      </c>
      <c r="D25" s="323" t="s">
        <v>433</v>
      </c>
      <c r="E25" s="323" t="s">
        <v>433</v>
      </c>
      <c r="F25" s="319" t="s">
        <v>433</v>
      </c>
      <c r="G25" s="316" t="s">
        <v>433</v>
      </c>
      <c r="H25" s="311" t="e">
        <f>F25*G25</f>
        <v>#VALUE!</v>
      </c>
    </row>
    <row r="26" spans="1:8" x14ac:dyDescent="0.25">
      <c r="A26" s="116" t="s">
        <v>340</v>
      </c>
      <c r="B26" s="19" t="s">
        <v>342</v>
      </c>
      <c r="C26" s="317" t="s">
        <v>433</v>
      </c>
      <c r="D26" s="324" t="s">
        <v>433</v>
      </c>
      <c r="E26" s="324" t="s">
        <v>433</v>
      </c>
      <c r="F26" s="319" t="s">
        <v>433</v>
      </c>
      <c r="G26" s="319" t="s">
        <v>433</v>
      </c>
      <c r="H26" s="312" t="e">
        <f t="shared" ref="H26:H33" si="0">F26*G26</f>
        <v>#VALUE!</v>
      </c>
    </row>
    <row r="27" spans="1:8" x14ac:dyDescent="0.25">
      <c r="A27" s="116" t="s">
        <v>340</v>
      </c>
      <c r="B27" s="19" t="s">
        <v>343</v>
      </c>
      <c r="C27" s="317" t="s">
        <v>433</v>
      </c>
      <c r="D27" s="324" t="s">
        <v>433</v>
      </c>
      <c r="E27" s="324" t="s">
        <v>433</v>
      </c>
      <c r="F27" s="319" t="s">
        <v>433</v>
      </c>
      <c r="G27" s="319" t="s">
        <v>433</v>
      </c>
      <c r="H27" s="312" t="e">
        <f t="shared" si="0"/>
        <v>#VALUE!</v>
      </c>
    </row>
    <row r="28" spans="1:8" x14ac:dyDescent="0.25">
      <c r="A28" s="116" t="s">
        <v>340</v>
      </c>
      <c r="B28" s="19" t="s">
        <v>344</v>
      </c>
      <c r="C28" s="317" t="s">
        <v>433</v>
      </c>
      <c r="D28" s="324" t="s">
        <v>433</v>
      </c>
      <c r="E28" s="324" t="s">
        <v>433</v>
      </c>
      <c r="F28" s="319" t="s">
        <v>433</v>
      </c>
      <c r="G28" s="319" t="s">
        <v>433</v>
      </c>
      <c r="H28" s="312" t="e">
        <f t="shared" si="0"/>
        <v>#VALUE!</v>
      </c>
    </row>
    <row r="29" spans="1:8" x14ac:dyDescent="0.25">
      <c r="A29" s="116" t="s">
        <v>340</v>
      </c>
      <c r="B29" s="19" t="s">
        <v>345</v>
      </c>
      <c r="C29" s="317" t="s">
        <v>433</v>
      </c>
      <c r="D29" s="324" t="s">
        <v>433</v>
      </c>
      <c r="E29" s="324" t="s">
        <v>433</v>
      </c>
      <c r="F29" s="319" t="s">
        <v>433</v>
      </c>
      <c r="G29" s="319" t="s">
        <v>433</v>
      </c>
      <c r="H29" s="312" t="e">
        <f t="shared" si="0"/>
        <v>#VALUE!</v>
      </c>
    </row>
    <row r="30" spans="1:8" x14ac:dyDescent="0.25">
      <c r="A30" s="116" t="s">
        <v>340</v>
      </c>
      <c r="B30" s="19" t="s">
        <v>346</v>
      </c>
      <c r="C30" s="317" t="s">
        <v>433</v>
      </c>
      <c r="D30" s="324" t="s">
        <v>433</v>
      </c>
      <c r="E30" s="324" t="s">
        <v>433</v>
      </c>
      <c r="F30" s="319" t="s">
        <v>433</v>
      </c>
      <c r="G30" s="319" t="s">
        <v>433</v>
      </c>
      <c r="H30" s="312" t="e">
        <f t="shared" si="0"/>
        <v>#VALUE!</v>
      </c>
    </row>
    <row r="31" spans="1:8" x14ac:dyDescent="0.25">
      <c r="A31" s="116" t="s">
        <v>340</v>
      </c>
      <c r="B31" s="19" t="s">
        <v>347</v>
      </c>
      <c r="C31" s="317" t="s">
        <v>433</v>
      </c>
      <c r="D31" s="324" t="s">
        <v>433</v>
      </c>
      <c r="E31" s="324" t="s">
        <v>433</v>
      </c>
      <c r="F31" s="319" t="s">
        <v>433</v>
      </c>
      <c r="G31" s="319" t="s">
        <v>433</v>
      </c>
      <c r="H31" s="312" t="e">
        <f t="shared" si="0"/>
        <v>#VALUE!</v>
      </c>
    </row>
    <row r="32" spans="1:8" x14ac:dyDescent="0.25">
      <c r="A32" s="116" t="s">
        <v>340</v>
      </c>
      <c r="B32" s="19" t="s">
        <v>348</v>
      </c>
      <c r="C32" s="317" t="s">
        <v>433</v>
      </c>
      <c r="D32" s="324" t="s">
        <v>433</v>
      </c>
      <c r="E32" s="324" t="s">
        <v>433</v>
      </c>
      <c r="F32" s="319" t="s">
        <v>433</v>
      </c>
      <c r="G32" s="319" t="s">
        <v>433</v>
      </c>
      <c r="H32" s="312" t="e">
        <f t="shared" si="0"/>
        <v>#VALUE!</v>
      </c>
    </row>
    <row r="33" spans="1:8" ht="15.75" thickBot="1" x14ac:dyDescent="0.3">
      <c r="A33" s="116" t="s">
        <v>340</v>
      </c>
      <c r="B33" s="19" t="s">
        <v>349</v>
      </c>
      <c r="C33" s="317" t="s">
        <v>433</v>
      </c>
      <c r="D33" s="324" t="s">
        <v>433</v>
      </c>
      <c r="E33" s="324" t="s">
        <v>433</v>
      </c>
      <c r="F33" s="319" t="s">
        <v>433</v>
      </c>
      <c r="G33" s="319" t="s">
        <v>433</v>
      </c>
      <c r="H33" s="312" t="e">
        <f t="shared" si="0"/>
        <v>#VALUE!</v>
      </c>
    </row>
    <row r="34" spans="1:8" ht="15.75" thickBot="1" x14ac:dyDescent="0.3">
      <c r="A34" s="37" t="s">
        <v>340</v>
      </c>
      <c r="B34" s="38"/>
      <c r="C34" s="80"/>
      <c r="D34" s="125"/>
      <c r="E34" s="125"/>
      <c r="F34" s="85"/>
      <c r="G34" s="179" t="s">
        <v>266</v>
      </c>
      <c r="H34" s="239" t="e">
        <f>SUM(H25:H33)</f>
        <v>#VALUE!</v>
      </c>
    </row>
    <row r="35" spans="1:8" x14ac:dyDescent="0.25">
      <c r="A35" s="91" t="s">
        <v>350</v>
      </c>
      <c r="B35" s="240" t="s">
        <v>351</v>
      </c>
      <c r="C35" s="314" t="s">
        <v>433</v>
      </c>
      <c r="D35" s="323" t="s">
        <v>433</v>
      </c>
      <c r="E35" s="323" t="s">
        <v>433</v>
      </c>
      <c r="F35" s="319" t="s">
        <v>433</v>
      </c>
      <c r="G35" s="316" t="s">
        <v>433</v>
      </c>
      <c r="H35" s="311" t="e">
        <f>F35*G35</f>
        <v>#VALUE!</v>
      </c>
    </row>
    <row r="36" spans="1:8" x14ac:dyDescent="0.25">
      <c r="A36" s="116" t="s">
        <v>350</v>
      </c>
      <c r="B36" s="19" t="s">
        <v>352</v>
      </c>
      <c r="C36" s="317" t="s">
        <v>433</v>
      </c>
      <c r="D36" s="324" t="s">
        <v>433</v>
      </c>
      <c r="E36" s="324" t="s">
        <v>433</v>
      </c>
      <c r="F36" s="319" t="s">
        <v>433</v>
      </c>
      <c r="G36" s="319" t="s">
        <v>433</v>
      </c>
      <c r="H36" s="312" t="e">
        <f>F36*G36</f>
        <v>#VALUE!</v>
      </c>
    </row>
    <row r="37" spans="1:8" ht="15.75" thickBot="1" x14ac:dyDescent="0.3">
      <c r="A37" s="116" t="s">
        <v>350</v>
      </c>
      <c r="B37" s="19" t="s">
        <v>353</v>
      </c>
      <c r="C37" s="320" t="s">
        <v>433</v>
      </c>
      <c r="D37" s="325" t="s">
        <v>433</v>
      </c>
      <c r="E37" s="325" t="s">
        <v>433</v>
      </c>
      <c r="F37" s="319" t="s">
        <v>433</v>
      </c>
      <c r="G37" s="322" t="s">
        <v>433</v>
      </c>
      <c r="H37" s="312" t="e">
        <f>F37*G37</f>
        <v>#VALUE!</v>
      </c>
    </row>
    <row r="38" spans="1:8" ht="15.75" thickBot="1" x14ac:dyDescent="0.3">
      <c r="A38" s="37" t="s">
        <v>350</v>
      </c>
      <c r="B38" s="38"/>
      <c r="C38" s="80"/>
      <c r="D38" s="125"/>
      <c r="E38" s="125"/>
      <c r="F38" s="85"/>
      <c r="G38" s="179" t="s">
        <v>266</v>
      </c>
      <c r="H38" s="239" t="e">
        <f>SUM(H35:H37)</f>
        <v>#VALUE!</v>
      </c>
    </row>
    <row r="39" spans="1:8" x14ac:dyDescent="0.25">
      <c r="A39" s="91" t="s">
        <v>354</v>
      </c>
      <c r="B39" s="240" t="s">
        <v>355</v>
      </c>
      <c r="C39" s="314" t="s">
        <v>433</v>
      </c>
      <c r="D39" s="323" t="s">
        <v>433</v>
      </c>
      <c r="E39" s="323" t="s">
        <v>433</v>
      </c>
      <c r="F39" s="319" t="s">
        <v>433</v>
      </c>
      <c r="G39" s="316" t="s">
        <v>433</v>
      </c>
      <c r="H39" s="311" t="e">
        <f>F39*G39</f>
        <v>#VALUE!</v>
      </c>
    </row>
    <row r="40" spans="1:8" ht="15.75" thickBot="1" x14ac:dyDescent="0.3">
      <c r="A40" s="116" t="s">
        <v>354</v>
      </c>
      <c r="B40" s="19" t="s">
        <v>356</v>
      </c>
      <c r="C40" s="317" t="s">
        <v>433</v>
      </c>
      <c r="D40" s="324" t="s">
        <v>433</v>
      </c>
      <c r="E40" s="324" t="s">
        <v>433</v>
      </c>
      <c r="F40" s="319" t="s">
        <v>433</v>
      </c>
      <c r="G40" s="319" t="s">
        <v>433</v>
      </c>
      <c r="H40" s="312" t="e">
        <f>F40*G40</f>
        <v>#VALUE!</v>
      </c>
    </row>
    <row r="41" spans="1:8" ht="15.75" thickBot="1" x14ac:dyDescent="0.3">
      <c r="A41" s="37" t="s">
        <v>354</v>
      </c>
      <c r="B41" s="38"/>
      <c r="C41" s="80"/>
      <c r="D41" s="125"/>
      <c r="E41" s="125"/>
      <c r="F41" s="85"/>
      <c r="G41" s="179" t="s">
        <v>266</v>
      </c>
      <c r="H41" s="239" t="e">
        <f>SUM(H39:H40)</f>
        <v>#VALUE!</v>
      </c>
    </row>
    <row r="42" spans="1:8" x14ac:dyDescent="0.25">
      <c r="A42" s="91" t="s">
        <v>357</v>
      </c>
      <c r="B42" s="240" t="s">
        <v>358</v>
      </c>
      <c r="C42" s="314" t="s">
        <v>433</v>
      </c>
      <c r="D42" s="323" t="s">
        <v>433</v>
      </c>
      <c r="E42" s="323" t="s">
        <v>433</v>
      </c>
      <c r="F42" s="319" t="s">
        <v>433</v>
      </c>
      <c r="G42" s="316" t="s">
        <v>433</v>
      </c>
      <c r="H42" s="311" t="e">
        <f>F42*G42</f>
        <v>#VALUE!</v>
      </c>
    </row>
    <row r="43" spans="1:8" x14ac:dyDescent="0.25">
      <c r="A43" s="116" t="s">
        <v>357</v>
      </c>
      <c r="B43" s="19" t="s">
        <v>359</v>
      </c>
      <c r="C43" s="317" t="s">
        <v>433</v>
      </c>
      <c r="D43" s="324" t="s">
        <v>433</v>
      </c>
      <c r="E43" s="324" t="s">
        <v>433</v>
      </c>
      <c r="F43" s="319" t="s">
        <v>433</v>
      </c>
      <c r="G43" s="319" t="s">
        <v>433</v>
      </c>
      <c r="H43" s="312" t="e">
        <f>F43*G43</f>
        <v>#VALUE!</v>
      </c>
    </row>
    <row r="44" spans="1:8" ht="15.75" thickBot="1" x14ac:dyDescent="0.3">
      <c r="A44" s="116" t="s">
        <v>357</v>
      </c>
      <c r="B44" s="19" t="s">
        <v>360</v>
      </c>
      <c r="C44" s="320" t="s">
        <v>433</v>
      </c>
      <c r="D44" s="325" t="s">
        <v>433</v>
      </c>
      <c r="E44" s="325" t="s">
        <v>433</v>
      </c>
      <c r="F44" s="319" t="s">
        <v>433</v>
      </c>
      <c r="G44" s="322" t="s">
        <v>433</v>
      </c>
      <c r="H44" s="312" t="e">
        <f>F44*G44</f>
        <v>#VALUE!</v>
      </c>
    </row>
    <row r="45" spans="1:8" ht="15.75" thickBot="1" x14ac:dyDescent="0.3">
      <c r="A45" s="37" t="s">
        <v>357</v>
      </c>
      <c r="B45" s="38"/>
      <c r="C45" s="80"/>
      <c r="D45" s="125"/>
      <c r="E45" s="125"/>
      <c r="F45" s="85"/>
      <c r="G45" s="179" t="s">
        <v>266</v>
      </c>
      <c r="H45" s="239" t="e">
        <f>SUM(H42:H44)</f>
        <v>#VALUE!</v>
      </c>
    </row>
    <row r="46" spans="1:8" ht="15.75" thickBot="1" x14ac:dyDescent="0.3">
      <c r="A46" s="91" t="s">
        <v>361</v>
      </c>
      <c r="B46" s="240" t="s">
        <v>362</v>
      </c>
      <c r="C46" s="314" t="s">
        <v>433</v>
      </c>
      <c r="D46" s="323" t="s">
        <v>433</v>
      </c>
      <c r="E46" s="323" t="s">
        <v>433</v>
      </c>
      <c r="F46" s="319" t="s">
        <v>433</v>
      </c>
      <c r="G46" s="316" t="s">
        <v>433</v>
      </c>
      <c r="H46" s="311" t="e">
        <f>F46*G46</f>
        <v>#VALUE!</v>
      </c>
    </row>
    <row r="47" spans="1:8" ht="15.75" thickBot="1" x14ac:dyDescent="0.3">
      <c r="A47" s="37" t="s">
        <v>361</v>
      </c>
      <c r="B47" s="38"/>
      <c r="C47" s="80"/>
      <c r="D47" s="125"/>
      <c r="E47" s="125"/>
      <c r="F47" s="85"/>
      <c r="G47" s="179" t="s">
        <v>266</v>
      </c>
      <c r="H47" s="239" t="e">
        <f>SUM(H46:H46)</f>
        <v>#VALUE!</v>
      </c>
    </row>
    <row r="48" spans="1:8" x14ac:dyDescent="0.25">
      <c r="A48" s="91" t="s">
        <v>363</v>
      </c>
      <c r="B48" s="240" t="s">
        <v>364</v>
      </c>
      <c r="C48" s="314" t="s">
        <v>433</v>
      </c>
      <c r="D48" s="323" t="s">
        <v>433</v>
      </c>
      <c r="E48" s="323" t="s">
        <v>433</v>
      </c>
      <c r="F48" s="319" t="s">
        <v>433</v>
      </c>
      <c r="G48" s="316" t="s">
        <v>433</v>
      </c>
      <c r="H48" s="311" t="e">
        <f>F48*G48</f>
        <v>#VALUE!</v>
      </c>
    </row>
    <row r="49" spans="1:8" ht="15.75" thickBot="1" x14ac:dyDescent="0.3">
      <c r="A49" s="116" t="s">
        <v>363</v>
      </c>
      <c r="B49" s="19" t="s">
        <v>365</v>
      </c>
      <c r="C49" s="317" t="s">
        <v>433</v>
      </c>
      <c r="D49" s="324" t="s">
        <v>433</v>
      </c>
      <c r="E49" s="324" t="s">
        <v>433</v>
      </c>
      <c r="F49" s="319" t="s">
        <v>433</v>
      </c>
      <c r="G49" s="319" t="s">
        <v>433</v>
      </c>
      <c r="H49" s="312" t="e">
        <f>F49*G49</f>
        <v>#VALUE!</v>
      </c>
    </row>
    <row r="50" spans="1:8" ht="15.75" thickBot="1" x14ac:dyDescent="0.3">
      <c r="A50" s="37" t="s">
        <v>363</v>
      </c>
      <c r="B50" s="38"/>
      <c r="C50" s="80"/>
      <c r="D50" s="125"/>
      <c r="E50" s="125"/>
      <c r="F50" s="85"/>
      <c r="G50" s="179" t="s">
        <v>266</v>
      </c>
      <c r="H50" s="239" t="e">
        <f>SUM(H48:H49)</f>
        <v>#VALUE!</v>
      </c>
    </row>
    <row r="51" spans="1:8" x14ac:dyDescent="0.25">
      <c r="A51" s="91" t="s">
        <v>366</v>
      </c>
      <c r="B51" s="240" t="s">
        <v>367</v>
      </c>
      <c r="C51" s="314" t="s">
        <v>433</v>
      </c>
      <c r="D51" s="323" t="s">
        <v>433</v>
      </c>
      <c r="E51" s="323" t="s">
        <v>433</v>
      </c>
      <c r="F51" s="319" t="s">
        <v>433</v>
      </c>
      <c r="G51" s="316" t="s">
        <v>433</v>
      </c>
      <c r="H51" s="311" t="e">
        <f>F51*G51</f>
        <v>#VALUE!</v>
      </c>
    </row>
    <row r="52" spans="1:8" x14ac:dyDescent="0.25">
      <c r="A52" s="116" t="s">
        <v>366</v>
      </c>
      <c r="B52" s="19" t="s">
        <v>368</v>
      </c>
      <c r="C52" s="317" t="s">
        <v>433</v>
      </c>
      <c r="D52" s="324" t="s">
        <v>433</v>
      </c>
      <c r="E52" s="324" t="s">
        <v>433</v>
      </c>
      <c r="F52" s="319" t="s">
        <v>433</v>
      </c>
      <c r="G52" s="319" t="s">
        <v>433</v>
      </c>
      <c r="H52" s="312" t="e">
        <f>F52*G52</f>
        <v>#VALUE!</v>
      </c>
    </row>
    <row r="53" spans="1:8" x14ac:dyDescent="0.25">
      <c r="A53" s="116" t="s">
        <v>366</v>
      </c>
      <c r="B53" s="19" t="s">
        <v>369</v>
      </c>
      <c r="C53" s="317" t="s">
        <v>433</v>
      </c>
      <c r="D53" s="324" t="s">
        <v>433</v>
      </c>
      <c r="E53" s="324" t="s">
        <v>433</v>
      </c>
      <c r="F53" s="319" t="s">
        <v>433</v>
      </c>
      <c r="G53" s="319" t="s">
        <v>433</v>
      </c>
      <c r="H53" s="312" t="e">
        <f>F53*G53</f>
        <v>#VALUE!</v>
      </c>
    </row>
    <row r="54" spans="1:8" x14ac:dyDescent="0.25">
      <c r="A54" s="116" t="s">
        <v>366</v>
      </c>
      <c r="B54" s="19" t="s">
        <v>370</v>
      </c>
      <c r="C54" s="320" t="s">
        <v>433</v>
      </c>
      <c r="D54" s="325" t="s">
        <v>433</v>
      </c>
      <c r="E54" s="325" t="s">
        <v>433</v>
      </c>
      <c r="F54" s="319" t="s">
        <v>433</v>
      </c>
      <c r="G54" s="322" t="s">
        <v>433</v>
      </c>
      <c r="H54" s="312" t="e">
        <f t="shared" ref="H54:H55" si="1">F54*G54</f>
        <v>#VALUE!</v>
      </c>
    </row>
    <row r="55" spans="1:8" x14ac:dyDescent="0.25">
      <c r="A55" s="116" t="s">
        <v>366</v>
      </c>
      <c r="B55" s="19">
        <v>1303</v>
      </c>
      <c r="C55" s="320" t="s">
        <v>433</v>
      </c>
      <c r="D55" s="325" t="s">
        <v>433</v>
      </c>
      <c r="E55" s="325" t="s">
        <v>433</v>
      </c>
      <c r="F55" s="319" t="s">
        <v>433</v>
      </c>
      <c r="G55" s="322" t="s">
        <v>433</v>
      </c>
      <c r="H55" s="312" t="e">
        <f t="shared" si="1"/>
        <v>#VALUE!</v>
      </c>
    </row>
    <row r="56" spans="1:8" ht="15.75" thickBot="1" x14ac:dyDescent="0.3">
      <c r="A56" s="116" t="s">
        <v>366</v>
      </c>
      <c r="B56" s="19">
        <v>1309</v>
      </c>
      <c r="C56" s="320" t="s">
        <v>433</v>
      </c>
      <c r="D56" s="325" t="s">
        <v>433</v>
      </c>
      <c r="E56" s="325" t="s">
        <v>433</v>
      </c>
      <c r="F56" s="319" t="s">
        <v>433</v>
      </c>
      <c r="G56" s="322" t="s">
        <v>433</v>
      </c>
      <c r="H56" s="312" t="e">
        <f>F56*G56</f>
        <v>#VALUE!</v>
      </c>
    </row>
    <row r="57" spans="1:8" ht="15.75" thickBot="1" x14ac:dyDescent="0.3">
      <c r="A57" s="37" t="s">
        <v>366</v>
      </c>
      <c r="B57" s="38"/>
      <c r="C57" s="80"/>
      <c r="D57" s="125"/>
      <c r="E57" s="125"/>
      <c r="F57" s="85"/>
      <c r="G57" s="179" t="s">
        <v>266</v>
      </c>
      <c r="H57" s="239" t="e">
        <f>SUM(H51:H56)</f>
        <v>#VALUE!</v>
      </c>
    </row>
    <row r="58" spans="1:8" x14ac:dyDescent="0.25">
      <c r="A58" s="91" t="s">
        <v>371</v>
      </c>
      <c r="B58" s="240" t="s">
        <v>372</v>
      </c>
      <c r="C58" s="326" t="s">
        <v>433</v>
      </c>
      <c r="D58" s="327" t="s">
        <v>433</v>
      </c>
      <c r="E58" s="327" t="s">
        <v>433</v>
      </c>
      <c r="F58" s="319" t="s">
        <v>433</v>
      </c>
      <c r="G58" s="328" t="s">
        <v>433</v>
      </c>
      <c r="H58" s="313" t="e">
        <f>F58*G58</f>
        <v>#VALUE!</v>
      </c>
    </row>
    <row r="59" spans="1:8" x14ac:dyDescent="0.25">
      <c r="A59" s="116" t="s">
        <v>371</v>
      </c>
      <c r="B59" s="19" t="s">
        <v>373</v>
      </c>
      <c r="C59" s="317" t="s">
        <v>433</v>
      </c>
      <c r="D59" s="324" t="s">
        <v>433</v>
      </c>
      <c r="E59" s="324" t="s">
        <v>433</v>
      </c>
      <c r="F59" s="319" t="s">
        <v>433</v>
      </c>
      <c r="G59" s="319" t="s">
        <v>433</v>
      </c>
      <c r="H59" s="312" t="e">
        <f>F59*G59</f>
        <v>#VALUE!</v>
      </c>
    </row>
    <row r="60" spans="1:8" x14ac:dyDescent="0.25">
      <c r="A60" s="116" t="s">
        <v>371</v>
      </c>
      <c r="B60" s="19" t="s">
        <v>374</v>
      </c>
      <c r="C60" s="317" t="s">
        <v>433</v>
      </c>
      <c r="D60" s="324" t="s">
        <v>433</v>
      </c>
      <c r="E60" s="324" t="s">
        <v>433</v>
      </c>
      <c r="F60" s="319" t="s">
        <v>433</v>
      </c>
      <c r="G60" s="319" t="s">
        <v>433</v>
      </c>
      <c r="H60" s="312" t="e">
        <f>F60*G60</f>
        <v>#VALUE!</v>
      </c>
    </row>
    <row r="61" spans="1:8" x14ac:dyDescent="0.25">
      <c r="A61" s="116" t="s">
        <v>371</v>
      </c>
      <c r="B61" s="19" t="s">
        <v>375</v>
      </c>
      <c r="C61" s="317" t="s">
        <v>433</v>
      </c>
      <c r="D61" s="324" t="s">
        <v>433</v>
      </c>
      <c r="E61" s="324" t="s">
        <v>433</v>
      </c>
      <c r="F61" s="319" t="s">
        <v>433</v>
      </c>
      <c r="G61" s="319" t="s">
        <v>433</v>
      </c>
      <c r="H61" s="312" t="e">
        <f>F61*G61</f>
        <v>#VALUE!</v>
      </c>
    </row>
    <row r="62" spans="1:8" ht="15.75" thickBot="1" x14ac:dyDescent="0.3">
      <c r="A62" s="116" t="s">
        <v>371</v>
      </c>
      <c r="B62" s="19" t="s">
        <v>376</v>
      </c>
      <c r="C62" s="320" t="s">
        <v>433</v>
      </c>
      <c r="D62" s="325" t="s">
        <v>433</v>
      </c>
      <c r="E62" s="325" t="s">
        <v>433</v>
      </c>
      <c r="F62" s="319" t="s">
        <v>433</v>
      </c>
      <c r="G62" s="322" t="s">
        <v>433</v>
      </c>
      <c r="H62" s="312" t="e">
        <f>F62*G62</f>
        <v>#VALUE!</v>
      </c>
    </row>
    <row r="63" spans="1:8" ht="15.75" thickBot="1" x14ac:dyDescent="0.3">
      <c r="A63" s="37" t="s">
        <v>371</v>
      </c>
      <c r="B63" s="38"/>
      <c r="C63" s="80"/>
      <c r="D63" s="125"/>
      <c r="E63" s="125"/>
      <c r="F63" s="85"/>
      <c r="G63" s="179" t="s">
        <v>266</v>
      </c>
      <c r="H63" s="239" t="e">
        <f>SUM(H58:H62)</f>
        <v>#VALUE!</v>
      </c>
    </row>
    <row r="65" spans="1:9" x14ac:dyDescent="0.25">
      <c r="A65" s="1" t="s">
        <v>38</v>
      </c>
    </row>
    <row r="66" spans="1:9" x14ac:dyDescent="0.25">
      <c r="A66" s="183" t="s">
        <v>268</v>
      </c>
      <c r="B66" s="140"/>
      <c r="C66" s="140"/>
      <c r="D66" s="140"/>
      <c r="E66" s="140"/>
      <c r="F66" s="140"/>
      <c r="G66" s="140"/>
      <c r="H66" s="140"/>
      <c r="I66" s="141"/>
    </row>
    <row r="67" spans="1:9" ht="15" customHeight="1" x14ac:dyDescent="0.25">
      <c r="A67" s="152" t="s">
        <v>265</v>
      </c>
      <c r="B67" s="130"/>
      <c r="C67" s="130"/>
      <c r="D67" s="130"/>
      <c r="E67" s="130"/>
      <c r="F67" s="130"/>
      <c r="G67" s="130"/>
      <c r="H67" s="130"/>
      <c r="I67" s="144"/>
    </row>
    <row r="68" spans="1:9" ht="15" customHeight="1" x14ac:dyDescent="0.25">
      <c r="A68" s="155" t="s">
        <v>245</v>
      </c>
      <c r="B68" s="132"/>
      <c r="C68" s="132"/>
      <c r="D68" s="132"/>
      <c r="E68" s="132"/>
      <c r="F68" s="132"/>
      <c r="G68" s="132"/>
      <c r="H68" s="132"/>
      <c r="I68" s="157"/>
    </row>
    <row r="70" spans="1:9" x14ac:dyDescent="0.25">
      <c r="A70" s="634" t="s">
        <v>434</v>
      </c>
      <c r="B70" s="114" t="s">
        <v>441</v>
      </c>
    </row>
  </sheetData>
  <mergeCells count="1">
    <mergeCell ref="C4:H4"/>
  </mergeCells>
  <printOptions headings="1" gridLines="1"/>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67"/>
  <sheetViews>
    <sheetView zoomScaleNormal="100" workbookViewId="0"/>
  </sheetViews>
  <sheetFormatPr defaultColWidth="9.140625" defaultRowHeight="15" x14ac:dyDescent="0.25"/>
  <cols>
    <col min="1" max="1" width="23.28515625" style="114" customWidth="1"/>
    <col min="2" max="7" width="15.7109375" style="114" customWidth="1"/>
    <col min="8" max="8" width="23" style="114" customWidth="1"/>
    <col min="9" max="9" width="26" style="114" bestFit="1" customWidth="1"/>
    <col min="10" max="12" width="12.7109375" style="114" customWidth="1"/>
    <col min="13" max="18" width="18.7109375" style="114" customWidth="1"/>
    <col min="19" max="20" width="18.42578125" style="114" customWidth="1"/>
    <col min="21" max="28" width="19.7109375" style="114" customWidth="1"/>
    <col min="29" max="29" width="18.7109375" style="114" customWidth="1"/>
    <col min="30" max="37" width="19.7109375" style="114" customWidth="1"/>
    <col min="38" max="40" width="13.7109375" style="114" customWidth="1"/>
    <col min="41" max="41" width="17.85546875" style="114" customWidth="1"/>
    <col min="42" max="42" width="14.140625" style="114" customWidth="1"/>
    <col min="43" max="43" width="14.28515625" style="114" customWidth="1"/>
    <col min="44" max="46" width="13.7109375" style="114" customWidth="1"/>
    <col min="47" max="47" width="14.28515625" style="114" customWidth="1"/>
    <col min="48" max="52" width="14.7109375" style="114" customWidth="1"/>
    <col min="53" max="53" width="58.140625" style="114" customWidth="1"/>
    <col min="54" max="56" width="13.7109375" style="114" customWidth="1"/>
    <col min="57" max="57" width="12.42578125" style="114" customWidth="1"/>
    <col min="58" max="58" width="38.7109375" style="114" customWidth="1"/>
    <col min="59" max="59" width="15.85546875" style="114" customWidth="1"/>
    <col min="60" max="61" width="15.5703125" style="114" customWidth="1"/>
    <col min="62" max="62" width="16.28515625" style="114" customWidth="1"/>
    <col min="63" max="16384" width="9.140625" style="114"/>
  </cols>
  <sheetData>
    <row r="1" spans="1:79" x14ac:dyDescent="0.25">
      <c r="A1" s="1" t="s">
        <v>238</v>
      </c>
      <c r="B1" s="1" t="s">
        <v>229</v>
      </c>
      <c r="G1" s="241" t="s">
        <v>1</v>
      </c>
      <c r="H1" s="241" t="str">
        <f>'1.Feeder Deployment Incremental'!E1</f>
        <v>Unitil - FG&amp;E</v>
      </c>
    </row>
    <row r="2" spans="1:79" x14ac:dyDescent="0.25">
      <c r="A2" s="1"/>
      <c r="B2" s="1"/>
      <c r="G2" s="241" t="s">
        <v>312</v>
      </c>
      <c r="H2" s="254">
        <f>'1.Feeder Deployment Incremental'!E2</f>
        <v>2019</v>
      </c>
    </row>
    <row r="3" spans="1:79" ht="15.75" thickBot="1" x14ac:dyDescent="0.3"/>
    <row r="4" spans="1:79" ht="15.75" thickBot="1" x14ac:dyDescent="0.3">
      <c r="A4" s="717" t="s">
        <v>53</v>
      </c>
      <c r="B4" s="718"/>
      <c r="C4" s="718"/>
      <c r="D4" s="718"/>
      <c r="E4" s="718"/>
      <c r="F4" s="718"/>
      <c r="G4" s="719"/>
      <c r="H4" s="844" t="s">
        <v>228</v>
      </c>
      <c r="I4" s="723"/>
      <c r="J4" s="723"/>
      <c r="K4" s="723"/>
      <c r="L4" s="724"/>
      <c r="M4" s="768" t="s">
        <v>227</v>
      </c>
      <c r="N4" s="768"/>
      <c r="O4" s="768"/>
      <c r="P4" s="768"/>
      <c r="Q4" s="768"/>
      <c r="R4" s="768"/>
      <c r="S4" s="768"/>
      <c r="T4" s="768"/>
      <c r="U4" s="768"/>
      <c r="V4" s="768"/>
      <c r="W4" s="768"/>
      <c r="X4" s="768"/>
      <c r="Y4" s="768"/>
      <c r="Z4" s="768"/>
      <c r="AA4" s="768"/>
      <c r="AB4" s="768"/>
      <c r="AC4" s="768"/>
      <c r="AD4" s="768"/>
      <c r="AE4" s="768"/>
      <c r="AF4" s="768"/>
      <c r="AG4" s="768"/>
      <c r="AH4" s="768"/>
      <c r="AI4" s="768"/>
      <c r="AJ4" s="768"/>
      <c r="AK4" s="769"/>
      <c r="AL4" s="847" t="s">
        <v>226</v>
      </c>
      <c r="AM4" s="848"/>
      <c r="AN4" s="848"/>
      <c r="AO4" s="848"/>
      <c r="AP4" s="848"/>
      <c r="AQ4" s="848"/>
      <c r="AR4" s="848"/>
      <c r="AS4" s="848"/>
      <c r="AT4" s="848"/>
      <c r="AU4" s="848"/>
      <c r="AV4" s="848"/>
      <c r="AW4" s="848"/>
      <c r="AX4" s="848"/>
      <c r="AY4" s="848"/>
      <c r="AZ4" s="848"/>
      <c r="BA4" s="848"/>
      <c r="BB4" s="779" t="s">
        <v>225</v>
      </c>
      <c r="BC4" s="780"/>
      <c r="BD4" s="780"/>
      <c r="BE4" s="780"/>
      <c r="BF4" s="780"/>
      <c r="BG4" s="849"/>
      <c r="BH4" s="849"/>
      <c r="BI4" s="849"/>
      <c r="BJ4" s="850"/>
    </row>
    <row r="5" spans="1:79" ht="15.75" customHeight="1" thickBot="1" x14ac:dyDescent="0.3">
      <c r="A5" s="720"/>
      <c r="B5" s="721"/>
      <c r="C5" s="721"/>
      <c r="D5" s="721"/>
      <c r="E5" s="721"/>
      <c r="F5" s="721"/>
      <c r="G5" s="722"/>
      <c r="H5" s="845"/>
      <c r="I5" s="725"/>
      <c r="J5" s="725"/>
      <c r="K5" s="725"/>
      <c r="L5" s="726"/>
      <c r="M5" s="751" t="s">
        <v>54</v>
      </c>
      <c r="N5" s="752"/>
      <c r="O5" s="752"/>
      <c r="P5" s="752"/>
      <c r="Q5" s="752"/>
      <c r="R5" s="752"/>
      <c r="S5" s="752"/>
      <c r="T5" s="753"/>
      <c r="U5" s="751" t="s">
        <v>55</v>
      </c>
      <c r="V5" s="752"/>
      <c r="W5" s="752"/>
      <c r="X5" s="752"/>
      <c r="Y5" s="752"/>
      <c r="Z5" s="752"/>
      <c r="AA5" s="752"/>
      <c r="AB5" s="752"/>
      <c r="AC5" s="753"/>
      <c r="AD5" s="751" t="s">
        <v>62</v>
      </c>
      <c r="AE5" s="752"/>
      <c r="AF5" s="752"/>
      <c r="AG5" s="752"/>
      <c r="AH5" s="752"/>
      <c r="AI5" s="752"/>
      <c r="AJ5" s="752"/>
      <c r="AK5" s="753"/>
      <c r="AL5" s="851" t="s">
        <v>89</v>
      </c>
      <c r="AM5" s="852"/>
      <c r="AN5" s="852"/>
      <c r="AO5" s="852"/>
      <c r="AP5" s="852"/>
      <c r="AQ5" s="852"/>
      <c r="AR5" s="852"/>
      <c r="AS5" s="409"/>
      <c r="AT5" s="409"/>
      <c r="AU5" s="409"/>
      <c r="AV5" s="409"/>
      <c r="AW5" s="762" t="s">
        <v>224</v>
      </c>
      <c r="AX5" s="763"/>
      <c r="AY5" s="763"/>
      <c r="AZ5" s="763"/>
      <c r="BA5" s="763"/>
      <c r="BB5" s="735" t="s">
        <v>108</v>
      </c>
      <c r="BC5" s="744"/>
      <c r="BD5" s="744"/>
      <c r="BE5" s="744"/>
      <c r="BF5" s="744"/>
      <c r="BG5" s="735" t="s">
        <v>109</v>
      </c>
      <c r="BH5" s="744"/>
      <c r="BI5" s="744"/>
      <c r="BJ5" s="736"/>
    </row>
    <row r="6" spans="1:79" ht="57.75" customHeight="1" thickBot="1" x14ac:dyDescent="0.3">
      <c r="A6" s="720"/>
      <c r="B6" s="721"/>
      <c r="C6" s="721"/>
      <c r="D6" s="721"/>
      <c r="E6" s="721"/>
      <c r="F6" s="721"/>
      <c r="G6" s="722"/>
      <c r="H6" s="845"/>
      <c r="I6" s="725"/>
      <c r="J6" s="725"/>
      <c r="K6" s="725"/>
      <c r="L6" s="725"/>
      <c r="M6" s="835" t="s">
        <v>405</v>
      </c>
      <c r="N6" s="836"/>
      <c r="O6" s="835" t="s">
        <v>407</v>
      </c>
      <c r="P6" s="839"/>
      <c r="Q6" s="835" t="s">
        <v>442</v>
      </c>
      <c r="R6" s="839"/>
      <c r="S6" s="835" t="s">
        <v>237</v>
      </c>
      <c r="T6" s="839"/>
      <c r="U6" s="835" t="s">
        <v>405</v>
      </c>
      <c r="V6" s="836"/>
      <c r="W6" s="835" t="s">
        <v>407</v>
      </c>
      <c r="X6" s="839"/>
      <c r="Y6" s="835" t="s">
        <v>442</v>
      </c>
      <c r="Z6" s="839"/>
      <c r="AA6" s="835" t="s">
        <v>237</v>
      </c>
      <c r="AB6" s="839"/>
      <c r="AC6" s="833" t="s">
        <v>60</v>
      </c>
      <c r="AD6" s="835" t="s">
        <v>405</v>
      </c>
      <c r="AE6" s="836"/>
      <c r="AF6" s="835" t="s">
        <v>407</v>
      </c>
      <c r="AG6" s="839"/>
      <c r="AH6" s="835" t="s">
        <v>422</v>
      </c>
      <c r="AI6" s="839"/>
      <c r="AJ6" s="835" t="s">
        <v>237</v>
      </c>
      <c r="AK6" s="839"/>
      <c r="AL6" s="745" t="s">
        <v>223</v>
      </c>
      <c r="AM6" s="746"/>
      <c r="AN6" s="746"/>
      <c r="AO6" s="746"/>
      <c r="AP6" s="745" t="s">
        <v>222</v>
      </c>
      <c r="AQ6" s="746"/>
      <c r="AR6" s="764"/>
      <c r="AS6" s="746" t="s">
        <v>221</v>
      </c>
      <c r="AT6" s="746"/>
      <c r="AU6" s="746"/>
      <c r="AV6" s="830"/>
      <c r="AW6" s="745" t="s">
        <v>220</v>
      </c>
      <c r="AX6" s="746"/>
      <c r="AY6" s="746"/>
      <c r="AZ6" s="746"/>
      <c r="BA6" s="764"/>
      <c r="BB6" s="735" t="s">
        <v>219</v>
      </c>
      <c r="BC6" s="766"/>
      <c r="BD6" s="766"/>
      <c r="BE6" s="747"/>
      <c r="BF6" s="737" t="s">
        <v>218</v>
      </c>
      <c r="BG6" s="745" t="s">
        <v>217</v>
      </c>
      <c r="BH6" s="746"/>
      <c r="BI6" s="746"/>
      <c r="BJ6" s="764"/>
    </row>
    <row r="7" spans="1:79" ht="22.5" customHeight="1" thickBot="1" x14ac:dyDescent="0.3">
      <c r="A7" s="841"/>
      <c r="B7" s="842"/>
      <c r="C7" s="842"/>
      <c r="D7" s="842"/>
      <c r="E7" s="842"/>
      <c r="F7" s="842"/>
      <c r="G7" s="843"/>
      <c r="H7" s="846"/>
      <c r="I7" s="727"/>
      <c r="J7" s="727"/>
      <c r="K7" s="727"/>
      <c r="L7" s="727"/>
      <c r="M7" s="837"/>
      <c r="N7" s="838"/>
      <c r="O7" s="837"/>
      <c r="P7" s="840"/>
      <c r="Q7" s="837"/>
      <c r="R7" s="840"/>
      <c r="S7" s="837"/>
      <c r="T7" s="840"/>
      <c r="U7" s="837"/>
      <c r="V7" s="838"/>
      <c r="W7" s="837"/>
      <c r="X7" s="840"/>
      <c r="Y7" s="837"/>
      <c r="Z7" s="840"/>
      <c r="AA7" s="837"/>
      <c r="AB7" s="840"/>
      <c r="AC7" s="834"/>
      <c r="AD7" s="837"/>
      <c r="AE7" s="838"/>
      <c r="AF7" s="837"/>
      <c r="AG7" s="840"/>
      <c r="AH7" s="837"/>
      <c r="AI7" s="840"/>
      <c r="AJ7" s="837"/>
      <c r="AK7" s="840"/>
      <c r="AL7" s="735" t="s">
        <v>216</v>
      </c>
      <c r="AM7" s="766"/>
      <c r="AN7" s="766"/>
      <c r="AO7" s="766"/>
      <c r="AP7" s="735" t="s">
        <v>101</v>
      </c>
      <c r="AQ7" s="766"/>
      <c r="AR7" s="747"/>
      <c r="AS7" s="766" t="s">
        <v>270</v>
      </c>
      <c r="AT7" s="744"/>
      <c r="AU7" s="744"/>
      <c r="AV7" s="736"/>
      <c r="AW7" s="831"/>
      <c r="AX7" s="832"/>
      <c r="AY7" s="832"/>
      <c r="AZ7" s="832"/>
      <c r="BA7" s="765"/>
      <c r="BB7" s="831" t="s">
        <v>215</v>
      </c>
      <c r="BC7" s="832"/>
      <c r="BD7" s="832"/>
      <c r="BE7" s="832"/>
      <c r="BF7" s="738"/>
      <c r="BG7" s="762"/>
      <c r="BH7" s="763"/>
      <c r="BI7" s="763"/>
      <c r="BJ7" s="765"/>
    </row>
    <row r="8" spans="1:79" ht="119.25" customHeight="1" thickBot="1" x14ac:dyDescent="0.3">
      <c r="A8" s="356" t="s">
        <v>1</v>
      </c>
      <c r="B8" s="357" t="s">
        <v>83</v>
      </c>
      <c r="C8" s="357" t="s">
        <v>84</v>
      </c>
      <c r="D8" s="97" t="s">
        <v>3</v>
      </c>
      <c r="E8" s="97" t="s">
        <v>56</v>
      </c>
      <c r="F8" s="97" t="s">
        <v>4</v>
      </c>
      <c r="G8" s="98" t="s">
        <v>85</v>
      </c>
      <c r="H8" s="242" t="s">
        <v>58</v>
      </c>
      <c r="I8" s="74" t="s">
        <v>9</v>
      </c>
      <c r="J8" s="74" t="s">
        <v>59</v>
      </c>
      <c r="K8" s="74" t="s">
        <v>57</v>
      </c>
      <c r="L8" s="244" t="s">
        <v>8</v>
      </c>
      <c r="M8" s="448" t="s">
        <v>295</v>
      </c>
      <c r="N8" s="449" t="s">
        <v>296</v>
      </c>
      <c r="O8" s="448" t="s">
        <v>297</v>
      </c>
      <c r="P8" s="450" t="s">
        <v>298</v>
      </c>
      <c r="Q8" s="448" t="s">
        <v>406</v>
      </c>
      <c r="R8" s="450" t="s">
        <v>298</v>
      </c>
      <c r="S8" s="448" t="s">
        <v>307</v>
      </c>
      <c r="T8" s="450" t="s">
        <v>306</v>
      </c>
      <c r="U8" s="448" t="s">
        <v>299</v>
      </c>
      <c r="V8" s="450" t="s">
        <v>300</v>
      </c>
      <c r="W8" s="448" t="s">
        <v>299</v>
      </c>
      <c r="X8" s="450" t="s">
        <v>301</v>
      </c>
      <c r="Y8" s="448" t="s">
        <v>299</v>
      </c>
      <c r="Z8" s="450" t="s">
        <v>301</v>
      </c>
      <c r="AA8" s="448" t="s">
        <v>305</v>
      </c>
      <c r="AB8" s="450" t="s">
        <v>304</v>
      </c>
      <c r="AC8" s="451" t="s">
        <v>240</v>
      </c>
      <c r="AD8" s="215" t="s">
        <v>423</v>
      </c>
      <c r="AE8" s="622" t="s">
        <v>424</v>
      </c>
      <c r="AF8" s="215" t="s">
        <v>423</v>
      </c>
      <c r="AG8" s="622" t="s">
        <v>424</v>
      </c>
      <c r="AH8" s="215" t="s">
        <v>423</v>
      </c>
      <c r="AI8" s="622" t="s">
        <v>424</v>
      </c>
      <c r="AJ8" s="215" t="s">
        <v>423</v>
      </c>
      <c r="AK8" s="622" t="s">
        <v>424</v>
      </c>
      <c r="AL8" s="77">
        <v>2015</v>
      </c>
      <c r="AM8" s="78">
        <v>2016</v>
      </c>
      <c r="AN8" s="78">
        <v>2017</v>
      </c>
      <c r="AO8" s="408" t="s">
        <v>214</v>
      </c>
      <c r="AP8" s="77">
        <v>2015</v>
      </c>
      <c r="AQ8" s="78">
        <v>2016</v>
      </c>
      <c r="AR8" s="89">
        <v>2017</v>
      </c>
      <c r="AS8" s="78">
        <v>2015</v>
      </c>
      <c r="AT8" s="78">
        <v>2016</v>
      </c>
      <c r="AU8" s="78">
        <v>2017</v>
      </c>
      <c r="AV8" s="408" t="s">
        <v>213</v>
      </c>
      <c r="AW8" s="224" t="s">
        <v>212</v>
      </c>
      <c r="AX8" s="95" t="s">
        <v>211</v>
      </c>
      <c r="AY8" s="95" t="s">
        <v>210</v>
      </c>
      <c r="AZ8" s="96" t="s">
        <v>209</v>
      </c>
      <c r="BA8" s="402" t="s">
        <v>208</v>
      </c>
      <c r="BB8" s="224" t="s">
        <v>207</v>
      </c>
      <c r="BC8" s="100" t="s">
        <v>206</v>
      </c>
      <c r="BD8" s="100" t="s">
        <v>205</v>
      </c>
      <c r="BE8" s="406" t="s">
        <v>204</v>
      </c>
      <c r="BF8" s="402" t="s">
        <v>203</v>
      </c>
      <c r="BG8" s="77">
        <v>2015</v>
      </c>
      <c r="BH8" s="78">
        <v>2016</v>
      </c>
      <c r="BI8" s="79">
        <v>2017</v>
      </c>
      <c r="BJ8" s="124" t="s">
        <v>202</v>
      </c>
      <c r="CA8" s="8"/>
    </row>
    <row r="9" spans="1:79" ht="30" customHeight="1" x14ac:dyDescent="0.25">
      <c r="A9" s="358" t="s">
        <v>313</v>
      </c>
      <c r="B9" s="398" t="s">
        <v>314</v>
      </c>
      <c r="C9" s="398" t="s">
        <v>314</v>
      </c>
      <c r="D9" s="399" t="s">
        <v>321</v>
      </c>
      <c r="E9" s="399" t="s">
        <v>322</v>
      </c>
      <c r="F9" s="399" t="s">
        <v>323</v>
      </c>
      <c r="G9" s="399" t="s">
        <v>322</v>
      </c>
      <c r="H9" s="91" t="s">
        <v>408</v>
      </c>
      <c r="I9" s="91" t="s">
        <v>409</v>
      </c>
      <c r="J9" s="615">
        <v>8.9155583268800402</v>
      </c>
      <c r="K9" s="615">
        <v>5.8370784795738642</v>
      </c>
      <c r="L9" s="617">
        <v>374</v>
      </c>
      <c r="M9" s="679">
        <v>2</v>
      </c>
      <c r="N9" s="555">
        <f>M9</f>
        <v>2</v>
      </c>
      <c r="O9" s="410">
        <v>0</v>
      </c>
      <c r="P9" s="555">
        <f>O9</f>
        <v>0</v>
      </c>
      <c r="Q9" s="410">
        <v>0</v>
      </c>
      <c r="R9" s="555">
        <f>Q9</f>
        <v>0</v>
      </c>
      <c r="S9" s="410">
        <f>M9+O9+Q9</f>
        <v>2</v>
      </c>
      <c r="T9" s="555">
        <f>S9</f>
        <v>2</v>
      </c>
      <c r="U9" s="556">
        <v>423</v>
      </c>
      <c r="V9" s="557">
        <v>400</v>
      </c>
      <c r="W9" s="411">
        <v>0</v>
      </c>
      <c r="X9" s="412">
        <v>0</v>
      </c>
      <c r="Y9" s="410">
        <v>0</v>
      </c>
      <c r="Z9" s="92">
        <v>0</v>
      </c>
      <c r="AA9" s="413">
        <f>U9+W9+Y9</f>
        <v>423</v>
      </c>
      <c r="AB9" s="240">
        <f>V9+X9+Z9</f>
        <v>400</v>
      </c>
      <c r="AC9" s="467">
        <v>0.10460251046025104</v>
      </c>
      <c r="AD9" s="484">
        <v>651744</v>
      </c>
      <c r="AE9" s="571">
        <v>651744</v>
      </c>
      <c r="AF9" s="484">
        <f>2080*W9</f>
        <v>0</v>
      </c>
      <c r="AG9" s="484">
        <f>2080*X9</f>
        <v>0</v>
      </c>
      <c r="AH9" s="410">
        <v>0</v>
      </c>
      <c r="AI9" s="92">
        <v>0</v>
      </c>
      <c r="AJ9" s="484">
        <v>689871.02399999998</v>
      </c>
      <c r="AK9" s="485">
        <v>689871.02399999998</v>
      </c>
      <c r="AL9" s="643">
        <v>12885167.56948705</v>
      </c>
      <c r="AM9" s="644">
        <v>5452573.9892288074</v>
      </c>
      <c r="AN9" s="644">
        <v>5581681.0428949911</v>
      </c>
      <c r="AO9" s="553" t="s">
        <v>410</v>
      </c>
      <c r="AP9" s="638">
        <v>6.5173607787201728</v>
      </c>
      <c r="AQ9" s="574">
        <v>4.032</v>
      </c>
      <c r="AR9" s="499">
        <v>3.8239999999999998</v>
      </c>
      <c r="AS9" s="552">
        <v>0</v>
      </c>
      <c r="AT9" s="560">
        <v>0</v>
      </c>
      <c r="AU9" s="560">
        <v>1</v>
      </c>
      <c r="AV9" s="557">
        <f>AVERAGE(AS9:AU9)</f>
        <v>0.33333333333333331</v>
      </c>
      <c r="AW9" s="572">
        <v>157.1833</v>
      </c>
      <c r="AX9" s="573">
        <v>45.056669999999997</v>
      </c>
      <c r="AY9" s="574">
        <v>1.7413333</v>
      </c>
      <c r="AZ9" s="575">
        <v>0.30933329999999998</v>
      </c>
      <c r="BA9" s="452" t="s">
        <v>378</v>
      </c>
      <c r="BB9" s="225" t="s">
        <v>314</v>
      </c>
      <c r="BC9" s="93" t="s">
        <v>314</v>
      </c>
      <c r="BD9" s="93" t="s">
        <v>314</v>
      </c>
      <c r="BE9" s="226" t="s">
        <v>314</v>
      </c>
      <c r="BF9" s="229" t="s">
        <v>314</v>
      </c>
      <c r="BG9" s="225" t="s">
        <v>314</v>
      </c>
      <c r="BH9" s="93" t="s">
        <v>314</v>
      </c>
      <c r="BI9" s="93" t="s">
        <v>314</v>
      </c>
      <c r="BJ9" s="311" t="s">
        <v>314</v>
      </c>
    </row>
    <row r="10" spans="1:79" ht="30" customHeight="1" x14ac:dyDescent="0.25">
      <c r="A10" s="359" t="str">
        <f t="shared" ref="A10:A48" si="0">$H$1</f>
        <v>Unitil - FG&amp;E</v>
      </c>
      <c r="B10" s="65" t="s">
        <v>314</v>
      </c>
      <c r="C10" s="65" t="s">
        <v>314</v>
      </c>
      <c r="D10" s="58" t="s">
        <v>321</v>
      </c>
      <c r="E10" s="58" t="s">
        <v>322</v>
      </c>
      <c r="F10" s="58" t="s">
        <v>324</v>
      </c>
      <c r="G10" s="58" t="s">
        <v>322</v>
      </c>
      <c r="H10" s="116" t="s">
        <v>408</v>
      </c>
      <c r="I10" s="116" t="s">
        <v>409</v>
      </c>
      <c r="J10" s="567">
        <v>8.9155583268800402</v>
      </c>
      <c r="K10" s="567">
        <v>9.3706714094867429</v>
      </c>
      <c r="L10" s="476">
        <v>2001</v>
      </c>
      <c r="M10" s="680">
        <v>66</v>
      </c>
      <c r="N10" s="481">
        <f t="shared" ref="N10:P12" si="1">M10</f>
        <v>66</v>
      </c>
      <c r="O10" s="18">
        <v>1</v>
      </c>
      <c r="P10" s="481">
        <f t="shared" si="1"/>
        <v>1</v>
      </c>
      <c r="Q10" s="18">
        <v>0</v>
      </c>
      <c r="R10" s="481">
        <f t="shared" ref="R10" si="2">Q10</f>
        <v>0</v>
      </c>
      <c r="S10" s="18">
        <f t="shared" ref="S10:V65" si="3">M10+O10+Q10</f>
        <v>67</v>
      </c>
      <c r="T10" s="481">
        <f t="shared" ref="T10" si="4">S10</f>
        <v>67</v>
      </c>
      <c r="U10" s="482">
        <v>546.70000000000005</v>
      </c>
      <c r="V10" s="483">
        <v>451.83499999999998</v>
      </c>
      <c r="W10" s="411">
        <v>1.2</v>
      </c>
      <c r="X10" s="412">
        <v>0</v>
      </c>
      <c r="Y10" s="18">
        <v>0</v>
      </c>
      <c r="Z10" s="11">
        <v>0</v>
      </c>
      <c r="AA10" s="414">
        <f t="shared" ref="AA10:AB12" si="5">U10+W10+Y10</f>
        <v>547.90000000000009</v>
      </c>
      <c r="AB10" s="472">
        <f t="shared" si="5"/>
        <v>451.83499999999998</v>
      </c>
      <c r="AC10" s="470">
        <v>0.15665110650069156</v>
      </c>
      <c r="AD10" s="576">
        <v>736201.87559999991</v>
      </c>
      <c r="AE10" s="571">
        <v>736201.87559999991</v>
      </c>
      <c r="AF10" s="576">
        <v>10512</v>
      </c>
      <c r="AG10" s="577">
        <f t="shared" ref="AF10:AG12" si="6">2080*X10</f>
        <v>0</v>
      </c>
      <c r="AH10" s="18">
        <v>0</v>
      </c>
      <c r="AI10" s="11">
        <v>0</v>
      </c>
      <c r="AJ10" s="576">
        <v>802133.92800000007</v>
      </c>
      <c r="AK10" s="577">
        <v>802133.92800000007</v>
      </c>
      <c r="AL10" s="645">
        <v>15850801.375162635</v>
      </c>
      <c r="AM10" s="563">
        <v>13107233.370728623</v>
      </c>
      <c r="AN10" s="563">
        <v>13242183.409394844</v>
      </c>
      <c r="AO10" s="500" t="s">
        <v>410</v>
      </c>
      <c r="AP10" s="639">
        <v>3.7048566773898286</v>
      </c>
      <c r="AQ10" s="580">
        <v>2.988</v>
      </c>
      <c r="AR10" s="565">
        <v>2.8919999999999999</v>
      </c>
      <c r="AS10" s="479">
        <v>2</v>
      </c>
      <c r="AT10" s="477">
        <v>0</v>
      </c>
      <c r="AU10" s="477">
        <v>1</v>
      </c>
      <c r="AV10" s="483">
        <f t="shared" ref="AV10:AV65" si="7">AVERAGE(AS10:AU10)</f>
        <v>1</v>
      </c>
      <c r="AW10" s="578">
        <v>167.51329999999999</v>
      </c>
      <c r="AX10" s="579">
        <v>42.64</v>
      </c>
      <c r="AY10" s="580">
        <v>2.419</v>
      </c>
      <c r="AZ10" s="581">
        <v>1.0860000000000001</v>
      </c>
      <c r="BA10" s="453" t="s">
        <v>379</v>
      </c>
      <c r="BB10" s="42" t="s">
        <v>314</v>
      </c>
      <c r="BC10" s="23" t="s">
        <v>314</v>
      </c>
      <c r="BD10" s="23" t="s">
        <v>314</v>
      </c>
      <c r="BE10" s="227" t="s">
        <v>314</v>
      </c>
      <c r="BF10" s="230" t="s">
        <v>314</v>
      </c>
      <c r="BG10" s="42" t="s">
        <v>314</v>
      </c>
      <c r="BH10" s="23" t="s">
        <v>314</v>
      </c>
      <c r="BI10" s="23" t="s">
        <v>314</v>
      </c>
      <c r="BJ10" s="312" t="s">
        <v>314</v>
      </c>
    </row>
    <row r="11" spans="1:79" ht="30" customHeight="1" x14ac:dyDescent="0.25">
      <c r="A11" s="359" t="str">
        <f t="shared" si="0"/>
        <v>Unitil - FG&amp;E</v>
      </c>
      <c r="B11" s="65" t="s">
        <v>314</v>
      </c>
      <c r="C11" s="65" t="s">
        <v>314</v>
      </c>
      <c r="D11" s="58" t="s">
        <v>321</v>
      </c>
      <c r="E11" s="58" t="s">
        <v>322</v>
      </c>
      <c r="F11" s="58" t="s">
        <v>325</v>
      </c>
      <c r="G11" s="58" t="s">
        <v>322</v>
      </c>
      <c r="H11" s="116" t="s">
        <v>408</v>
      </c>
      <c r="I11" s="116" t="s">
        <v>409</v>
      </c>
      <c r="J11" s="567">
        <v>9.5609204577802025</v>
      </c>
      <c r="K11" s="567">
        <v>8.9630501127462114</v>
      </c>
      <c r="L11" s="476">
        <v>1628</v>
      </c>
      <c r="M11" s="680">
        <v>51</v>
      </c>
      <c r="N11" s="481">
        <f t="shared" si="1"/>
        <v>51</v>
      </c>
      <c r="O11" s="18">
        <v>0</v>
      </c>
      <c r="P11" s="481">
        <f t="shared" si="1"/>
        <v>0</v>
      </c>
      <c r="Q11" s="18">
        <v>0</v>
      </c>
      <c r="R11" s="481">
        <f t="shared" ref="R11" si="8">Q11</f>
        <v>0</v>
      </c>
      <c r="S11" s="18">
        <f t="shared" si="3"/>
        <v>51</v>
      </c>
      <c r="T11" s="481">
        <f t="shared" ref="T11" si="9">S11</f>
        <v>51</v>
      </c>
      <c r="U11" s="482">
        <v>737.6</v>
      </c>
      <c r="V11" s="483">
        <v>445.08</v>
      </c>
      <c r="W11" s="411">
        <v>0</v>
      </c>
      <c r="X11" s="412">
        <v>0</v>
      </c>
      <c r="Y11" s="18">
        <v>0</v>
      </c>
      <c r="Z11" s="11">
        <v>0</v>
      </c>
      <c r="AA11" s="414">
        <f t="shared" si="5"/>
        <v>737.6</v>
      </c>
      <c r="AB11" s="472">
        <f t="shared" si="5"/>
        <v>445.08</v>
      </c>
      <c r="AC11" s="470">
        <v>0.20769015398973401</v>
      </c>
      <c r="AD11" s="576">
        <v>725195.54879999999</v>
      </c>
      <c r="AE11" s="571">
        <v>725195.54879999999</v>
      </c>
      <c r="AF11" s="576">
        <f t="shared" si="6"/>
        <v>0</v>
      </c>
      <c r="AG11" s="577">
        <f t="shared" si="6"/>
        <v>0</v>
      </c>
      <c r="AH11" s="18">
        <v>0</v>
      </c>
      <c r="AI11" s="11">
        <v>0</v>
      </c>
      <c r="AJ11" s="576">
        <v>1132698.4847999997</v>
      </c>
      <c r="AK11" s="577">
        <v>1132698.4847999997</v>
      </c>
      <c r="AL11" s="645">
        <v>10294498.957632508</v>
      </c>
      <c r="AM11" s="563">
        <v>10238381.086773966</v>
      </c>
      <c r="AN11" s="563">
        <v>9812586.1156062074</v>
      </c>
      <c r="AO11" s="500" t="s">
        <v>410</v>
      </c>
      <c r="AP11" s="639">
        <v>2.4061649818746846</v>
      </c>
      <c r="AQ11" s="580">
        <v>2.3340000000000001</v>
      </c>
      <c r="AR11" s="565">
        <v>2.1429999999999998</v>
      </c>
      <c r="AS11" s="479">
        <v>2</v>
      </c>
      <c r="AT11" s="477">
        <v>1</v>
      </c>
      <c r="AU11" s="477">
        <v>1</v>
      </c>
      <c r="AV11" s="483">
        <f t="shared" si="7"/>
        <v>1.3333333333333333</v>
      </c>
      <c r="AW11" s="578">
        <v>162.91669999999999</v>
      </c>
      <c r="AX11" s="579">
        <v>62.023330000000001</v>
      </c>
      <c r="AY11" s="580">
        <v>2.4853333000000002</v>
      </c>
      <c r="AZ11" s="581">
        <v>1.3633333000000001</v>
      </c>
      <c r="BA11" s="453" t="s">
        <v>379</v>
      </c>
      <c r="BB11" s="42" t="s">
        <v>314</v>
      </c>
      <c r="BC11" s="23" t="s">
        <v>314</v>
      </c>
      <c r="BD11" s="23" t="s">
        <v>314</v>
      </c>
      <c r="BE11" s="227" t="s">
        <v>314</v>
      </c>
      <c r="BF11" s="230" t="s">
        <v>314</v>
      </c>
      <c r="BG11" s="42" t="s">
        <v>314</v>
      </c>
      <c r="BH11" s="23" t="s">
        <v>314</v>
      </c>
      <c r="BI11" s="23" t="s">
        <v>314</v>
      </c>
      <c r="BJ11" s="312" t="s">
        <v>314</v>
      </c>
    </row>
    <row r="12" spans="1:79" ht="30" customHeight="1" x14ac:dyDescent="0.25">
      <c r="A12" s="359" t="str">
        <f t="shared" si="0"/>
        <v>Unitil - FG&amp;E</v>
      </c>
      <c r="B12" s="65" t="s">
        <v>314</v>
      </c>
      <c r="C12" s="65" t="s">
        <v>314</v>
      </c>
      <c r="D12" s="58" t="s">
        <v>321</v>
      </c>
      <c r="E12" s="58" t="s">
        <v>322</v>
      </c>
      <c r="F12" s="58" t="s">
        <v>326</v>
      </c>
      <c r="G12" s="58" t="s">
        <v>322</v>
      </c>
      <c r="H12" s="116" t="s">
        <v>408</v>
      </c>
      <c r="I12" s="116" t="s">
        <v>409</v>
      </c>
      <c r="J12" s="567">
        <v>8.9155583268800402</v>
      </c>
      <c r="K12" s="567">
        <v>0</v>
      </c>
      <c r="L12" s="476">
        <v>0</v>
      </c>
      <c r="M12" s="488">
        <v>0</v>
      </c>
      <c r="N12" s="11">
        <f t="shared" si="1"/>
        <v>0</v>
      </c>
      <c r="O12" s="18">
        <v>0</v>
      </c>
      <c r="P12" s="11">
        <f t="shared" si="1"/>
        <v>0</v>
      </c>
      <c r="Q12" s="18">
        <v>0</v>
      </c>
      <c r="R12" s="11">
        <f t="shared" ref="R12" si="10">Q12</f>
        <v>0</v>
      </c>
      <c r="S12" s="18">
        <f t="shared" si="3"/>
        <v>0</v>
      </c>
      <c r="T12" s="11">
        <f t="shared" ref="T12" si="11">S12</f>
        <v>0</v>
      </c>
      <c r="U12" s="416">
        <v>0</v>
      </c>
      <c r="V12" s="417">
        <v>0</v>
      </c>
      <c r="W12" s="411">
        <v>0</v>
      </c>
      <c r="X12" s="412">
        <v>0</v>
      </c>
      <c r="Y12" s="18">
        <v>0</v>
      </c>
      <c r="Z12" s="11">
        <v>0</v>
      </c>
      <c r="AA12" s="414">
        <f t="shared" si="5"/>
        <v>0</v>
      </c>
      <c r="AB12" s="472">
        <f t="shared" si="5"/>
        <v>0</v>
      </c>
      <c r="AC12" s="470"/>
      <c r="AD12" s="576"/>
      <c r="AE12" s="577">
        <f>1302*V12</f>
        <v>0</v>
      </c>
      <c r="AF12" s="576">
        <f t="shared" si="6"/>
        <v>0</v>
      </c>
      <c r="AG12" s="577">
        <f t="shared" si="6"/>
        <v>0</v>
      </c>
      <c r="AH12" s="18">
        <v>0</v>
      </c>
      <c r="AI12" s="11">
        <v>0</v>
      </c>
      <c r="AJ12" s="635">
        <f t="shared" ref="AJ12:AK12" si="12">AD12+AF12+AH12</f>
        <v>0</v>
      </c>
      <c r="AK12" s="636">
        <f t="shared" si="12"/>
        <v>0</v>
      </c>
      <c r="AL12" s="645">
        <v>0</v>
      </c>
      <c r="AM12" s="563">
        <v>0</v>
      </c>
      <c r="AN12" s="563">
        <v>0</v>
      </c>
      <c r="AO12" s="500" t="s">
        <v>410</v>
      </c>
      <c r="AP12" s="639">
        <v>0</v>
      </c>
      <c r="AQ12" s="580">
        <v>0</v>
      </c>
      <c r="AR12" s="565">
        <v>0</v>
      </c>
      <c r="AS12" s="479">
        <v>0</v>
      </c>
      <c r="AT12" s="477">
        <v>0</v>
      </c>
      <c r="AU12" s="477">
        <v>0</v>
      </c>
      <c r="AV12" s="483">
        <f t="shared" si="7"/>
        <v>0</v>
      </c>
      <c r="AW12" s="578" t="s">
        <v>314</v>
      </c>
      <c r="AX12" s="579" t="s">
        <v>314</v>
      </c>
      <c r="AY12" s="580" t="s">
        <v>314</v>
      </c>
      <c r="AZ12" s="581" t="s">
        <v>314</v>
      </c>
      <c r="BA12" s="453" t="s">
        <v>380</v>
      </c>
      <c r="BB12" s="42" t="s">
        <v>314</v>
      </c>
      <c r="BC12" s="23" t="s">
        <v>314</v>
      </c>
      <c r="BD12" s="23" t="s">
        <v>314</v>
      </c>
      <c r="BE12" s="227" t="s">
        <v>314</v>
      </c>
      <c r="BF12" s="230" t="s">
        <v>314</v>
      </c>
      <c r="BG12" s="42" t="s">
        <v>314</v>
      </c>
      <c r="BH12" s="23" t="s">
        <v>314</v>
      </c>
      <c r="BI12" s="23" t="s">
        <v>314</v>
      </c>
      <c r="BJ12" s="312" t="s">
        <v>314</v>
      </c>
    </row>
    <row r="13" spans="1:79" ht="30" customHeight="1" x14ac:dyDescent="0.25">
      <c r="A13" s="359" t="str">
        <f t="shared" si="0"/>
        <v>Unitil - FG&amp;E</v>
      </c>
      <c r="B13" s="65" t="s">
        <v>314</v>
      </c>
      <c r="C13" s="65" t="s">
        <v>314</v>
      </c>
      <c r="D13" s="58" t="s">
        <v>321</v>
      </c>
      <c r="E13" s="58" t="s">
        <v>322</v>
      </c>
      <c r="F13" s="395"/>
      <c r="G13" s="395"/>
      <c r="H13" s="395"/>
      <c r="I13" s="395"/>
      <c r="J13" s="616"/>
      <c r="K13" s="616"/>
      <c r="L13" s="618"/>
      <c r="M13" s="681"/>
      <c r="N13" s="419"/>
      <c r="O13" s="418"/>
      <c r="P13" s="419"/>
      <c r="Q13" s="418"/>
      <c r="R13" s="419"/>
      <c r="S13" s="418"/>
      <c r="T13" s="419"/>
      <c r="U13" s="422"/>
      <c r="V13" s="423"/>
      <c r="W13" s="424"/>
      <c r="X13" s="425"/>
      <c r="Y13" s="418"/>
      <c r="Z13" s="419"/>
      <c r="AA13" s="426"/>
      <c r="AB13" s="473"/>
      <c r="AC13" s="468"/>
      <c r="AD13" s="418"/>
      <c r="AE13" s="419"/>
      <c r="AF13" s="418"/>
      <c r="AG13" s="419"/>
      <c r="AH13" s="418"/>
      <c r="AI13" s="419"/>
      <c r="AJ13" s="418"/>
      <c r="AK13" s="419"/>
      <c r="AL13" s="646"/>
      <c r="AM13" s="647"/>
      <c r="AN13" s="647"/>
      <c r="AO13" s="419"/>
      <c r="AP13" s="640"/>
      <c r="AQ13" s="616"/>
      <c r="AR13" s="641"/>
      <c r="AS13" s="418"/>
      <c r="AT13" s="395"/>
      <c r="AU13" s="395"/>
      <c r="AV13" s="419"/>
      <c r="AW13" s="418"/>
      <c r="AX13" s="395"/>
      <c r="AY13" s="395"/>
      <c r="AZ13" s="419"/>
      <c r="BA13" s="454"/>
      <c r="BB13" s="418"/>
      <c r="BC13" s="395"/>
      <c r="BD13" s="395"/>
      <c r="BE13" s="419"/>
      <c r="BF13" s="454"/>
      <c r="BG13" s="418"/>
      <c r="BH13" s="395"/>
      <c r="BI13" s="395"/>
      <c r="BJ13" s="419"/>
    </row>
    <row r="14" spans="1:79" ht="30" customHeight="1" x14ac:dyDescent="0.25">
      <c r="A14" s="359" t="str">
        <f t="shared" si="0"/>
        <v>Unitil - FG&amp;E</v>
      </c>
      <c r="B14" s="65" t="s">
        <v>314</v>
      </c>
      <c r="C14" s="65" t="s">
        <v>314</v>
      </c>
      <c r="D14" s="58" t="s">
        <v>327</v>
      </c>
      <c r="E14" s="58" t="s">
        <v>322</v>
      </c>
      <c r="F14" s="58" t="s">
        <v>328</v>
      </c>
      <c r="G14" s="58" t="s">
        <v>322</v>
      </c>
      <c r="H14" s="116" t="s">
        <v>408</v>
      </c>
      <c r="I14" s="116" t="s">
        <v>411</v>
      </c>
      <c r="J14" s="567">
        <v>2.0174927806562279</v>
      </c>
      <c r="K14" s="567">
        <v>3.8659904927253792</v>
      </c>
      <c r="L14" s="476">
        <v>734</v>
      </c>
      <c r="M14" s="682">
        <v>35</v>
      </c>
      <c r="N14" s="684">
        <f t="shared" ref="N14:P16" si="13">M14</f>
        <v>35</v>
      </c>
      <c r="O14" s="18">
        <v>0</v>
      </c>
      <c r="P14" s="684">
        <f t="shared" si="13"/>
        <v>0</v>
      </c>
      <c r="Q14" s="18">
        <v>0</v>
      </c>
      <c r="R14" s="684">
        <f t="shared" ref="R14" si="14">Q14</f>
        <v>0</v>
      </c>
      <c r="S14" s="18">
        <f t="shared" si="3"/>
        <v>35</v>
      </c>
      <c r="T14" s="684">
        <f t="shared" ref="T14" si="15">S14</f>
        <v>35</v>
      </c>
      <c r="U14" s="482">
        <v>233.6</v>
      </c>
      <c r="V14" s="483">
        <v>128.785</v>
      </c>
      <c r="W14" s="411">
        <v>0</v>
      </c>
      <c r="X14" s="412">
        <v>0</v>
      </c>
      <c r="Y14" s="18">
        <v>0</v>
      </c>
      <c r="Z14" s="11">
        <v>0</v>
      </c>
      <c r="AA14" s="414">
        <f t="shared" ref="AA14:AB16" si="16">U14+W14+Y14</f>
        <v>233.6</v>
      </c>
      <c r="AB14" s="472">
        <f t="shared" si="16"/>
        <v>128.785</v>
      </c>
      <c r="AC14" s="470">
        <v>0.14261904761904762</v>
      </c>
      <c r="AD14" s="576">
        <v>209837.12760000001</v>
      </c>
      <c r="AE14" s="577">
        <v>209837.12760000001</v>
      </c>
      <c r="AF14" s="576">
        <f t="shared" ref="AF14:AF16" si="17">2080*W14</f>
        <v>0</v>
      </c>
      <c r="AG14" s="577">
        <f t="shared" ref="AG14:AG16" si="18">2080*X14</f>
        <v>0</v>
      </c>
      <c r="AH14" s="18">
        <v>0</v>
      </c>
      <c r="AI14" s="11">
        <v>0</v>
      </c>
      <c r="AJ14" s="635">
        <f t="shared" ref="AJ14:AK16" si="19">AD14+AF14+AH14</f>
        <v>209837.12760000001</v>
      </c>
      <c r="AK14" s="636">
        <f t="shared" si="19"/>
        <v>209837.12760000001</v>
      </c>
      <c r="AL14" s="645">
        <v>4346632.0965943877</v>
      </c>
      <c r="AM14" s="563">
        <v>4329598.1716563422</v>
      </c>
      <c r="AN14" s="563">
        <v>4134748.1392405066</v>
      </c>
      <c r="AO14" s="500" t="s">
        <v>410</v>
      </c>
      <c r="AP14" s="639">
        <v>1.0159517216876008</v>
      </c>
      <c r="AQ14" s="580">
        <v>0.98699999999999999</v>
      </c>
      <c r="AR14" s="565">
        <v>0.90300000000000002</v>
      </c>
      <c r="AS14" s="479">
        <v>0</v>
      </c>
      <c r="AT14" s="477">
        <v>0</v>
      </c>
      <c r="AU14" s="477">
        <v>0</v>
      </c>
      <c r="AV14" s="483">
        <f t="shared" si="7"/>
        <v>0</v>
      </c>
      <c r="AW14" s="578">
        <v>133.33670000000001</v>
      </c>
      <c r="AX14" s="579">
        <v>51.593330000000002</v>
      </c>
      <c r="AY14" s="580">
        <v>2.29</v>
      </c>
      <c r="AZ14" s="581">
        <v>1.1436667</v>
      </c>
      <c r="BA14" s="453" t="s">
        <v>381</v>
      </c>
      <c r="BB14" s="42" t="s">
        <v>314</v>
      </c>
      <c r="BC14" s="23" t="s">
        <v>314</v>
      </c>
      <c r="BD14" s="23" t="s">
        <v>314</v>
      </c>
      <c r="BE14" s="227" t="s">
        <v>314</v>
      </c>
      <c r="BF14" s="230" t="s">
        <v>314</v>
      </c>
      <c r="BG14" s="42" t="s">
        <v>314</v>
      </c>
      <c r="BH14" s="23" t="s">
        <v>314</v>
      </c>
      <c r="BI14" s="23" t="s">
        <v>314</v>
      </c>
      <c r="BJ14" s="312" t="s">
        <v>314</v>
      </c>
    </row>
    <row r="15" spans="1:79" ht="30" customHeight="1" x14ac:dyDescent="0.25">
      <c r="A15" s="359" t="str">
        <f t="shared" si="0"/>
        <v>Unitil - FG&amp;E</v>
      </c>
      <c r="B15" s="65" t="s">
        <v>314</v>
      </c>
      <c r="C15" s="65" t="s">
        <v>314</v>
      </c>
      <c r="D15" s="58" t="s">
        <v>327</v>
      </c>
      <c r="E15" s="58" t="s">
        <v>322</v>
      </c>
      <c r="F15" s="58" t="s">
        <v>329</v>
      </c>
      <c r="G15" s="58" t="s">
        <v>322</v>
      </c>
      <c r="H15" s="116" t="s">
        <v>408</v>
      </c>
      <c r="I15" s="116" t="s">
        <v>411</v>
      </c>
      <c r="J15" s="567">
        <v>2.0174927806562279</v>
      </c>
      <c r="K15" s="567">
        <v>2.6697901092261933</v>
      </c>
      <c r="L15" s="476">
        <v>367</v>
      </c>
      <c r="M15" s="682">
        <v>6</v>
      </c>
      <c r="N15" s="684">
        <f t="shared" si="13"/>
        <v>6</v>
      </c>
      <c r="O15" s="18">
        <v>0</v>
      </c>
      <c r="P15" s="684">
        <f t="shared" si="13"/>
        <v>0</v>
      </c>
      <c r="Q15" s="18">
        <v>0</v>
      </c>
      <c r="R15" s="684">
        <f t="shared" ref="R15" si="20">Q15</f>
        <v>0</v>
      </c>
      <c r="S15" s="18">
        <f t="shared" si="3"/>
        <v>6</v>
      </c>
      <c r="T15" s="684">
        <f t="shared" ref="T15" si="21">S15</f>
        <v>6</v>
      </c>
      <c r="U15" s="482">
        <v>41.1</v>
      </c>
      <c r="V15" s="483">
        <v>25.23</v>
      </c>
      <c r="W15" s="411">
        <v>0</v>
      </c>
      <c r="X15" s="412">
        <v>0</v>
      </c>
      <c r="Y15" s="18">
        <v>0</v>
      </c>
      <c r="Z15" s="11">
        <v>0</v>
      </c>
      <c r="AA15" s="414">
        <f t="shared" si="16"/>
        <v>41.1</v>
      </c>
      <c r="AB15" s="472">
        <f t="shared" si="16"/>
        <v>25.23</v>
      </c>
      <c r="AC15" s="470">
        <v>2.7070815450643777E-2</v>
      </c>
      <c r="AD15" s="576">
        <v>41108.752800000002</v>
      </c>
      <c r="AE15" s="577">
        <v>41108.752800000002</v>
      </c>
      <c r="AF15" s="576">
        <f t="shared" si="17"/>
        <v>0</v>
      </c>
      <c r="AG15" s="577">
        <f t="shared" si="18"/>
        <v>0</v>
      </c>
      <c r="AH15" s="18">
        <v>0</v>
      </c>
      <c r="AI15" s="11">
        <v>0</v>
      </c>
      <c r="AJ15" s="635">
        <f t="shared" si="19"/>
        <v>41108.752800000002</v>
      </c>
      <c r="AK15" s="636">
        <f t="shared" si="19"/>
        <v>41108.752800000002</v>
      </c>
      <c r="AL15" s="645">
        <v>4028084.5906973993</v>
      </c>
      <c r="AM15" s="563">
        <v>4075173.9629875808</v>
      </c>
      <c r="AN15" s="563">
        <v>4267536.2854619622</v>
      </c>
      <c r="AO15" s="500" t="s">
        <v>410</v>
      </c>
      <c r="AP15" s="639">
        <v>0.94149663097290659</v>
      </c>
      <c r="AQ15" s="580">
        <v>0.92900000000000005</v>
      </c>
      <c r="AR15" s="565">
        <v>0.93200000000000005</v>
      </c>
      <c r="AS15" s="479">
        <v>0</v>
      </c>
      <c r="AT15" s="477">
        <v>0</v>
      </c>
      <c r="AU15" s="477">
        <v>0</v>
      </c>
      <c r="AV15" s="483">
        <f t="shared" si="7"/>
        <v>0</v>
      </c>
      <c r="AW15" s="578">
        <v>132.6</v>
      </c>
      <c r="AX15" s="579">
        <v>61.88</v>
      </c>
      <c r="AY15" s="580">
        <v>2.0993333000000001</v>
      </c>
      <c r="AZ15" s="581">
        <v>1.1026667000000001</v>
      </c>
      <c r="BA15" s="453" t="s">
        <v>382</v>
      </c>
      <c r="BB15" s="42" t="s">
        <v>314</v>
      </c>
      <c r="BC15" s="23" t="s">
        <v>314</v>
      </c>
      <c r="BD15" s="23" t="s">
        <v>314</v>
      </c>
      <c r="BE15" s="227" t="s">
        <v>314</v>
      </c>
      <c r="BF15" s="230" t="s">
        <v>314</v>
      </c>
      <c r="BG15" s="42" t="s">
        <v>314</v>
      </c>
      <c r="BH15" s="23" t="s">
        <v>314</v>
      </c>
      <c r="BI15" s="23" t="s">
        <v>314</v>
      </c>
      <c r="BJ15" s="312" t="s">
        <v>314</v>
      </c>
    </row>
    <row r="16" spans="1:79" ht="30" customHeight="1" x14ac:dyDescent="0.25">
      <c r="A16" s="359" t="str">
        <f t="shared" si="0"/>
        <v>Unitil - FG&amp;E</v>
      </c>
      <c r="B16" s="65" t="s">
        <v>314</v>
      </c>
      <c r="C16" s="65" t="s">
        <v>314</v>
      </c>
      <c r="D16" s="58" t="s">
        <v>327</v>
      </c>
      <c r="E16" s="58" t="s">
        <v>322</v>
      </c>
      <c r="F16" s="58" t="s">
        <v>330</v>
      </c>
      <c r="G16" s="58" t="s">
        <v>322</v>
      </c>
      <c r="H16" s="116" t="s">
        <v>408</v>
      </c>
      <c r="I16" s="116" t="s">
        <v>409</v>
      </c>
      <c r="J16" s="567">
        <v>12.692121907703218</v>
      </c>
      <c r="K16" s="567">
        <v>19.601120725587119</v>
      </c>
      <c r="L16" s="476">
        <v>1705</v>
      </c>
      <c r="M16" s="682">
        <v>105</v>
      </c>
      <c r="N16" s="684">
        <f t="shared" si="13"/>
        <v>105</v>
      </c>
      <c r="O16" s="18">
        <v>0</v>
      </c>
      <c r="P16" s="684">
        <f t="shared" si="13"/>
        <v>0</v>
      </c>
      <c r="Q16" s="18">
        <v>0</v>
      </c>
      <c r="R16" s="684">
        <f t="shared" ref="R16" si="22">Q16</f>
        <v>0</v>
      </c>
      <c r="S16" s="18">
        <f t="shared" si="3"/>
        <v>105</v>
      </c>
      <c r="T16" s="684">
        <f t="shared" ref="T16" si="23">S16</f>
        <v>105</v>
      </c>
      <c r="U16" s="482">
        <v>786.4</v>
      </c>
      <c r="V16" s="483">
        <v>576.85</v>
      </c>
      <c r="W16" s="411">
        <v>0</v>
      </c>
      <c r="X16" s="412">
        <v>0</v>
      </c>
      <c r="Y16" s="18">
        <v>0</v>
      </c>
      <c r="Z16" s="11">
        <v>0</v>
      </c>
      <c r="AA16" s="414">
        <v>576.85</v>
      </c>
      <c r="AB16" s="472">
        <f t="shared" si="16"/>
        <v>576.85</v>
      </c>
      <c r="AC16" s="569">
        <v>0.14363794820717132</v>
      </c>
      <c r="AD16" s="571">
        <v>939896.31599999999</v>
      </c>
      <c r="AE16" s="577">
        <v>939896.31599999999</v>
      </c>
      <c r="AF16" s="576">
        <f t="shared" si="17"/>
        <v>0</v>
      </c>
      <c r="AG16" s="577">
        <f t="shared" si="18"/>
        <v>0</v>
      </c>
      <c r="AH16" s="18">
        <v>0</v>
      </c>
      <c r="AI16" s="11">
        <v>0</v>
      </c>
      <c r="AJ16" s="635">
        <f t="shared" si="19"/>
        <v>939896.31599999999</v>
      </c>
      <c r="AK16" s="636">
        <f t="shared" si="19"/>
        <v>939896.31599999999</v>
      </c>
      <c r="AL16" s="645">
        <v>21611630.262049701</v>
      </c>
      <c r="AM16" s="563">
        <v>18941443.672960572</v>
      </c>
      <c r="AN16" s="563">
        <v>18388868.800874721</v>
      </c>
      <c r="AO16" s="500" t="s">
        <v>410</v>
      </c>
      <c r="AP16" s="639">
        <v>5.0513529751938737</v>
      </c>
      <c r="AQ16" s="580">
        <v>4.3179999999999996</v>
      </c>
      <c r="AR16" s="565">
        <v>4.016</v>
      </c>
      <c r="AS16" s="479">
        <v>0</v>
      </c>
      <c r="AT16" s="477">
        <v>2</v>
      </c>
      <c r="AU16" s="477">
        <v>2</v>
      </c>
      <c r="AV16" s="483">
        <f t="shared" si="7"/>
        <v>1.3333333333333333</v>
      </c>
      <c r="AW16" s="578">
        <v>90.736670000000004</v>
      </c>
      <c r="AX16" s="579">
        <v>66.836669999999998</v>
      </c>
      <c r="AY16" s="580">
        <v>1.5256666999999999</v>
      </c>
      <c r="AZ16" s="581">
        <v>0.82833330000000005</v>
      </c>
      <c r="BA16" s="453" t="s">
        <v>383</v>
      </c>
      <c r="BB16" s="42" t="s">
        <v>314</v>
      </c>
      <c r="BC16" s="23" t="s">
        <v>314</v>
      </c>
      <c r="BD16" s="23" t="s">
        <v>314</v>
      </c>
      <c r="BE16" s="227" t="s">
        <v>314</v>
      </c>
      <c r="BF16" s="230" t="s">
        <v>314</v>
      </c>
      <c r="BG16" s="42" t="s">
        <v>314</v>
      </c>
      <c r="BH16" s="23" t="s">
        <v>314</v>
      </c>
      <c r="BI16" s="23" t="s">
        <v>314</v>
      </c>
      <c r="BJ16" s="312" t="s">
        <v>314</v>
      </c>
    </row>
    <row r="17" spans="1:62" ht="30" customHeight="1" x14ac:dyDescent="0.25">
      <c r="A17" s="359" t="str">
        <f t="shared" si="0"/>
        <v>Unitil - FG&amp;E</v>
      </c>
      <c r="B17" s="65" t="s">
        <v>314</v>
      </c>
      <c r="C17" s="65" t="s">
        <v>314</v>
      </c>
      <c r="D17" s="58" t="s">
        <v>327</v>
      </c>
      <c r="E17" s="58" t="s">
        <v>322</v>
      </c>
      <c r="F17" s="395"/>
      <c r="G17" s="395"/>
      <c r="H17" s="395"/>
      <c r="I17" s="395"/>
      <c r="J17" s="616"/>
      <c r="K17" s="616"/>
      <c r="L17" s="618"/>
      <c r="M17" s="681"/>
      <c r="N17" s="419"/>
      <c r="O17" s="418"/>
      <c r="P17" s="419"/>
      <c r="Q17" s="418"/>
      <c r="R17" s="419"/>
      <c r="S17" s="418"/>
      <c r="T17" s="419"/>
      <c r="U17" s="422"/>
      <c r="V17" s="423"/>
      <c r="W17" s="424"/>
      <c r="X17" s="425"/>
      <c r="Y17" s="418"/>
      <c r="Z17" s="419"/>
      <c r="AA17" s="426"/>
      <c r="AB17" s="473"/>
      <c r="AC17" s="468"/>
      <c r="AD17" s="418"/>
      <c r="AE17" s="419"/>
      <c r="AF17" s="418"/>
      <c r="AG17" s="419"/>
      <c r="AH17" s="418"/>
      <c r="AI17" s="419"/>
      <c r="AJ17" s="418"/>
      <c r="AK17" s="419"/>
      <c r="AL17" s="646"/>
      <c r="AM17" s="647"/>
      <c r="AN17" s="647"/>
      <c r="AO17" s="419"/>
      <c r="AP17" s="640"/>
      <c r="AQ17" s="616"/>
      <c r="AR17" s="641"/>
      <c r="AS17" s="418"/>
      <c r="AT17" s="395"/>
      <c r="AU17" s="395"/>
      <c r="AV17" s="419"/>
      <c r="AW17" s="418"/>
      <c r="AX17" s="395"/>
      <c r="AY17" s="395"/>
      <c r="AZ17" s="419"/>
      <c r="BA17" s="454"/>
      <c r="BB17" s="418"/>
      <c r="BC17" s="395"/>
      <c r="BD17" s="395"/>
      <c r="BE17" s="419"/>
      <c r="BF17" s="454"/>
      <c r="BG17" s="418"/>
      <c r="BH17" s="395"/>
      <c r="BI17" s="395"/>
      <c r="BJ17" s="419"/>
    </row>
    <row r="18" spans="1:62" ht="30" customHeight="1" x14ac:dyDescent="0.25">
      <c r="A18" s="359" t="str">
        <f t="shared" si="0"/>
        <v>Unitil - FG&amp;E</v>
      </c>
      <c r="B18" s="65" t="s">
        <v>314</v>
      </c>
      <c r="C18" s="65" t="s">
        <v>314</v>
      </c>
      <c r="D18" s="58" t="s">
        <v>331</v>
      </c>
      <c r="E18" s="58" t="s">
        <v>331</v>
      </c>
      <c r="F18" s="58" t="s">
        <v>332</v>
      </c>
      <c r="G18" s="58" t="s">
        <v>331</v>
      </c>
      <c r="H18" s="116" t="s">
        <v>314</v>
      </c>
      <c r="I18" s="116" t="s">
        <v>314</v>
      </c>
      <c r="J18" s="567" t="s">
        <v>314</v>
      </c>
      <c r="K18" s="567" t="s">
        <v>314</v>
      </c>
      <c r="L18" s="476" t="s">
        <v>314</v>
      </c>
      <c r="M18" s="488">
        <v>0</v>
      </c>
      <c r="N18" s="11">
        <f t="shared" ref="N18:P21" si="24">M18</f>
        <v>0</v>
      </c>
      <c r="O18" s="18">
        <v>0</v>
      </c>
      <c r="P18" s="11">
        <f t="shared" si="24"/>
        <v>0</v>
      </c>
      <c r="Q18" s="18">
        <v>0</v>
      </c>
      <c r="R18" s="11">
        <f t="shared" ref="R18" si="25">Q18</f>
        <v>0</v>
      </c>
      <c r="S18" s="18">
        <f t="shared" si="3"/>
        <v>0</v>
      </c>
      <c r="T18" s="11">
        <f t="shared" ref="T18" si="26">S18</f>
        <v>0</v>
      </c>
      <c r="U18" s="482">
        <v>0</v>
      </c>
      <c r="V18" s="417">
        <v>0</v>
      </c>
      <c r="W18" s="411">
        <v>0</v>
      </c>
      <c r="X18" s="412">
        <v>0</v>
      </c>
      <c r="Y18" s="18">
        <v>0</v>
      </c>
      <c r="Z18" s="11">
        <v>0</v>
      </c>
      <c r="AA18" s="414">
        <f t="shared" ref="AA18:AB21" si="27">U18+W18+Y18</f>
        <v>0</v>
      </c>
      <c r="AB18" s="472">
        <f t="shared" si="27"/>
        <v>0</v>
      </c>
      <c r="AC18" s="470"/>
      <c r="AD18" s="576"/>
      <c r="AE18" s="577">
        <f>1302*V18</f>
        <v>0</v>
      </c>
      <c r="AF18" s="576">
        <f t="shared" ref="AF18:AG21" si="28">2080*W18</f>
        <v>0</v>
      </c>
      <c r="AG18" s="577">
        <f t="shared" si="28"/>
        <v>0</v>
      </c>
      <c r="AH18" s="18">
        <v>0</v>
      </c>
      <c r="AI18" s="11">
        <v>0</v>
      </c>
      <c r="AJ18" s="635">
        <f t="shared" ref="AJ18:AK21" si="29">AD18+AF18+AH18</f>
        <v>0</v>
      </c>
      <c r="AK18" s="636">
        <f t="shared" si="29"/>
        <v>0</v>
      </c>
      <c r="AL18" s="645">
        <v>0</v>
      </c>
      <c r="AM18" s="563">
        <v>0</v>
      </c>
      <c r="AN18" s="563">
        <v>0</v>
      </c>
      <c r="AO18" s="500" t="s">
        <v>410</v>
      </c>
      <c r="AP18" s="639">
        <v>0</v>
      </c>
      <c r="AQ18" s="580">
        <v>0</v>
      </c>
      <c r="AR18" s="565">
        <v>0</v>
      </c>
      <c r="AS18" s="479">
        <v>0</v>
      </c>
      <c r="AT18" s="477">
        <v>0</v>
      </c>
      <c r="AU18" s="477">
        <v>0</v>
      </c>
      <c r="AV18" s="483">
        <f t="shared" si="7"/>
        <v>0</v>
      </c>
      <c r="AW18" s="578" t="s">
        <v>314</v>
      </c>
      <c r="AX18" s="579" t="s">
        <v>314</v>
      </c>
      <c r="AY18" s="580" t="s">
        <v>314</v>
      </c>
      <c r="AZ18" s="581" t="s">
        <v>314</v>
      </c>
      <c r="BA18" s="453" t="s">
        <v>380</v>
      </c>
      <c r="BB18" s="42" t="s">
        <v>314</v>
      </c>
      <c r="BC18" s="23" t="s">
        <v>314</v>
      </c>
      <c r="BD18" s="23" t="s">
        <v>314</v>
      </c>
      <c r="BE18" s="227" t="s">
        <v>314</v>
      </c>
      <c r="BF18" s="230" t="s">
        <v>314</v>
      </c>
      <c r="BG18" s="42" t="s">
        <v>314</v>
      </c>
      <c r="BH18" s="23" t="s">
        <v>314</v>
      </c>
      <c r="BI18" s="23" t="s">
        <v>314</v>
      </c>
      <c r="BJ18" s="312" t="s">
        <v>314</v>
      </c>
    </row>
    <row r="19" spans="1:62" ht="30" customHeight="1" x14ac:dyDescent="0.25">
      <c r="A19" s="359" t="str">
        <f t="shared" si="0"/>
        <v>Unitil - FG&amp;E</v>
      </c>
      <c r="B19" s="65" t="s">
        <v>314</v>
      </c>
      <c r="C19" s="65" t="s">
        <v>314</v>
      </c>
      <c r="D19" s="58" t="s">
        <v>331</v>
      </c>
      <c r="E19" s="58" t="s">
        <v>331</v>
      </c>
      <c r="F19" s="58" t="s">
        <v>333</v>
      </c>
      <c r="G19" s="58" t="s">
        <v>331</v>
      </c>
      <c r="H19" s="116" t="s">
        <v>408</v>
      </c>
      <c r="I19" s="116" t="s">
        <v>409</v>
      </c>
      <c r="J19" s="567">
        <v>9.5609204577802025</v>
      </c>
      <c r="K19" s="567">
        <v>7.5962175152935602E-2</v>
      </c>
      <c r="L19" s="476">
        <v>1</v>
      </c>
      <c r="M19" s="488">
        <v>0</v>
      </c>
      <c r="N19" s="11">
        <f t="shared" si="24"/>
        <v>0</v>
      </c>
      <c r="O19" s="18">
        <v>0</v>
      </c>
      <c r="P19" s="11">
        <f t="shared" si="24"/>
        <v>0</v>
      </c>
      <c r="Q19" s="18">
        <v>0</v>
      </c>
      <c r="R19" s="11">
        <f t="shared" ref="R19" si="30">Q19</f>
        <v>0</v>
      </c>
      <c r="S19" s="18">
        <f t="shared" si="3"/>
        <v>0</v>
      </c>
      <c r="T19" s="11">
        <f t="shared" ref="T19" si="31">S19</f>
        <v>0</v>
      </c>
      <c r="U19" s="482"/>
      <c r="V19" s="483"/>
      <c r="W19" s="411">
        <v>0</v>
      </c>
      <c r="X19" s="412">
        <v>0</v>
      </c>
      <c r="Y19" s="18">
        <v>0</v>
      </c>
      <c r="Z19" s="11">
        <v>0</v>
      </c>
      <c r="AA19" s="414">
        <f t="shared" si="27"/>
        <v>0</v>
      </c>
      <c r="AB19" s="472">
        <f t="shared" si="27"/>
        <v>0</v>
      </c>
      <c r="AC19" s="470">
        <v>0</v>
      </c>
      <c r="AD19" s="576"/>
      <c r="AE19" s="577">
        <f>1302*V19</f>
        <v>0</v>
      </c>
      <c r="AF19" s="576">
        <f t="shared" si="28"/>
        <v>0</v>
      </c>
      <c r="AG19" s="577">
        <f t="shared" si="28"/>
        <v>0</v>
      </c>
      <c r="AH19" s="18">
        <v>0</v>
      </c>
      <c r="AI19" s="11">
        <v>0</v>
      </c>
      <c r="AJ19" s="635">
        <f t="shared" si="29"/>
        <v>0</v>
      </c>
      <c r="AK19" s="636">
        <f t="shared" si="29"/>
        <v>0</v>
      </c>
      <c r="AL19" s="645">
        <v>16498468.528126271</v>
      </c>
      <c r="AM19" s="563">
        <v>16879730.257886127</v>
      </c>
      <c r="AN19" s="563">
        <v>17802769.396862779</v>
      </c>
      <c r="AO19" s="500" t="s">
        <v>410</v>
      </c>
      <c r="AP19" s="639">
        <v>3.8562379179713488</v>
      </c>
      <c r="AQ19" s="580">
        <v>3.8479999999999999</v>
      </c>
      <c r="AR19" s="565">
        <v>3.8879999999999999</v>
      </c>
      <c r="AS19" s="479">
        <v>0</v>
      </c>
      <c r="AT19" s="477">
        <v>0</v>
      </c>
      <c r="AU19" s="477">
        <v>0</v>
      </c>
      <c r="AV19" s="483">
        <f t="shared" si="7"/>
        <v>0</v>
      </c>
      <c r="AW19" s="578">
        <v>90.91</v>
      </c>
      <c r="AX19" s="579">
        <v>0</v>
      </c>
      <c r="AY19" s="580">
        <v>1</v>
      </c>
      <c r="AZ19" s="581">
        <v>0</v>
      </c>
      <c r="BA19" s="453" t="s">
        <v>377</v>
      </c>
      <c r="BB19" s="42" t="s">
        <v>314</v>
      </c>
      <c r="BC19" s="23" t="s">
        <v>314</v>
      </c>
      <c r="BD19" s="23" t="s">
        <v>314</v>
      </c>
      <c r="BE19" s="227" t="s">
        <v>314</v>
      </c>
      <c r="BF19" s="230" t="s">
        <v>314</v>
      </c>
      <c r="BG19" s="42" t="s">
        <v>314</v>
      </c>
      <c r="BH19" s="23" t="s">
        <v>314</v>
      </c>
      <c r="BI19" s="23" t="s">
        <v>314</v>
      </c>
      <c r="BJ19" s="312" t="s">
        <v>314</v>
      </c>
    </row>
    <row r="20" spans="1:62" ht="30" customHeight="1" x14ac:dyDescent="0.25">
      <c r="A20" s="359" t="str">
        <f t="shared" si="0"/>
        <v>Unitil - FG&amp;E</v>
      </c>
      <c r="B20" s="65" t="s">
        <v>314</v>
      </c>
      <c r="C20" s="65" t="s">
        <v>314</v>
      </c>
      <c r="D20" s="58" t="s">
        <v>331</v>
      </c>
      <c r="E20" s="58" t="s">
        <v>331</v>
      </c>
      <c r="F20" s="58" t="s">
        <v>334</v>
      </c>
      <c r="G20" s="58" t="s">
        <v>412</v>
      </c>
      <c r="H20" s="116" t="s">
        <v>408</v>
      </c>
      <c r="I20" s="116" t="s">
        <v>409</v>
      </c>
      <c r="J20" s="567">
        <v>7.6487363662241616</v>
      </c>
      <c r="K20" s="567">
        <v>41.115999726950761</v>
      </c>
      <c r="L20" s="476">
        <v>1496</v>
      </c>
      <c r="M20" s="680">
        <v>146</v>
      </c>
      <c r="N20" s="481">
        <f t="shared" si="24"/>
        <v>146</v>
      </c>
      <c r="O20" s="18">
        <v>0</v>
      </c>
      <c r="P20" s="481">
        <f t="shared" si="24"/>
        <v>0</v>
      </c>
      <c r="Q20" s="18">
        <v>0</v>
      </c>
      <c r="R20" s="481">
        <f t="shared" ref="R20" si="32">Q20</f>
        <v>0</v>
      </c>
      <c r="S20" s="18">
        <f t="shared" si="3"/>
        <v>146</v>
      </c>
      <c r="T20" s="481">
        <f t="shared" ref="T20" si="33">S20</f>
        <v>146</v>
      </c>
      <c r="U20" s="482">
        <v>1401.7</v>
      </c>
      <c r="V20" s="483">
        <v>960.39</v>
      </c>
      <c r="W20" s="411">
        <v>0</v>
      </c>
      <c r="X20" s="412">
        <v>0</v>
      </c>
      <c r="Y20" s="18">
        <v>0</v>
      </c>
      <c r="Z20" s="11">
        <v>0</v>
      </c>
      <c r="AA20" s="414">
        <f t="shared" si="27"/>
        <v>1401.7</v>
      </c>
      <c r="AB20" s="472">
        <f t="shared" si="27"/>
        <v>960.39</v>
      </c>
      <c r="AC20" s="470">
        <v>0.19441093117408906</v>
      </c>
      <c r="AD20" s="576">
        <v>1564821.0504000001</v>
      </c>
      <c r="AE20" s="577">
        <v>1564821.0504000001</v>
      </c>
      <c r="AF20" s="576">
        <f t="shared" si="28"/>
        <v>0</v>
      </c>
      <c r="AG20" s="577">
        <f t="shared" si="28"/>
        <v>0</v>
      </c>
      <c r="AH20" s="18">
        <v>0</v>
      </c>
      <c r="AI20" s="11">
        <v>0</v>
      </c>
      <c r="AJ20" s="635">
        <f t="shared" si="29"/>
        <v>1564821.0504000001</v>
      </c>
      <c r="AK20" s="636">
        <f t="shared" si="29"/>
        <v>1564821.0504000001</v>
      </c>
      <c r="AL20" s="645">
        <v>20043593.996979848</v>
      </c>
      <c r="AM20" s="563">
        <v>21599737.991120394</v>
      </c>
      <c r="AN20" s="563">
        <v>22619773.873585936</v>
      </c>
      <c r="AO20" s="500" t="s">
        <v>410</v>
      </c>
      <c r="AP20" s="639">
        <v>4.6848510243122998</v>
      </c>
      <c r="AQ20" s="580">
        <v>4.9240000000000004</v>
      </c>
      <c r="AR20" s="565">
        <v>4.9400000000000004</v>
      </c>
      <c r="AS20" s="479">
        <v>2</v>
      </c>
      <c r="AT20" s="477">
        <v>1</v>
      </c>
      <c r="AU20" s="477">
        <v>0</v>
      </c>
      <c r="AV20" s="483">
        <f t="shared" si="7"/>
        <v>1</v>
      </c>
      <c r="AW20" s="578">
        <v>246.83330000000001</v>
      </c>
      <c r="AX20" s="579">
        <v>87.136669999999995</v>
      </c>
      <c r="AY20" s="580">
        <v>2.7276666999999999</v>
      </c>
      <c r="AZ20" s="581">
        <v>1.3173333</v>
      </c>
      <c r="BA20" s="453" t="s">
        <v>384</v>
      </c>
      <c r="BB20" s="42" t="s">
        <v>314</v>
      </c>
      <c r="BC20" s="23" t="s">
        <v>314</v>
      </c>
      <c r="BD20" s="23" t="s">
        <v>314</v>
      </c>
      <c r="BE20" s="227" t="s">
        <v>314</v>
      </c>
      <c r="BF20" s="230" t="s">
        <v>314</v>
      </c>
      <c r="BG20" s="42" t="s">
        <v>314</v>
      </c>
      <c r="BH20" s="23" t="s">
        <v>314</v>
      </c>
      <c r="BI20" s="23" t="s">
        <v>314</v>
      </c>
      <c r="BJ20" s="312" t="s">
        <v>314</v>
      </c>
    </row>
    <row r="21" spans="1:62" ht="30" customHeight="1" x14ac:dyDescent="0.25">
      <c r="A21" s="359" t="str">
        <f t="shared" si="0"/>
        <v>Unitil - FG&amp;E</v>
      </c>
      <c r="B21" s="65" t="s">
        <v>314</v>
      </c>
      <c r="C21" s="65" t="s">
        <v>314</v>
      </c>
      <c r="D21" s="58" t="s">
        <v>331</v>
      </c>
      <c r="E21" s="58" t="s">
        <v>331</v>
      </c>
      <c r="F21" s="58" t="s">
        <v>335</v>
      </c>
      <c r="G21" s="58" t="s">
        <v>331</v>
      </c>
      <c r="H21" s="116" t="s">
        <v>408</v>
      </c>
      <c r="I21" s="116" t="s">
        <v>409</v>
      </c>
      <c r="J21" s="567">
        <v>9.5609204577802025</v>
      </c>
      <c r="K21" s="567">
        <v>11.440870880801137</v>
      </c>
      <c r="L21" s="476">
        <v>552</v>
      </c>
      <c r="M21" s="680">
        <v>55</v>
      </c>
      <c r="N21" s="481">
        <f t="shared" si="24"/>
        <v>55</v>
      </c>
      <c r="O21" s="18">
        <v>0</v>
      </c>
      <c r="P21" s="481">
        <f t="shared" si="24"/>
        <v>0</v>
      </c>
      <c r="Q21" s="18">
        <v>0</v>
      </c>
      <c r="R21" s="481">
        <f t="shared" ref="R21" si="34">Q21</f>
        <v>0</v>
      </c>
      <c r="S21" s="18">
        <f t="shared" si="3"/>
        <v>55</v>
      </c>
      <c r="T21" s="481">
        <f t="shared" ref="T21" si="35">S21</f>
        <v>55</v>
      </c>
      <c r="U21" s="482">
        <v>376.2</v>
      </c>
      <c r="V21" s="483">
        <v>314.02499999999998</v>
      </c>
      <c r="W21" s="411">
        <v>0</v>
      </c>
      <c r="X21" s="412">
        <v>0</v>
      </c>
      <c r="Y21" s="18">
        <v>0</v>
      </c>
      <c r="Z21" s="11">
        <v>0</v>
      </c>
      <c r="AA21" s="414">
        <f t="shared" si="27"/>
        <v>376.2</v>
      </c>
      <c r="AB21" s="472">
        <f t="shared" si="27"/>
        <v>314.02499999999998</v>
      </c>
      <c r="AC21" s="470">
        <v>0.20632391590013138</v>
      </c>
      <c r="AD21" s="576">
        <v>511659.77399999998</v>
      </c>
      <c r="AE21" s="577">
        <v>511659.77399999998</v>
      </c>
      <c r="AF21" s="576">
        <f t="shared" si="28"/>
        <v>0</v>
      </c>
      <c r="AG21" s="577">
        <f t="shared" si="28"/>
        <v>0</v>
      </c>
      <c r="AH21" s="18">
        <v>0</v>
      </c>
      <c r="AI21" s="11">
        <v>0</v>
      </c>
      <c r="AJ21" s="635">
        <f t="shared" si="29"/>
        <v>511659.77399999998</v>
      </c>
      <c r="AK21" s="636">
        <f t="shared" si="29"/>
        <v>511659.77399999998</v>
      </c>
      <c r="AL21" s="645">
        <v>6578934.7643148145</v>
      </c>
      <c r="AM21" s="563">
        <v>6185140.2452233462</v>
      </c>
      <c r="AN21" s="563">
        <v>6969088.2258295137</v>
      </c>
      <c r="AO21" s="500" t="s">
        <v>410</v>
      </c>
      <c r="AP21" s="639">
        <v>1.5377147069596495</v>
      </c>
      <c r="AQ21" s="580">
        <v>1.41</v>
      </c>
      <c r="AR21" s="565">
        <v>1.522</v>
      </c>
      <c r="AS21" s="479">
        <v>0</v>
      </c>
      <c r="AT21" s="477">
        <v>0</v>
      </c>
      <c r="AU21" s="477">
        <v>1</v>
      </c>
      <c r="AV21" s="483">
        <f t="shared" si="7"/>
        <v>0.33333333333333331</v>
      </c>
      <c r="AW21" s="578">
        <v>233.1867</v>
      </c>
      <c r="AX21" s="579">
        <v>52.286670000000001</v>
      </c>
      <c r="AY21" s="580">
        <v>2.0876667000000002</v>
      </c>
      <c r="AZ21" s="581">
        <v>0.69499999999999995</v>
      </c>
      <c r="BA21" s="453" t="s">
        <v>385</v>
      </c>
      <c r="BB21" s="42" t="s">
        <v>314</v>
      </c>
      <c r="BC21" s="23" t="s">
        <v>314</v>
      </c>
      <c r="BD21" s="23" t="s">
        <v>314</v>
      </c>
      <c r="BE21" s="227" t="s">
        <v>314</v>
      </c>
      <c r="BF21" s="230" t="s">
        <v>314</v>
      </c>
      <c r="BG21" s="42" t="s">
        <v>314</v>
      </c>
      <c r="BH21" s="23" t="s">
        <v>314</v>
      </c>
      <c r="BI21" s="23" t="s">
        <v>314</v>
      </c>
      <c r="BJ21" s="312" t="s">
        <v>314</v>
      </c>
    </row>
    <row r="22" spans="1:62" ht="30" customHeight="1" x14ac:dyDescent="0.25">
      <c r="A22" s="359" t="str">
        <f t="shared" si="0"/>
        <v>Unitil - FG&amp;E</v>
      </c>
      <c r="B22" s="65" t="s">
        <v>314</v>
      </c>
      <c r="C22" s="65" t="s">
        <v>314</v>
      </c>
      <c r="D22" s="58" t="s">
        <v>331</v>
      </c>
      <c r="E22" s="58" t="s">
        <v>331</v>
      </c>
      <c r="F22" s="395"/>
      <c r="G22" s="395"/>
      <c r="H22" s="395"/>
      <c r="I22" s="395"/>
      <c r="J22" s="616"/>
      <c r="K22" s="616"/>
      <c r="L22" s="618"/>
      <c r="M22" s="681"/>
      <c r="N22" s="419"/>
      <c r="O22" s="418"/>
      <c r="P22" s="419"/>
      <c r="Q22" s="418"/>
      <c r="R22" s="419"/>
      <c r="S22" s="418"/>
      <c r="T22" s="419"/>
      <c r="U22" s="422"/>
      <c r="V22" s="423"/>
      <c r="W22" s="424"/>
      <c r="X22" s="425"/>
      <c r="Y22" s="418"/>
      <c r="Z22" s="419"/>
      <c r="AA22" s="426"/>
      <c r="AB22" s="473"/>
      <c r="AC22" s="468"/>
      <c r="AD22" s="418"/>
      <c r="AE22" s="419"/>
      <c r="AF22" s="418"/>
      <c r="AG22" s="419"/>
      <c r="AH22" s="418"/>
      <c r="AI22" s="419"/>
      <c r="AJ22" s="418"/>
      <c r="AK22" s="419"/>
      <c r="AL22" s="646"/>
      <c r="AM22" s="647"/>
      <c r="AN22" s="647"/>
      <c r="AO22" s="419"/>
      <c r="AP22" s="640"/>
      <c r="AQ22" s="616"/>
      <c r="AR22" s="641"/>
      <c r="AS22" s="418"/>
      <c r="AT22" s="395"/>
      <c r="AU22" s="395"/>
      <c r="AV22" s="419"/>
      <c r="AW22" s="418"/>
      <c r="AX22" s="395"/>
      <c r="AY22" s="395"/>
      <c r="AZ22" s="419"/>
      <c r="BA22" s="454"/>
      <c r="BB22" s="418"/>
      <c r="BC22" s="395"/>
      <c r="BD22" s="395"/>
      <c r="BE22" s="419"/>
      <c r="BF22" s="454"/>
      <c r="BG22" s="418"/>
      <c r="BH22" s="395"/>
      <c r="BI22" s="395"/>
      <c r="BJ22" s="419"/>
    </row>
    <row r="23" spans="1:62" ht="30" customHeight="1" x14ac:dyDescent="0.25">
      <c r="A23" s="359" t="str">
        <f t="shared" si="0"/>
        <v>Unitil - FG&amp;E</v>
      </c>
      <c r="B23" s="65" t="s">
        <v>314</v>
      </c>
      <c r="C23" s="65" t="s">
        <v>314</v>
      </c>
      <c r="D23" s="58" t="s">
        <v>336</v>
      </c>
      <c r="E23" s="58" t="s">
        <v>322</v>
      </c>
      <c r="F23" s="58" t="s">
        <v>337</v>
      </c>
      <c r="G23" s="58" t="s">
        <v>322</v>
      </c>
      <c r="H23" s="116" t="s">
        <v>408</v>
      </c>
      <c r="I23" s="116" t="s">
        <v>411</v>
      </c>
      <c r="J23" s="567">
        <v>2.1615994078459591</v>
      </c>
      <c r="K23" s="567">
        <v>15.629499813636363</v>
      </c>
      <c r="L23" s="476">
        <v>900</v>
      </c>
      <c r="M23" s="680">
        <v>70</v>
      </c>
      <c r="N23" s="481">
        <f t="shared" ref="N23:P24" si="36">M23</f>
        <v>70</v>
      </c>
      <c r="O23" s="18">
        <v>1</v>
      </c>
      <c r="P23" s="481">
        <f t="shared" si="36"/>
        <v>1</v>
      </c>
      <c r="Q23" s="18">
        <v>0</v>
      </c>
      <c r="R23" s="481">
        <f t="shared" ref="R23" si="37">Q23</f>
        <v>0</v>
      </c>
      <c r="S23" s="18">
        <f t="shared" si="3"/>
        <v>71</v>
      </c>
      <c r="T23" s="481">
        <f t="shared" ref="T23" si="38">S23</f>
        <v>71</v>
      </c>
      <c r="U23" s="482">
        <v>448.9</v>
      </c>
      <c r="V23" s="483">
        <v>358.95</v>
      </c>
      <c r="W23" s="411">
        <v>8</v>
      </c>
      <c r="X23" s="412">
        <v>8</v>
      </c>
      <c r="Y23" s="18">
        <v>0</v>
      </c>
      <c r="Z23" s="11">
        <v>0</v>
      </c>
      <c r="AA23" s="414">
        <f>U23+W23+Y23</f>
        <v>456.9</v>
      </c>
      <c r="AB23" s="472">
        <f>V23+X23+Z23</f>
        <v>366.95</v>
      </c>
      <c r="AC23" s="470">
        <v>0.26313711414213925</v>
      </c>
      <c r="AD23" s="576">
        <v>584858.77199999988</v>
      </c>
      <c r="AE23" s="577">
        <v>584858.77199999988</v>
      </c>
      <c r="AF23" s="576">
        <v>66576</v>
      </c>
      <c r="AG23" s="577">
        <v>66576</v>
      </c>
      <c r="AH23" s="18">
        <v>0</v>
      </c>
      <c r="AI23" s="11">
        <v>0</v>
      </c>
      <c r="AJ23" s="635">
        <f t="shared" ref="AJ23:AK24" si="39">AD23+AF23+AH23</f>
        <v>651434.77199999988</v>
      </c>
      <c r="AK23" s="636">
        <f t="shared" si="39"/>
        <v>651434.77199999988</v>
      </c>
      <c r="AL23" s="645">
        <v>7768448.8534878418</v>
      </c>
      <c r="AM23" s="563">
        <v>7018598.8598279115</v>
      </c>
      <c r="AN23" s="563">
        <v>6378409.9202237269</v>
      </c>
      <c r="AO23" s="500" t="s">
        <v>410</v>
      </c>
      <c r="AP23" s="639">
        <v>1.8157435025906057</v>
      </c>
      <c r="AQ23" s="580">
        <v>1.6</v>
      </c>
      <c r="AR23" s="565">
        <v>1.393</v>
      </c>
      <c r="AS23" s="479">
        <v>0</v>
      </c>
      <c r="AT23" s="477">
        <v>0</v>
      </c>
      <c r="AU23" s="477">
        <v>0</v>
      </c>
      <c r="AV23" s="483">
        <f t="shared" si="7"/>
        <v>0</v>
      </c>
      <c r="AW23" s="578">
        <v>164.98</v>
      </c>
      <c r="AX23" s="579">
        <v>103.4033</v>
      </c>
      <c r="AY23" s="580">
        <v>3.1766667000000002</v>
      </c>
      <c r="AZ23" s="581">
        <v>2.7696667000000001</v>
      </c>
      <c r="BA23" s="455" t="s">
        <v>386</v>
      </c>
      <c r="BB23" s="42" t="s">
        <v>314</v>
      </c>
      <c r="BC23" s="23" t="s">
        <v>314</v>
      </c>
      <c r="BD23" s="23" t="s">
        <v>314</v>
      </c>
      <c r="BE23" s="227" t="s">
        <v>314</v>
      </c>
      <c r="BF23" s="230" t="s">
        <v>314</v>
      </c>
      <c r="BG23" s="42" t="s">
        <v>314</v>
      </c>
      <c r="BH23" s="23" t="s">
        <v>314</v>
      </c>
      <c r="BI23" s="23" t="s">
        <v>314</v>
      </c>
      <c r="BJ23" s="312" t="s">
        <v>314</v>
      </c>
    </row>
    <row r="24" spans="1:62" ht="30" customHeight="1" x14ac:dyDescent="0.25">
      <c r="A24" s="359" t="str">
        <f t="shared" si="0"/>
        <v>Unitil - FG&amp;E</v>
      </c>
      <c r="B24" s="65" t="s">
        <v>314</v>
      </c>
      <c r="C24" s="65" t="s">
        <v>314</v>
      </c>
      <c r="D24" s="58" t="s">
        <v>336</v>
      </c>
      <c r="E24" s="58" t="s">
        <v>322</v>
      </c>
      <c r="F24" s="58" t="s">
        <v>338</v>
      </c>
      <c r="G24" s="58" t="s">
        <v>322</v>
      </c>
      <c r="H24" s="116" t="s">
        <v>408</v>
      </c>
      <c r="I24" s="116" t="s">
        <v>411</v>
      </c>
      <c r="J24" s="567">
        <v>2.1615994078459591</v>
      </c>
      <c r="K24" s="567">
        <v>2.0171044974431815</v>
      </c>
      <c r="L24" s="476">
        <v>240</v>
      </c>
      <c r="M24" s="680">
        <v>3</v>
      </c>
      <c r="N24" s="481">
        <f t="shared" si="36"/>
        <v>3</v>
      </c>
      <c r="O24" s="18">
        <v>0</v>
      </c>
      <c r="P24" s="481">
        <f t="shared" si="36"/>
        <v>0</v>
      </c>
      <c r="Q24" s="18">
        <v>0</v>
      </c>
      <c r="R24" s="481">
        <f t="shared" ref="R24" si="40">Q24</f>
        <v>0</v>
      </c>
      <c r="S24" s="18">
        <f t="shared" si="3"/>
        <v>3</v>
      </c>
      <c r="T24" s="481">
        <f t="shared" ref="T24" si="41">S24</f>
        <v>3</v>
      </c>
      <c r="U24" s="482">
        <v>25.8</v>
      </c>
      <c r="V24" s="483">
        <v>372.42</v>
      </c>
      <c r="W24" s="411">
        <v>0</v>
      </c>
      <c r="X24" s="412">
        <v>0</v>
      </c>
      <c r="Y24" s="18">
        <v>0</v>
      </c>
      <c r="Z24" s="11">
        <v>0</v>
      </c>
      <c r="AA24" s="414">
        <f>U24+W24+Y24</f>
        <v>25.8</v>
      </c>
      <c r="AB24" s="472">
        <f>V24+X24+Z24</f>
        <v>372.42</v>
      </c>
      <c r="AC24" s="470">
        <v>1.0065405405405405</v>
      </c>
      <c r="AD24" s="576">
        <v>606806.25120000006</v>
      </c>
      <c r="AE24" s="577">
        <v>606806.25120000006</v>
      </c>
      <c r="AF24" s="576">
        <f t="shared" ref="AF24:AG24" si="42">2080*W24</f>
        <v>0</v>
      </c>
      <c r="AG24" s="577">
        <f t="shared" si="42"/>
        <v>0</v>
      </c>
      <c r="AH24" s="18">
        <v>0</v>
      </c>
      <c r="AI24" s="11">
        <v>0</v>
      </c>
      <c r="AJ24" s="635">
        <f t="shared" si="39"/>
        <v>606806.25120000006</v>
      </c>
      <c r="AK24" s="636">
        <f t="shared" si="39"/>
        <v>606806.25120000006</v>
      </c>
      <c r="AL24" s="645">
        <v>5651649.2981723715</v>
      </c>
      <c r="AM24" s="563">
        <v>1886248.4435787511</v>
      </c>
      <c r="AN24" s="563">
        <v>1694193.5897220236</v>
      </c>
      <c r="AO24" s="500" t="s">
        <v>410</v>
      </c>
      <c r="AP24" s="639">
        <v>1.3209774159058638</v>
      </c>
      <c r="AQ24" s="580">
        <v>0.43</v>
      </c>
      <c r="AR24" s="565">
        <v>0.37</v>
      </c>
      <c r="AS24" s="479">
        <v>0</v>
      </c>
      <c r="AT24" s="477">
        <v>0</v>
      </c>
      <c r="AU24" s="477">
        <v>0</v>
      </c>
      <c r="AV24" s="483">
        <f t="shared" si="7"/>
        <v>0</v>
      </c>
      <c r="AW24" s="578">
        <v>145.58000000000001</v>
      </c>
      <c r="AX24" s="579">
        <v>84.92</v>
      </c>
      <c r="AY24" s="580">
        <v>2.9466667000000002</v>
      </c>
      <c r="AZ24" s="581">
        <v>2.6076666999999998</v>
      </c>
      <c r="BA24" s="453" t="s">
        <v>387</v>
      </c>
      <c r="BB24" s="42" t="s">
        <v>314</v>
      </c>
      <c r="BC24" s="23" t="s">
        <v>314</v>
      </c>
      <c r="BD24" s="23" t="s">
        <v>314</v>
      </c>
      <c r="BE24" s="227" t="s">
        <v>314</v>
      </c>
      <c r="BF24" s="230" t="s">
        <v>314</v>
      </c>
      <c r="BG24" s="42" t="s">
        <v>314</v>
      </c>
      <c r="BH24" s="23" t="s">
        <v>314</v>
      </c>
      <c r="BI24" s="23" t="s">
        <v>314</v>
      </c>
      <c r="BJ24" s="312" t="s">
        <v>314</v>
      </c>
    </row>
    <row r="25" spans="1:62" ht="30" customHeight="1" x14ac:dyDescent="0.25">
      <c r="A25" s="359" t="str">
        <f t="shared" si="0"/>
        <v>Unitil - FG&amp;E</v>
      </c>
      <c r="B25" s="65" t="s">
        <v>314</v>
      </c>
      <c r="C25" s="65" t="s">
        <v>314</v>
      </c>
      <c r="D25" s="58" t="s">
        <v>336</v>
      </c>
      <c r="E25" s="58" t="s">
        <v>322</v>
      </c>
      <c r="F25" s="395"/>
      <c r="G25" s="395"/>
      <c r="H25" s="395"/>
      <c r="I25" s="395"/>
      <c r="J25" s="616"/>
      <c r="K25" s="616"/>
      <c r="L25" s="618"/>
      <c r="M25" s="681"/>
      <c r="N25" s="419"/>
      <c r="O25" s="418"/>
      <c r="P25" s="419"/>
      <c r="Q25" s="418"/>
      <c r="R25" s="419"/>
      <c r="S25" s="418"/>
      <c r="T25" s="419"/>
      <c r="U25" s="422"/>
      <c r="V25" s="423"/>
      <c r="W25" s="424"/>
      <c r="X25" s="425"/>
      <c r="Y25" s="418"/>
      <c r="Z25" s="419"/>
      <c r="AA25" s="426"/>
      <c r="AB25" s="473"/>
      <c r="AC25" s="468"/>
      <c r="AD25" s="418"/>
      <c r="AE25" s="419"/>
      <c r="AF25" s="418"/>
      <c r="AG25" s="419"/>
      <c r="AH25" s="418"/>
      <c r="AI25" s="419"/>
      <c r="AJ25" s="418"/>
      <c r="AK25" s="419"/>
      <c r="AL25" s="646"/>
      <c r="AM25" s="647"/>
      <c r="AN25" s="647"/>
      <c r="AO25" s="419"/>
      <c r="AP25" s="640"/>
      <c r="AQ25" s="616"/>
      <c r="AR25" s="641"/>
      <c r="AS25" s="418"/>
      <c r="AT25" s="395"/>
      <c r="AU25" s="395"/>
      <c r="AV25" s="419"/>
      <c r="AW25" s="418"/>
      <c r="AX25" s="395"/>
      <c r="AY25" s="395"/>
      <c r="AZ25" s="419"/>
      <c r="BA25" s="454"/>
      <c r="BB25" s="418"/>
      <c r="BC25" s="395"/>
      <c r="BD25" s="395"/>
      <c r="BE25" s="419"/>
      <c r="BF25" s="454"/>
      <c r="BG25" s="418"/>
      <c r="BH25" s="395"/>
      <c r="BI25" s="395"/>
      <c r="BJ25" s="419"/>
    </row>
    <row r="26" spans="1:62" ht="30" customHeight="1" x14ac:dyDescent="0.25">
      <c r="A26" s="359" t="str">
        <f t="shared" si="0"/>
        <v>Unitil - FG&amp;E</v>
      </c>
      <c r="B26" s="65" t="s">
        <v>314</v>
      </c>
      <c r="C26" s="65" t="s">
        <v>314</v>
      </c>
      <c r="D26" s="58" t="s">
        <v>339</v>
      </c>
      <c r="E26" s="58" t="s">
        <v>322</v>
      </c>
      <c r="F26" s="58">
        <v>1341</v>
      </c>
      <c r="G26" s="58" t="s">
        <v>322</v>
      </c>
      <c r="H26" s="116" t="s">
        <v>408</v>
      </c>
      <c r="I26" s="116" t="s">
        <v>409</v>
      </c>
      <c r="J26" s="567">
        <v>5.9038683826792759</v>
      </c>
      <c r="K26" s="567">
        <v>2.7</v>
      </c>
      <c r="L26" s="476" t="s">
        <v>314</v>
      </c>
      <c r="M26" s="488">
        <v>0</v>
      </c>
      <c r="N26" s="11">
        <f>M26</f>
        <v>0</v>
      </c>
      <c r="O26" s="18"/>
      <c r="P26" s="11">
        <f>O26</f>
        <v>0</v>
      </c>
      <c r="Q26" s="18">
        <v>0</v>
      </c>
      <c r="R26" s="11">
        <f>Q26</f>
        <v>0</v>
      </c>
      <c r="S26" s="18">
        <f t="shared" si="3"/>
        <v>0</v>
      </c>
      <c r="T26" s="11">
        <f>S26</f>
        <v>0</v>
      </c>
      <c r="U26" s="416">
        <v>0</v>
      </c>
      <c r="V26" s="417">
        <v>0</v>
      </c>
      <c r="W26" s="411">
        <v>0</v>
      </c>
      <c r="X26" s="412">
        <v>0</v>
      </c>
      <c r="Y26" s="18">
        <v>0</v>
      </c>
      <c r="Z26" s="11">
        <v>0</v>
      </c>
      <c r="AA26" s="414">
        <f>U26+W26+Y26</f>
        <v>0</v>
      </c>
      <c r="AB26" s="472">
        <f>V26+X26+Z26</f>
        <v>0</v>
      </c>
      <c r="AC26" s="470"/>
      <c r="AD26" s="576">
        <f>1302*(U26)</f>
        <v>0</v>
      </c>
      <c r="AE26" s="577">
        <f>1302*V26</f>
        <v>0</v>
      </c>
      <c r="AF26" s="576">
        <f>2080*W26</f>
        <v>0</v>
      </c>
      <c r="AG26" s="577">
        <f>2080*X26</f>
        <v>0</v>
      </c>
      <c r="AH26" s="18">
        <v>0</v>
      </c>
      <c r="AI26" s="11">
        <v>0</v>
      </c>
      <c r="AJ26" s="635">
        <f>AD26+AF26+AH26</f>
        <v>0</v>
      </c>
      <c r="AK26" s="636">
        <f>AE26+AG26+AI26</f>
        <v>0</v>
      </c>
      <c r="AL26" s="645">
        <v>2079352.4384621966</v>
      </c>
      <c r="AM26" s="563">
        <v>1013310.2103876546</v>
      </c>
      <c r="AN26" s="563">
        <v>0</v>
      </c>
      <c r="AO26" s="500" t="s">
        <v>410</v>
      </c>
      <c r="AP26" s="639">
        <v>3.5056708345194081</v>
      </c>
      <c r="AQ26" s="580">
        <v>2.7890000000000001</v>
      </c>
      <c r="AR26" s="565">
        <v>2.605</v>
      </c>
      <c r="AS26" s="479">
        <v>0</v>
      </c>
      <c r="AT26" s="477">
        <v>0</v>
      </c>
      <c r="AU26" s="477">
        <v>0</v>
      </c>
      <c r="AV26" s="483">
        <f t="shared" si="7"/>
        <v>0</v>
      </c>
      <c r="AW26" s="578" t="s">
        <v>314</v>
      </c>
      <c r="AX26" s="579" t="s">
        <v>314</v>
      </c>
      <c r="AY26" s="580" t="s">
        <v>314</v>
      </c>
      <c r="AZ26" s="581" t="s">
        <v>314</v>
      </c>
      <c r="BA26" s="453" t="s">
        <v>388</v>
      </c>
      <c r="BB26" s="42" t="s">
        <v>314</v>
      </c>
      <c r="BC26" s="23" t="s">
        <v>314</v>
      </c>
      <c r="BD26" s="23" t="s">
        <v>314</v>
      </c>
      <c r="BE26" s="227" t="s">
        <v>314</v>
      </c>
      <c r="BF26" s="230" t="s">
        <v>314</v>
      </c>
      <c r="BG26" s="42" t="s">
        <v>314</v>
      </c>
      <c r="BH26" s="23" t="s">
        <v>314</v>
      </c>
      <c r="BI26" s="23" t="s">
        <v>314</v>
      </c>
      <c r="BJ26" s="312" t="s">
        <v>314</v>
      </c>
    </row>
    <row r="27" spans="1:62" ht="30" customHeight="1" x14ac:dyDescent="0.25">
      <c r="A27" s="359" t="str">
        <f t="shared" si="0"/>
        <v>Unitil - FG&amp;E</v>
      </c>
      <c r="B27" s="65" t="s">
        <v>314</v>
      </c>
      <c r="C27" s="65" t="s">
        <v>314</v>
      </c>
      <c r="D27" s="58" t="s">
        <v>339</v>
      </c>
      <c r="E27" s="58" t="s">
        <v>322</v>
      </c>
      <c r="F27" s="395"/>
      <c r="G27" s="395"/>
      <c r="H27" s="395"/>
      <c r="I27" s="395"/>
      <c r="J27" s="616"/>
      <c r="K27" s="616"/>
      <c r="L27" s="618"/>
      <c r="M27" s="681"/>
      <c r="N27" s="419"/>
      <c r="O27" s="418"/>
      <c r="P27" s="419"/>
      <c r="Q27" s="418"/>
      <c r="R27" s="419"/>
      <c r="S27" s="418"/>
      <c r="T27" s="419"/>
      <c r="U27" s="422"/>
      <c r="V27" s="423"/>
      <c r="W27" s="424"/>
      <c r="X27" s="425"/>
      <c r="Y27" s="418"/>
      <c r="Z27" s="419"/>
      <c r="AA27" s="426"/>
      <c r="AB27" s="473"/>
      <c r="AC27" s="468"/>
      <c r="AD27" s="418"/>
      <c r="AE27" s="419"/>
      <c r="AF27" s="418"/>
      <c r="AG27" s="419"/>
      <c r="AH27" s="418"/>
      <c r="AI27" s="419"/>
      <c r="AJ27" s="418"/>
      <c r="AK27" s="419"/>
      <c r="AL27" s="646"/>
      <c r="AM27" s="647"/>
      <c r="AN27" s="647"/>
      <c r="AO27" s="419"/>
      <c r="AP27" s="640"/>
      <c r="AQ27" s="616"/>
      <c r="AR27" s="641"/>
      <c r="AS27" s="418"/>
      <c r="AT27" s="395"/>
      <c r="AU27" s="395"/>
      <c r="AV27" s="419"/>
      <c r="AW27" s="418"/>
      <c r="AX27" s="395"/>
      <c r="AY27" s="395"/>
      <c r="AZ27" s="419"/>
      <c r="BA27" s="454"/>
      <c r="BB27" s="418"/>
      <c r="BC27" s="395"/>
      <c r="BD27" s="395"/>
      <c r="BE27" s="419"/>
      <c r="BF27" s="454"/>
      <c r="BG27" s="418"/>
      <c r="BH27" s="395"/>
      <c r="BI27" s="395"/>
      <c r="BJ27" s="419"/>
    </row>
    <row r="28" spans="1:62" ht="30" customHeight="1" x14ac:dyDescent="0.25">
      <c r="A28" s="359" t="str">
        <f t="shared" si="0"/>
        <v>Unitil - FG&amp;E</v>
      </c>
      <c r="B28" s="65" t="s">
        <v>314</v>
      </c>
      <c r="C28" s="65" t="s">
        <v>314</v>
      </c>
      <c r="D28" s="58" t="s">
        <v>340</v>
      </c>
      <c r="E28" s="58" t="s">
        <v>322</v>
      </c>
      <c r="F28" s="58" t="s">
        <v>341</v>
      </c>
      <c r="G28" s="58" t="s">
        <v>322</v>
      </c>
      <c r="H28" s="116" t="s">
        <v>413</v>
      </c>
      <c r="I28" s="116" t="s">
        <v>409</v>
      </c>
      <c r="J28" s="567">
        <v>9.3218974463356972</v>
      </c>
      <c r="K28" s="567">
        <v>11.772675231969696</v>
      </c>
      <c r="L28" s="476">
        <v>2054</v>
      </c>
      <c r="M28" s="680">
        <v>30</v>
      </c>
      <c r="N28" s="481">
        <f t="shared" ref="N28:P36" si="43">M28</f>
        <v>30</v>
      </c>
      <c r="O28" s="18">
        <v>2</v>
      </c>
      <c r="P28" s="481">
        <f t="shared" si="43"/>
        <v>2</v>
      </c>
      <c r="Q28" s="18">
        <v>0</v>
      </c>
      <c r="R28" s="481">
        <f t="shared" ref="R28" si="44">Q28</f>
        <v>0</v>
      </c>
      <c r="S28" s="18">
        <f t="shared" si="3"/>
        <v>32</v>
      </c>
      <c r="T28" s="481">
        <f t="shared" ref="T28" si="45">S28</f>
        <v>32</v>
      </c>
      <c r="U28" s="482">
        <v>345.4</v>
      </c>
      <c r="V28" s="483">
        <v>311.22000000000003</v>
      </c>
      <c r="W28" s="511">
        <v>61.2</v>
      </c>
      <c r="X28" s="512">
        <v>61.2</v>
      </c>
      <c r="Y28" s="18">
        <v>0</v>
      </c>
      <c r="Z28" s="11">
        <v>0</v>
      </c>
      <c r="AA28" s="414">
        <f t="shared" ref="AA28:AB35" si="46">U28+W28+Y28</f>
        <v>406.59999999999997</v>
      </c>
      <c r="AB28" s="472">
        <f t="shared" si="46"/>
        <v>372.42</v>
      </c>
      <c r="AC28" s="470">
        <v>8.12966601178782E-2</v>
      </c>
      <c r="AD28" s="576">
        <v>507089.4192</v>
      </c>
      <c r="AE28" s="577">
        <v>536112</v>
      </c>
      <c r="AF28" s="576">
        <v>536112</v>
      </c>
      <c r="AG28" s="577">
        <v>536112</v>
      </c>
      <c r="AH28" s="18">
        <v>0</v>
      </c>
      <c r="AI28" s="11">
        <v>0</v>
      </c>
      <c r="AJ28" s="635">
        <f t="shared" ref="AJ28:AK36" si="47">AD28+AF28+AH28</f>
        <v>1043201.4192</v>
      </c>
      <c r="AK28" s="636">
        <f t="shared" si="47"/>
        <v>1072224</v>
      </c>
      <c r="AL28" s="645">
        <v>20588997.915265016</v>
      </c>
      <c r="AM28" s="563">
        <v>21003157.088035025</v>
      </c>
      <c r="AN28" s="563">
        <v>20975948.20139619</v>
      </c>
      <c r="AO28" s="500" t="s">
        <v>410</v>
      </c>
      <c r="AP28" s="639">
        <v>4.8123299637493693</v>
      </c>
      <c r="AQ28" s="580">
        <v>4.7880000000000003</v>
      </c>
      <c r="AR28" s="565">
        <v>4.5810000000000004</v>
      </c>
      <c r="AS28" s="479">
        <v>2</v>
      </c>
      <c r="AT28" s="477">
        <v>2</v>
      </c>
      <c r="AU28" s="477">
        <v>1</v>
      </c>
      <c r="AV28" s="483">
        <f t="shared" si="7"/>
        <v>1.6666666666666667</v>
      </c>
      <c r="AW28" s="578">
        <v>129.85669999999999</v>
      </c>
      <c r="AX28" s="579">
        <v>55.716670000000001</v>
      </c>
      <c r="AY28" s="580">
        <v>1.6043333</v>
      </c>
      <c r="AZ28" s="581">
        <v>0.92133330000000002</v>
      </c>
      <c r="BA28" s="453" t="s">
        <v>389</v>
      </c>
      <c r="BB28" s="42" t="s">
        <v>314</v>
      </c>
      <c r="BC28" s="23" t="s">
        <v>314</v>
      </c>
      <c r="BD28" s="23" t="s">
        <v>314</v>
      </c>
      <c r="BE28" s="227" t="s">
        <v>314</v>
      </c>
      <c r="BF28" s="230" t="s">
        <v>314</v>
      </c>
      <c r="BG28" s="42" t="s">
        <v>314</v>
      </c>
      <c r="BH28" s="23" t="s">
        <v>314</v>
      </c>
      <c r="BI28" s="23" t="s">
        <v>314</v>
      </c>
      <c r="BJ28" s="312" t="s">
        <v>314</v>
      </c>
    </row>
    <row r="29" spans="1:62" ht="30" customHeight="1" x14ac:dyDescent="0.25">
      <c r="A29" s="359" t="str">
        <f t="shared" si="0"/>
        <v>Unitil - FG&amp;E</v>
      </c>
      <c r="B29" s="65" t="s">
        <v>314</v>
      </c>
      <c r="C29" s="65" t="s">
        <v>314</v>
      </c>
      <c r="D29" s="58" t="s">
        <v>340</v>
      </c>
      <c r="E29" s="58" t="s">
        <v>322</v>
      </c>
      <c r="F29" s="58" t="s">
        <v>342</v>
      </c>
      <c r="G29" s="58" t="s">
        <v>322</v>
      </c>
      <c r="H29" s="116" t="s">
        <v>413</v>
      </c>
      <c r="I29" s="116" t="s">
        <v>409</v>
      </c>
      <c r="J29" s="567">
        <v>3.5853451716675759</v>
      </c>
      <c r="K29" s="567">
        <v>1.1876376673446969</v>
      </c>
      <c r="L29" s="476" t="s">
        <v>349</v>
      </c>
      <c r="M29" s="488">
        <v>0</v>
      </c>
      <c r="N29" s="11">
        <f t="shared" si="43"/>
        <v>0</v>
      </c>
      <c r="O29" s="18">
        <v>0</v>
      </c>
      <c r="P29" s="11">
        <f t="shared" si="43"/>
        <v>0</v>
      </c>
      <c r="Q29" s="18">
        <v>0</v>
      </c>
      <c r="R29" s="11">
        <f t="shared" ref="R29" si="48">Q29</f>
        <v>0</v>
      </c>
      <c r="S29" s="18">
        <f t="shared" si="3"/>
        <v>0</v>
      </c>
      <c r="T29" s="11">
        <f t="shared" ref="T29" si="49">S29</f>
        <v>0</v>
      </c>
      <c r="U29" s="416">
        <f t="shared" si="3"/>
        <v>0</v>
      </c>
      <c r="V29" s="417">
        <f t="shared" si="3"/>
        <v>0</v>
      </c>
      <c r="W29" s="411">
        <v>0</v>
      </c>
      <c r="X29" s="412">
        <v>0</v>
      </c>
      <c r="Y29" s="18">
        <v>0</v>
      </c>
      <c r="Z29" s="11">
        <v>0</v>
      </c>
      <c r="AA29" s="414">
        <f t="shared" si="46"/>
        <v>0</v>
      </c>
      <c r="AB29" s="472">
        <f t="shared" si="46"/>
        <v>0</v>
      </c>
      <c r="AC29" s="470"/>
      <c r="AD29" s="576">
        <f t="shared" ref="AD29:AD30" si="50">1302*(U29)</f>
        <v>0</v>
      </c>
      <c r="AE29" s="577">
        <f t="shared" ref="AE29:AE36" si="51">1302*V29</f>
        <v>0</v>
      </c>
      <c r="AF29" s="576">
        <f t="shared" ref="AF29:AG36" si="52">2080*W29</f>
        <v>0</v>
      </c>
      <c r="AG29" s="577">
        <f t="shared" si="52"/>
        <v>0</v>
      </c>
      <c r="AH29" s="18">
        <v>0</v>
      </c>
      <c r="AI29" s="11">
        <v>0</v>
      </c>
      <c r="AJ29" s="635">
        <f t="shared" si="47"/>
        <v>0</v>
      </c>
      <c r="AK29" s="636">
        <f t="shared" si="47"/>
        <v>0</v>
      </c>
      <c r="AL29" s="645">
        <v>0</v>
      </c>
      <c r="AM29" s="563">
        <v>0</v>
      </c>
      <c r="AN29" s="563">
        <v>0</v>
      </c>
      <c r="AO29" s="500" t="s">
        <v>410</v>
      </c>
      <c r="AP29" s="639">
        <v>0.77284107033723315</v>
      </c>
      <c r="AQ29" s="580">
        <v>0.749</v>
      </c>
      <c r="AR29" s="565">
        <v>0.629</v>
      </c>
      <c r="AS29" s="479">
        <v>0</v>
      </c>
      <c r="AT29" s="477">
        <v>0</v>
      </c>
      <c r="AU29" s="477">
        <v>0</v>
      </c>
      <c r="AV29" s="483">
        <f t="shared" si="7"/>
        <v>0</v>
      </c>
      <c r="AW29" s="582" t="s">
        <v>314</v>
      </c>
      <c r="AX29" s="583" t="s">
        <v>314</v>
      </c>
      <c r="AY29" s="584" t="s">
        <v>314</v>
      </c>
      <c r="AZ29" s="585" t="s">
        <v>314</v>
      </c>
      <c r="BA29" s="453" t="s">
        <v>390</v>
      </c>
      <c r="BB29" s="42" t="s">
        <v>314</v>
      </c>
      <c r="BC29" s="23" t="s">
        <v>314</v>
      </c>
      <c r="BD29" s="23" t="s">
        <v>314</v>
      </c>
      <c r="BE29" s="227" t="s">
        <v>314</v>
      </c>
      <c r="BF29" s="230" t="s">
        <v>314</v>
      </c>
      <c r="BG29" s="42" t="s">
        <v>314</v>
      </c>
      <c r="BH29" s="23" t="s">
        <v>314</v>
      </c>
      <c r="BI29" s="23" t="s">
        <v>314</v>
      </c>
      <c r="BJ29" s="312" t="s">
        <v>314</v>
      </c>
    </row>
    <row r="30" spans="1:62" ht="30" customHeight="1" x14ac:dyDescent="0.25">
      <c r="A30" s="359" t="str">
        <f t="shared" si="0"/>
        <v>Unitil - FG&amp;E</v>
      </c>
      <c r="B30" s="65" t="s">
        <v>314</v>
      </c>
      <c r="C30" s="65" t="s">
        <v>314</v>
      </c>
      <c r="D30" s="58" t="s">
        <v>340</v>
      </c>
      <c r="E30" s="58" t="s">
        <v>322</v>
      </c>
      <c r="F30" s="58" t="s">
        <v>343</v>
      </c>
      <c r="G30" s="58" t="s">
        <v>322</v>
      </c>
      <c r="H30" s="116" t="s">
        <v>413</v>
      </c>
      <c r="I30" s="116" t="s">
        <v>409</v>
      </c>
      <c r="J30" s="567">
        <v>3.7048566773898282</v>
      </c>
      <c r="K30" s="567">
        <v>0.80365999083143946</v>
      </c>
      <c r="L30" s="476">
        <v>14</v>
      </c>
      <c r="M30" s="488">
        <v>0</v>
      </c>
      <c r="N30" s="11">
        <f t="shared" si="43"/>
        <v>0</v>
      </c>
      <c r="O30" s="18">
        <v>0</v>
      </c>
      <c r="P30" s="11">
        <f t="shared" si="43"/>
        <v>0</v>
      </c>
      <c r="Q30" s="18">
        <v>0</v>
      </c>
      <c r="R30" s="11">
        <f t="shared" ref="R30" si="53">Q30</f>
        <v>0</v>
      </c>
      <c r="S30" s="18">
        <f t="shared" si="3"/>
        <v>0</v>
      </c>
      <c r="T30" s="11">
        <f t="shared" ref="T30" si="54">S30</f>
        <v>0</v>
      </c>
      <c r="U30" s="416">
        <f t="shared" si="3"/>
        <v>0</v>
      </c>
      <c r="V30" s="417">
        <f t="shared" si="3"/>
        <v>0</v>
      </c>
      <c r="W30" s="411">
        <v>0</v>
      </c>
      <c r="X30" s="412">
        <v>0</v>
      </c>
      <c r="Y30" s="18">
        <v>0</v>
      </c>
      <c r="Z30" s="11">
        <v>0</v>
      </c>
      <c r="AA30" s="414">
        <f t="shared" si="46"/>
        <v>0</v>
      </c>
      <c r="AB30" s="472">
        <f t="shared" si="46"/>
        <v>0</v>
      </c>
      <c r="AC30" s="470"/>
      <c r="AD30" s="576">
        <f t="shared" si="50"/>
        <v>0</v>
      </c>
      <c r="AE30" s="577">
        <f t="shared" si="51"/>
        <v>0</v>
      </c>
      <c r="AF30" s="576">
        <f t="shared" si="52"/>
        <v>0</v>
      </c>
      <c r="AG30" s="577">
        <f t="shared" si="52"/>
        <v>0</v>
      </c>
      <c r="AH30" s="18">
        <v>0</v>
      </c>
      <c r="AI30" s="11">
        <v>0</v>
      </c>
      <c r="AJ30" s="635">
        <f t="shared" si="47"/>
        <v>0</v>
      </c>
      <c r="AK30" s="636">
        <f t="shared" si="47"/>
        <v>0</v>
      </c>
      <c r="AL30" s="645">
        <v>3170160.2750325273</v>
      </c>
      <c r="AM30" s="563">
        <v>2969744.6425646846</v>
      </c>
      <c r="AN30" s="563">
        <v>3173178.8045334117</v>
      </c>
      <c r="AO30" s="500" t="s">
        <v>410</v>
      </c>
      <c r="AP30" s="639">
        <v>0.74097133547796579</v>
      </c>
      <c r="AQ30" s="580">
        <v>0.67700000000000005</v>
      </c>
      <c r="AR30" s="565">
        <v>0.69299999999999995</v>
      </c>
      <c r="AS30" s="479">
        <v>0</v>
      </c>
      <c r="AT30" s="477">
        <v>0</v>
      </c>
      <c r="AU30" s="477">
        <v>0</v>
      </c>
      <c r="AV30" s="483">
        <f t="shared" si="7"/>
        <v>0</v>
      </c>
      <c r="AW30" s="582">
        <v>17.8</v>
      </c>
      <c r="AX30" s="583">
        <v>17.8</v>
      </c>
      <c r="AY30" s="584">
        <v>0.3333333</v>
      </c>
      <c r="AZ30" s="585">
        <v>0.3333333</v>
      </c>
      <c r="BA30" s="453" t="s">
        <v>391</v>
      </c>
      <c r="BB30" s="42" t="s">
        <v>314</v>
      </c>
      <c r="BC30" s="23" t="s">
        <v>314</v>
      </c>
      <c r="BD30" s="23" t="s">
        <v>314</v>
      </c>
      <c r="BE30" s="227" t="s">
        <v>314</v>
      </c>
      <c r="BF30" s="230" t="s">
        <v>314</v>
      </c>
      <c r="BG30" s="42" t="s">
        <v>314</v>
      </c>
      <c r="BH30" s="23" t="s">
        <v>314</v>
      </c>
      <c r="BI30" s="23" t="s">
        <v>314</v>
      </c>
      <c r="BJ30" s="312" t="s">
        <v>314</v>
      </c>
    </row>
    <row r="31" spans="1:62" ht="30" customHeight="1" x14ac:dyDescent="0.25">
      <c r="A31" s="359" t="str">
        <f t="shared" si="0"/>
        <v>Unitil - FG&amp;E</v>
      </c>
      <c r="B31" s="65" t="s">
        <v>314</v>
      </c>
      <c r="C31" s="65" t="s">
        <v>314</v>
      </c>
      <c r="D31" s="58" t="s">
        <v>340</v>
      </c>
      <c r="E31" s="58" t="s">
        <v>322</v>
      </c>
      <c r="F31" s="58" t="s">
        <v>344</v>
      </c>
      <c r="G31" s="58" t="s">
        <v>322</v>
      </c>
      <c r="H31" s="116" t="s">
        <v>413</v>
      </c>
      <c r="I31" s="116" t="s">
        <v>409</v>
      </c>
      <c r="J31" s="567">
        <v>8.533121508568831</v>
      </c>
      <c r="K31" s="567">
        <v>1.4223890005132578</v>
      </c>
      <c r="L31" s="476" t="s">
        <v>349</v>
      </c>
      <c r="M31" s="488">
        <v>0</v>
      </c>
      <c r="N31" s="11">
        <f t="shared" si="43"/>
        <v>0</v>
      </c>
      <c r="O31" s="18">
        <v>0</v>
      </c>
      <c r="P31" s="11">
        <f t="shared" si="43"/>
        <v>0</v>
      </c>
      <c r="Q31" s="18">
        <v>0</v>
      </c>
      <c r="R31" s="11">
        <f t="shared" ref="R31" si="55">Q31</f>
        <v>0</v>
      </c>
      <c r="S31" s="18">
        <f t="shared" si="3"/>
        <v>0</v>
      </c>
      <c r="T31" s="11">
        <f t="shared" ref="T31" si="56">S31</f>
        <v>0</v>
      </c>
      <c r="U31" s="416">
        <f t="shared" si="3"/>
        <v>0</v>
      </c>
      <c r="V31" s="417">
        <f t="shared" si="3"/>
        <v>0</v>
      </c>
      <c r="W31" s="411">
        <v>0</v>
      </c>
      <c r="X31" s="412">
        <v>0</v>
      </c>
      <c r="Y31" s="18">
        <v>0</v>
      </c>
      <c r="Z31" s="11">
        <v>0</v>
      </c>
      <c r="AA31" s="414">
        <f t="shared" si="46"/>
        <v>0</v>
      </c>
      <c r="AB31" s="472">
        <f t="shared" si="46"/>
        <v>0</v>
      </c>
      <c r="AC31" s="470"/>
      <c r="AD31" s="576"/>
      <c r="AE31" s="577">
        <f t="shared" si="51"/>
        <v>0</v>
      </c>
      <c r="AF31" s="576">
        <f t="shared" si="52"/>
        <v>0</v>
      </c>
      <c r="AG31" s="577">
        <f t="shared" si="52"/>
        <v>0</v>
      </c>
      <c r="AH31" s="18">
        <v>0</v>
      </c>
      <c r="AI31" s="11">
        <v>0</v>
      </c>
      <c r="AJ31" s="635">
        <f t="shared" si="47"/>
        <v>0</v>
      </c>
      <c r="AK31" s="636">
        <f t="shared" si="47"/>
        <v>0</v>
      </c>
      <c r="AL31" s="645">
        <v>0</v>
      </c>
      <c r="AM31" s="563">
        <v>0</v>
      </c>
      <c r="AN31" s="563">
        <v>0</v>
      </c>
      <c r="AO31" s="500" t="s">
        <v>410</v>
      </c>
      <c r="AP31" s="639">
        <v>0.83658054005576776</v>
      </c>
      <c r="AQ31" s="580">
        <v>0.57399999999999995</v>
      </c>
      <c r="AR31" s="565">
        <v>0.55800000000000005</v>
      </c>
      <c r="AS31" s="479">
        <v>0</v>
      </c>
      <c r="AT31" s="477">
        <v>0</v>
      </c>
      <c r="AU31" s="477">
        <v>0</v>
      </c>
      <c r="AV31" s="483">
        <f t="shared" si="7"/>
        <v>0</v>
      </c>
      <c r="AW31" s="582" t="s">
        <v>314</v>
      </c>
      <c r="AX31" s="583" t="s">
        <v>314</v>
      </c>
      <c r="AY31" s="584" t="s">
        <v>314</v>
      </c>
      <c r="AZ31" s="585" t="s">
        <v>314</v>
      </c>
      <c r="BA31" s="453" t="s">
        <v>390</v>
      </c>
      <c r="BB31" s="42" t="s">
        <v>314</v>
      </c>
      <c r="BC31" s="23" t="s">
        <v>314</v>
      </c>
      <c r="BD31" s="23" t="s">
        <v>314</v>
      </c>
      <c r="BE31" s="227" t="s">
        <v>314</v>
      </c>
      <c r="BF31" s="230" t="s">
        <v>314</v>
      </c>
      <c r="BG31" s="42" t="s">
        <v>314</v>
      </c>
      <c r="BH31" s="23" t="s">
        <v>314</v>
      </c>
      <c r="BI31" s="23" t="s">
        <v>314</v>
      </c>
      <c r="BJ31" s="312" t="s">
        <v>314</v>
      </c>
    </row>
    <row r="32" spans="1:62" ht="30" customHeight="1" x14ac:dyDescent="0.25">
      <c r="A32" s="359" t="str">
        <f t="shared" si="0"/>
        <v>Unitil - FG&amp;E</v>
      </c>
      <c r="B32" s="65" t="s">
        <v>314</v>
      </c>
      <c r="C32" s="65" t="s">
        <v>314</v>
      </c>
      <c r="D32" s="58" t="s">
        <v>340</v>
      </c>
      <c r="E32" s="58" t="s">
        <v>322</v>
      </c>
      <c r="F32" s="58" t="s">
        <v>345</v>
      </c>
      <c r="G32" s="58" t="s">
        <v>322</v>
      </c>
      <c r="H32" s="116" t="s">
        <v>413</v>
      </c>
      <c r="I32" s="116" t="s">
        <v>409</v>
      </c>
      <c r="J32" s="567">
        <v>8.533121508568831</v>
      </c>
      <c r="K32" s="567">
        <v>1.7917653184698865</v>
      </c>
      <c r="L32" s="476" t="s">
        <v>314</v>
      </c>
      <c r="M32" s="488">
        <v>0</v>
      </c>
      <c r="N32" s="11">
        <f t="shared" si="43"/>
        <v>0</v>
      </c>
      <c r="O32" s="18">
        <v>0</v>
      </c>
      <c r="P32" s="11">
        <f t="shared" si="43"/>
        <v>0</v>
      </c>
      <c r="Q32" s="18">
        <v>0</v>
      </c>
      <c r="R32" s="11">
        <f t="shared" ref="R32" si="57">Q32</f>
        <v>0</v>
      </c>
      <c r="S32" s="18">
        <f t="shared" si="3"/>
        <v>0</v>
      </c>
      <c r="T32" s="11">
        <f t="shared" ref="T32" si="58">S32</f>
        <v>0</v>
      </c>
      <c r="U32" s="416">
        <f t="shared" si="3"/>
        <v>0</v>
      </c>
      <c r="V32" s="417">
        <f t="shared" si="3"/>
        <v>0</v>
      </c>
      <c r="W32" s="411">
        <v>0</v>
      </c>
      <c r="X32" s="412">
        <v>0</v>
      </c>
      <c r="Y32" s="18">
        <v>0</v>
      </c>
      <c r="Z32" s="11">
        <v>0</v>
      </c>
      <c r="AA32" s="414">
        <f t="shared" si="46"/>
        <v>0</v>
      </c>
      <c r="AB32" s="472">
        <f t="shared" si="46"/>
        <v>0</v>
      </c>
      <c r="AC32" s="470"/>
      <c r="AD32" s="576"/>
      <c r="AE32" s="577">
        <f t="shared" si="51"/>
        <v>0</v>
      </c>
      <c r="AF32" s="576">
        <f t="shared" si="52"/>
        <v>0</v>
      </c>
      <c r="AG32" s="577">
        <f t="shared" si="52"/>
        <v>0</v>
      </c>
      <c r="AH32" s="18">
        <v>0</v>
      </c>
      <c r="AI32" s="11">
        <v>0</v>
      </c>
      <c r="AJ32" s="635">
        <f t="shared" si="47"/>
        <v>0</v>
      </c>
      <c r="AK32" s="636">
        <f t="shared" si="47"/>
        <v>0</v>
      </c>
      <c r="AL32" s="645">
        <v>0</v>
      </c>
      <c r="AM32" s="563">
        <v>0</v>
      </c>
      <c r="AN32" s="563">
        <v>0</v>
      </c>
      <c r="AO32" s="500" t="s">
        <v>410</v>
      </c>
      <c r="AP32" s="639">
        <v>2.2786860424376152</v>
      </c>
      <c r="AQ32" s="580">
        <v>1.944</v>
      </c>
      <c r="AR32" s="565">
        <v>1.601</v>
      </c>
      <c r="AS32" s="479">
        <v>0</v>
      </c>
      <c r="AT32" s="477">
        <v>0</v>
      </c>
      <c r="AU32" s="477">
        <v>0</v>
      </c>
      <c r="AV32" s="483">
        <f t="shared" si="7"/>
        <v>0</v>
      </c>
      <c r="AW32" s="582">
        <v>0</v>
      </c>
      <c r="AX32" s="583">
        <v>0</v>
      </c>
      <c r="AY32" s="584">
        <v>0</v>
      </c>
      <c r="AZ32" s="585">
        <v>0</v>
      </c>
      <c r="BA32" s="453"/>
      <c r="BB32" s="42" t="s">
        <v>314</v>
      </c>
      <c r="BC32" s="23" t="s">
        <v>314</v>
      </c>
      <c r="BD32" s="23" t="s">
        <v>314</v>
      </c>
      <c r="BE32" s="227" t="s">
        <v>314</v>
      </c>
      <c r="BF32" s="230" t="s">
        <v>314</v>
      </c>
      <c r="BG32" s="42" t="s">
        <v>314</v>
      </c>
      <c r="BH32" s="23" t="s">
        <v>314</v>
      </c>
      <c r="BI32" s="23" t="s">
        <v>314</v>
      </c>
      <c r="BJ32" s="312" t="s">
        <v>314</v>
      </c>
    </row>
    <row r="33" spans="1:62" ht="30" customHeight="1" x14ac:dyDescent="0.25">
      <c r="A33" s="359" t="str">
        <f t="shared" si="0"/>
        <v>Unitil - FG&amp;E</v>
      </c>
      <c r="B33" s="65" t="s">
        <v>314</v>
      </c>
      <c r="C33" s="65" t="s">
        <v>314</v>
      </c>
      <c r="D33" s="58" t="s">
        <v>340</v>
      </c>
      <c r="E33" s="58" t="s">
        <v>322</v>
      </c>
      <c r="F33" s="58" t="s">
        <v>346</v>
      </c>
      <c r="G33" s="58" t="s">
        <v>322</v>
      </c>
      <c r="H33" s="116" t="s">
        <v>413</v>
      </c>
      <c r="I33" s="116" t="s">
        <v>409</v>
      </c>
      <c r="J33" s="567">
        <v>8.533121508568831</v>
      </c>
      <c r="K33" s="567">
        <v>1.2635706935587121</v>
      </c>
      <c r="L33" s="476" t="s">
        <v>349</v>
      </c>
      <c r="M33" s="488">
        <v>0</v>
      </c>
      <c r="N33" s="11">
        <f t="shared" si="43"/>
        <v>0</v>
      </c>
      <c r="O33" s="18">
        <v>0</v>
      </c>
      <c r="P33" s="11">
        <f t="shared" si="43"/>
        <v>0</v>
      </c>
      <c r="Q33" s="18">
        <v>0</v>
      </c>
      <c r="R33" s="11">
        <f t="shared" ref="R33" si="59">Q33</f>
        <v>0</v>
      </c>
      <c r="S33" s="18">
        <f t="shared" si="3"/>
        <v>0</v>
      </c>
      <c r="T33" s="11">
        <f t="shared" ref="T33" si="60">S33</f>
        <v>0</v>
      </c>
      <c r="U33" s="416">
        <f t="shared" si="3"/>
        <v>0</v>
      </c>
      <c r="V33" s="417">
        <f t="shared" si="3"/>
        <v>0</v>
      </c>
      <c r="W33" s="411">
        <v>0</v>
      </c>
      <c r="X33" s="412">
        <v>0</v>
      </c>
      <c r="Y33" s="18">
        <v>0</v>
      </c>
      <c r="Z33" s="11">
        <v>0</v>
      </c>
      <c r="AA33" s="414">
        <f t="shared" si="46"/>
        <v>0</v>
      </c>
      <c r="AB33" s="472">
        <f t="shared" si="46"/>
        <v>0</v>
      </c>
      <c r="AC33" s="470"/>
      <c r="AD33" s="576"/>
      <c r="AE33" s="577">
        <f t="shared" si="51"/>
        <v>0</v>
      </c>
      <c r="AF33" s="576">
        <f t="shared" si="52"/>
        <v>0</v>
      </c>
      <c r="AG33" s="577">
        <f t="shared" si="52"/>
        <v>0</v>
      </c>
      <c r="AH33" s="18">
        <v>0</v>
      </c>
      <c r="AI33" s="11">
        <v>0</v>
      </c>
      <c r="AJ33" s="635">
        <f t="shared" si="47"/>
        <v>0</v>
      </c>
      <c r="AK33" s="636">
        <f t="shared" si="47"/>
        <v>0</v>
      </c>
      <c r="AL33" s="645">
        <v>0</v>
      </c>
      <c r="AM33" s="563">
        <v>0</v>
      </c>
      <c r="AN33" s="563">
        <v>0</v>
      </c>
      <c r="AO33" s="500" t="s">
        <v>410</v>
      </c>
      <c r="AP33" s="639">
        <v>1.6173890441078176</v>
      </c>
      <c r="AQ33" s="580">
        <v>1</v>
      </c>
      <c r="AR33" s="565">
        <v>1.1950000000000001</v>
      </c>
      <c r="AS33" s="479">
        <v>0</v>
      </c>
      <c r="AT33" s="477">
        <v>0</v>
      </c>
      <c r="AU33" s="477">
        <v>0</v>
      </c>
      <c r="AV33" s="483">
        <f t="shared" si="7"/>
        <v>0</v>
      </c>
      <c r="AW33" s="582" t="s">
        <v>314</v>
      </c>
      <c r="AX33" s="583" t="s">
        <v>314</v>
      </c>
      <c r="AY33" s="584" t="s">
        <v>314</v>
      </c>
      <c r="AZ33" s="585" t="s">
        <v>314</v>
      </c>
      <c r="BA33" s="453" t="s">
        <v>390</v>
      </c>
      <c r="BB33" s="42" t="s">
        <v>314</v>
      </c>
      <c r="BC33" s="23" t="s">
        <v>314</v>
      </c>
      <c r="BD33" s="23" t="s">
        <v>314</v>
      </c>
      <c r="BE33" s="227" t="s">
        <v>314</v>
      </c>
      <c r="BF33" s="230" t="s">
        <v>314</v>
      </c>
      <c r="BG33" s="42" t="s">
        <v>314</v>
      </c>
      <c r="BH33" s="23" t="s">
        <v>314</v>
      </c>
      <c r="BI33" s="23" t="s">
        <v>314</v>
      </c>
      <c r="BJ33" s="312" t="s">
        <v>314</v>
      </c>
    </row>
    <row r="34" spans="1:62" ht="30" customHeight="1" x14ac:dyDescent="0.25">
      <c r="A34" s="359" t="str">
        <f t="shared" si="0"/>
        <v>Unitil - FG&amp;E</v>
      </c>
      <c r="B34" s="65" t="s">
        <v>314</v>
      </c>
      <c r="C34" s="65" t="s">
        <v>314</v>
      </c>
      <c r="D34" s="58" t="s">
        <v>340</v>
      </c>
      <c r="E34" s="58" t="s">
        <v>322</v>
      </c>
      <c r="F34" s="58" t="s">
        <v>347</v>
      </c>
      <c r="G34" s="58" t="s">
        <v>322</v>
      </c>
      <c r="H34" s="116" t="s">
        <v>413</v>
      </c>
      <c r="I34" s="116" t="s">
        <v>409</v>
      </c>
      <c r="J34" s="623">
        <v>2.2949999999999999</v>
      </c>
      <c r="K34" s="567">
        <v>0.25012421940757579</v>
      </c>
      <c r="L34" s="476">
        <v>0</v>
      </c>
      <c r="M34" s="488">
        <v>1</v>
      </c>
      <c r="N34" s="11"/>
      <c r="O34" s="18">
        <v>0</v>
      </c>
      <c r="P34" s="11"/>
      <c r="Q34" s="18">
        <v>0</v>
      </c>
      <c r="R34" s="11"/>
      <c r="S34" s="18">
        <f t="shared" si="3"/>
        <v>1</v>
      </c>
      <c r="T34" s="11"/>
      <c r="U34" s="482">
        <v>1000</v>
      </c>
      <c r="V34" s="417">
        <v>0</v>
      </c>
      <c r="W34" s="411">
        <v>0</v>
      </c>
      <c r="X34" s="412">
        <v>0</v>
      </c>
      <c r="Y34" s="18">
        <v>0</v>
      </c>
      <c r="Z34" s="11">
        <v>0</v>
      </c>
      <c r="AA34" s="414">
        <f t="shared" si="46"/>
        <v>1000</v>
      </c>
      <c r="AB34" s="472">
        <f t="shared" si="46"/>
        <v>0</v>
      </c>
      <c r="AC34" s="470">
        <v>1</v>
      </c>
      <c r="AD34" s="576">
        <v>1629360</v>
      </c>
      <c r="AE34" s="577">
        <f t="shared" si="51"/>
        <v>0</v>
      </c>
      <c r="AF34" s="576">
        <f t="shared" si="52"/>
        <v>0</v>
      </c>
      <c r="AG34" s="577">
        <f t="shared" si="52"/>
        <v>0</v>
      </c>
      <c r="AH34" s="18">
        <v>0</v>
      </c>
      <c r="AI34" s="11">
        <v>0</v>
      </c>
      <c r="AJ34" s="635">
        <f t="shared" si="47"/>
        <v>1629360</v>
      </c>
      <c r="AK34" s="636">
        <f t="shared" si="47"/>
        <v>0</v>
      </c>
      <c r="AL34" s="645">
        <v>0</v>
      </c>
      <c r="AM34" s="563">
        <v>0</v>
      </c>
      <c r="AN34" s="563">
        <v>0</v>
      </c>
      <c r="AO34" s="500" t="s">
        <v>410</v>
      </c>
      <c r="AP34" s="639">
        <v>0</v>
      </c>
      <c r="AQ34" s="580">
        <v>0</v>
      </c>
      <c r="AR34" s="565">
        <v>0</v>
      </c>
      <c r="AS34" s="479">
        <v>0</v>
      </c>
      <c r="AT34" s="477">
        <v>0</v>
      </c>
      <c r="AU34" s="477">
        <v>0</v>
      </c>
      <c r="AV34" s="483">
        <f t="shared" si="7"/>
        <v>0</v>
      </c>
      <c r="AW34" s="578" t="s">
        <v>314</v>
      </c>
      <c r="AX34" s="579" t="s">
        <v>314</v>
      </c>
      <c r="AY34" s="580" t="s">
        <v>314</v>
      </c>
      <c r="AZ34" s="581" t="s">
        <v>314</v>
      </c>
      <c r="BA34" s="453" t="s">
        <v>392</v>
      </c>
      <c r="BB34" s="42" t="s">
        <v>314</v>
      </c>
      <c r="BC34" s="23" t="s">
        <v>314</v>
      </c>
      <c r="BD34" s="23" t="s">
        <v>314</v>
      </c>
      <c r="BE34" s="227" t="s">
        <v>314</v>
      </c>
      <c r="BF34" s="230" t="s">
        <v>314</v>
      </c>
      <c r="BG34" s="42" t="s">
        <v>314</v>
      </c>
      <c r="BH34" s="23" t="s">
        <v>314</v>
      </c>
      <c r="BI34" s="23" t="s">
        <v>314</v>
      </c>
      <c r="BJ34" s="312" t="s">
        <v>314</v>
      </c>
    </row>
    <row r="35" spans="1:62" ht="30" customHeight="1" x14ac:dyDescent="0.25">
      <c r="A35" s="359" t="str">
        <f t="shared" si="0"/>
        <v>Unitil - FG&amp;E</v>
      </c>
      <c r="B35" s="65" t="s">
        <v>314</v>
      </c>
      <c r="C35" s="65" t="s">
        <v>314</v>
      </c>
      <c r="D35" s="58" t="s">
        <v>340</v>
      </c>
      <c r="E35" s="58" t="s">
        <v>322</v>
      </c>
      <c r="F35" s="58" t="s">
        <v>348</v>
      </c>
      <c r="G35" s="58" t="s">
        <v>322</v>
      </c>
      <c r="H35" s="116" t="s">
        <v>413</v>
      </c>
      <c r="I35" s="116" t="s">
        <v>409</v>
      </c>
      <c r="J35" s="567">
        <v>8.533121508568831</v>
      </c>
      <c r="K35" s="567">
        <v>1.7169986011799245</v>
      </c>
      <c r="L35" s="476">
        <v>6</v>
      </c>
      <c r="M35" s="488">
        <v>0</v>
      </c>
      <c r="N35" s="11">
        <f t="shared" si="43"/>
        <v>0</v>
      </c>
      <c r="O35" s="18">
        <v>0</v>
      </c>
      <c r="P35" s="11">
        <f t="shared" si="43"/>
        <v>0</v>
      </c>
      <c r="Q35" s="18">
        <v>0</v>
      </c>
      <c r="R35" s="11">
        <f t="shared" ref="R35" si="61">Q35</f>
        <v>0</v>
      </c>
      <c r="S35" s="18">
        <f t="shared" si="3"/>
        <v>0</v>
      </c>
      <c r="T35" s="11">
        <f t="shared" ref="T35" si="62">S35</f>
        <v>0</v>
      </c>
      <c r="U35" s="416">
        <f t="shared" si="3"/>
        <v>0</v>
      </c>
      <c r="V35" s="417">
        <f t="shared" si="3"/>
        <v>0</v>
      </c>
      <c r="W35" s="411">
        <v>0</v>
      </c>
      <c r="X35" s="412">
        <v>0</v>
      </c>
      <c r="Y35" s="18">
        <v>0</v>
      </c>
      <c r="Z35" s="11">
        <v>0</v>
      </c>
      <c r="AA35" s="414">
        <f t="shared" si="46"/>
        <v>0</v>
      </c>
      <c r="AB35" s="472">
        <f t="shared" si="46"/>
        <v>0</v>
      </c>
      <c r="AC35" s="470"/>
      <c r="AD35" s="576"/>
      <c r="AE35" s="577">
        <f t="shared" si="51"/>
        <v>0</v>
      </c>
      <c r="AF35" s="576">
        <f t="shared" si="52"/>
        <v>0</v>
      </c>
      <c r="AG35" s="577">
        <f t="shared" si="52"/>
        <v>0</v>
      </c>
      <c r="AH35" s="18">
        <v>0</v>
      </c>
      <c r="AI35" s="11">
        <v>0</v>
      </c>
      <c r="AJ35" s="635">
        <f t="shared" si="47"/>
        <v>0</v>
      </c>
      <c r="AK35" s="636">
        <f t="shared" si="47"/>
        <v>0</v>
      </c>
      <c r="AL35" s="645">
        <v>4567757.8156382646</v>
      </c>
      <c r="AM35" s="563">
        <v>4386624.287392444</v>
      </c>
      <c r="AN35" s="563">
        <v>4853635.6894739056</v>
      </c>
      <c r="AO35" s="500" t="s">
        <v>410</v>
      </c>
      <c r="AP35" s="639">
        <v>1.0676361177854561</v>
      </c>
      <c r="AQ35" s="580">
        <v>1</v>
      </c>
      <c r="AR35" s="565">
        <v>1.06</v>
      </c>
      <c r="AS35" s="479">
        <v>0</v>
      </c>
      <c r="AT35" s="477">
        <v>0</v>
      </c>
      <c r="AU35" s="477">
        <v>0</v>
      </c>
      <c r="AV35" s="483">
        <f t="shared" si="7"/>
        <v>0</v>
      </c>
      <c r="AW35" s="582">
        <v>33.416670000000003</v>
      </c>
      <c r="AX35" s="583">
        <v>32.86</v>
      </c>
      <c r="AY35" s="584">
        <v>1.111</v>
      </c>
      <c r="AZ35" s="585">
        <v>0.83333330000000005</v>
      </c>
      <c r="BA35" s="453" t="s">
        <v>387</v>
      </c>
      <c r="BB35" s="42" t="s">
        <v>314</v>
      </c>
      <c r="BC35" s="23" t="s">
        <v>314</v>
      </c>
      <c r="BD35" s="23" t="s">
        <v>314</v>
      </c>
      <c r="BE35" s="227" t="s">
        <v>314</v>
      </c>
      <c r="BF35" s="230" t="s">
        <v>314</v>
      </c>
      <c r="BG35" s="42" t="s">
        <v>314</v>
      </c>
      <c r="BH35" s="23" t="s">
        <v>314</v>
      </c>
      <c r="BI35" s="23" t="s">
        <v>314</v>
      </c>
      <c r="BJ35" s="312" t="s">
        <v>314</v>
      </c>
    </row>
    <row r="36" spans="1:62" ht="30" customHeight="1" x14ac:dyDescent="0.25">
      <c r="A36" s="359" t="str">
        <f t="shared" si="0"/>
        <v>Unitil - FG&amp;E</v>
      </c>
      <c r="B36" s="65" t="s">
        <v>314</v>
      </c>
      <c r="C36" s="65" t="s">
        <v>314</v>
      </c>
      <c r="D36" s="58" t="s">
        <v>340</v>
      </c>
      <c r="E36" s="58" t="s">
        <v>322</v>
      </c>
      <c r="F36" s="58" t="s">
        <v>349</v>
      </c>
      <c r="G36" s="58" t="s">
        <v>322</v>
      </c>
      <c r="H36" s="116" t="s">
        <v>413</v>
      </c>
      <c r="I36" s="116" t="s">
        <v>414</v>
      </c>
      <c r="J36" s="567">
        <v>9.8000000000000007</v>
      </c>
      <c r="K36" s="567" t="s">
        <v>314</v>
      </c>
      <c r="L36" s="476">
        <v>505</v>
      </c>
      <c r="M36" s="488">
        <v>0</v>
      </c>
      <c r="N36" s="11">
        <f t="shared" si="43"/>
        <v>0</v>
      </c>
      <c r="O36" s="18">
        <v>0</v>
      </c>
      <c r="P36" s="11">
        <f t="shared" si="43"/>
        <v>0</v>
      </c>
      <c r="Q36" s="18">
        <v>0</v>
      </c>
      <c r="R36" s="11">
        <f t="shared" ref="R36" si="63">Q36</f>
        <v>0</v>
      </c>
      <c r="S36" s="18">
        <f t="shared" si="3"/>
        <v>0</v>
      </c>
      <c r="T36" s="11">
        <f t="shared" ref="T36" si="64">S36</f>
        <v>0</v>
      </c>
      <c r="U36" s="416">
        <f t="shared" si="3"/>
        <v>0</v>
      </c>
      <c r="V36" s="417">
        <f t="shared" si="3"/>
        <v>0</v>
      </c>
      <c r="W36" s="411">
        <v>0</v>
      </c>
      <c r="X36" s="412">
        <v>0</v>
      </c>
      <c r="Y36" s="18">
        <v>0</v>
      </c>
      <c r="Z36" s="11">
        <v>0</v>
      </c>
      <c r="AA36" s="414">
        <f>U36+W36+Y36</f>
        <v>0</v>
      </c>
      <c r="AB36" s="472">
        <f>V36+X36+Z36</f>
        <v>0</v>
      </c>
      <c r="AC36" s="470" t="e">
        <f>AA36/P36</f>
        <v>#DIV/0!</v>
      </c>
      <c r="AD36" s="576"/>
      <c r="AE36" s="577">
        <f t="shared" si="51"/>
        <v>0</v>
      </c>
      <c r="AF36" s="576">
        <f t="shared" si="52"/>
        <v>0</v>
      </c>
      <c r="AG36" s="577">
        <f t="shared" si="52"/>
        <v>0</v>
      </c>
      <c r="AH36" s="18">
        <v>0</v>
      </c>
      <c r="AI36" s="11">
        <v>0</v>
      </c>
      <c r="AJ36" s="635">
        <f t="shared" si="47"/>
        <v>0</v>
      </c>
      <c r="AK36" s="636">
        <f t="shared" si="47"/>
        <v>0</v>
      </c>
      <c r="AL36" s="645">
        <v>12748816.589915754</v>
      </c>
      <c r="AM36" s="563">
        <v>10190128.219612647</v>
      </c>
      <c r="AN36" s="563">
        <v>10906943.596534757</v>
      </c>
      <c r="AO36" s="500" t="s">
        <v>410</v>
      </c>
      <c r="AP36" s="639">
        <v>2.9798202093414967</v>
      </c>
      <c r="AQ36" s="580">
        <v>2.323</v>
      </c>
      <c r="AR36" s="565">
        <v>2.3820000000000001</v>
      </c>
      <c r="AS36" s="479">
        <v>1</v>
      </c>
      <c r="AT36" s="477">
        <v>0</v>
      </c>
      <c r="AU36" s="477">
        <v>0</v>
      </c>
      <c r="AV36" s="483">
        <f t="shared" si="7"/>
        <v>0.33333333333333331</v>
      </c>
      <c r="AW36" s="578">
        <v>75.045680000000004</v>
      </c>
      <c r="AX36" s="579">
        <v>17.136669999999999</v>
      </c>
      <c r="AY36" s="580">
        <v>0.66474730000000004</v>
      </c>
      <c r="AZ36" s="581">
        <v>0.32533329999999999</v>
      </c>
      <c r="BA36" s="453" t="s">
        <v>393</v>
      </c>
      <c r="BB36" s="42" t="s">
        <v>314</v>
      </c>
      <c r="BC36" s="23" t="s">
        <v>314</v>
      </c>
      <c r="BD36" s="23" t="s">
        <v>314</v>
      </c>
      <c r="BE36" s="227" t="s">
        <v>314</v>
      </c>
      <c r="BF36" s="230" t="s">
        <v>314</v>
      </c>
      <c r="BG36" s="42" t="s">
        <v>314</v>
      </c>
      <c r="BH36" s="23" t="s">
        <v>314</v>
      </c>
      <c r="BI36" s="23" t="s">
        <v>314</v>
      </c>
      <c r="BJ36" s="312" t="s">
        <v>314</v>
      </c>
    </row>
    <row r="37" spans="1:62" ht="30" customHeight="1" x14ac:dyDescent="0.25">
      <c r="A37" s="359" t="str">
        <f t="shared" si="0"/>
        <v>Unitil - FG&amp;E</v>
      </c>
      <c r="B37" s="65" t="s">
        <v>314</v>
      </c>
      <c r="C37" s="65" t="s">
        <v>314</v>
      </c>
      <c r="D37" s="58" t="s">
        <v>340</v>
      </c>
      <c r="E37" s="58" t="s">
        <v>322</v>
      </c>
      <c r="F37" s="395"/>
      <c r="G37" s="395"/>
      <c r="H37" s="395"/>
      <c r="I37" s="395"/>
      <c r="J37" s="616"/>
      <c r="K37" s="616"/>
      <c r="L37" s="618"/>
      <c r="M37" s="681"/>
      <c r="N37" s="419"/>
      <c r="O37" s="418"/>
      <c r="P37" s="419"/>
      <c r="Q37" s="418"/>
      <c r="R37" s="419"/>
      <c r="S37" s="418"/>
      <c r="T37" s="419"/>
      <c r="U37" s="422"/>
      <c r="V37" s="423"/>
      <c r="W37" s="424"/>
      <c r="X37" s="425"/>
      <c r="Y37" s="418"/>
      <c r="Z37" s="419"/>
      <c r="AA37" s="426"/>
      <c r="AB37" s="473"/>
      <c r="AC37" s="468"/>
      <c r="AD37" s="418"/>
      <c r="AE37" s="419"/>
      <c r="AF37" s="418"/>
      <c r="AG37" s="419"/>
      <c r="AH37" s="418"/>
      <c r="AI37" s="419"/>
      <c r="AJ37" s="418"/>
      <c r="AK37" s="419"/>
      <c r="AL37" s="646"/>
      <c r="AM37" s="647"/>
      <c r="AN37" s="647"/>
      <c r="AO37" s="419"/>
      <c r="AP37" s="640"/>
      <c r="AQ37" s="616"/>
      <c r="AR37" s="641"/>
      <c r="AS37" s="418"/>
      <c r="AT37" s="395"/>
      <c r="AU37" s="395"/>
      <c r="AV37" s="419"/>
      <c r="AW37" s="418"/>
      <c r="AX37" s="395"/>
      <c r="AY37" s="395"/>
      <c r="AZ37" s="419"/>
      <c r="BA37" s="454"/>
      <c r="BB37" s="418"/>
      <c r="BC37" s="395"/>
      <c r="BD37" s="395"/>
      <c r="BE37" s="419"/>
      <c r="BF37" s="454"/>
      <c r="BG37" s="418"/>
      <c r="BH37" s="395"/>
      <c r="BI37" s="395"/>
      <c r="BJ37" s="419"/>
    </row>
    <row r="38" spans="1:62" ht="30" customHeight="1" x14ac:dyDescent="0.25">
      <c r="A38" s="359" t="str">
        <f t="shared" si="0"/>
        <v>Unitil - FG&amp;E</v>
      </c>
      <c r="B38" s="65" t="s">
        <v>314</v>
      </c>
      <c r="C38" s="65" t="s">
        <v>314</v>
      </c>
      <c r="D38" s="58" t="s">
        <v>350</v>
      </c>
      <c r="E38" s="58" t="s">
        <v>322</v>
      </c>
      <c r="F38" s="58" t="s">
        <v>351</v>
      </c>
      <c r="G38" s="58" t="s">
        <v>322</v>
      </c>
      <c r="H38" s="116" t="s">
        <v>408</v>
      </c>
      <c r="I38" s="116" t="s">
        <v>409</v>
      </c>
      <c r="J38" s="567">
        <v>9.5609204577802025</v>
      </c>
      <c r="K38" s="567">
        <v>12.960843923390152</v>
      </c>
      <c r="L38" s="476">
        <v>1194</v>
      </c>
      <c r="M38" s="680">
        <v>86</v>
      </c>
      <c r="N38" s="481">
        <f t="shared" ref="N38:P40" si="65">M38</f>
        <v>86</v>
      </c>
      <c r="O38" s="18">
        <v>0</v>
      </c>
      <c r="P38" s="481">
        <f t="shared" si="65"/>
        <v>0</v>
      </c>
      <c r="Q38" s="18">
        <v>1</v>
      </c>
      <c r="R38" s="481">
        <f t="shared" ref="R38" si="66">Q38</f>
        <v>1</v>
      </c>
      <c r="S38" s="18">
        <f t="shared" si="3"/>
        <v>87</v>
      </c>
      <c r="T38" s="481">
        <f t="shared" ref="T38" si="67">S38</f>
        <v>87</v>
      </c>
      <c r="U38" s="482">
        <v>749.2</v>
      </c>
      <c r="V38" s="483">
        <v>645.54</v>
      </c>
      <c r="W38" s="411">
        <v>0</v>
      </c>
      <c r="X38" s="412">
        <v>0</v>
      </c>
      <c r="Y38" s="18">
        <v>0</v>
      </c>
      <c r="Z38" s="11">
        <v>0</v>
      </c>
      <c r="AA38" s="414">
        <f t="shared" ref="AA38:AB40" si="68">U38+W38+Y38</f>
        <v>749.2</v>
      </c>
      <c r="AB38" s="472">
        <f t="shared" si="68"/>
        <v>645.54</v>
      </c>
      <c r="AC38" s="470">
        <v>0.31155405405405406</v>
      </c>
      <c r="AD38" s="576">
        <v>1051817.0544</v>
      </c>
      <c r="AE38" s="577">
        <v>1051817.0544</v>
      </c>
      <c r="AF38" s="576">
        <f t="shared" ref="AF38:AG40" si="69">2080*W38</f>
        <v>0</v>
      </c>
      <c r="AG38" s="577">
        <f t="shared" si="69"/>
        <v>0</v>
      </c>
      <c r="AH38" s="18">
        <v>0</v>
      </c>
      <c r="AI38" s="11">
        <v>0</v>
      </c>
      <c r="AJ38" s="635">
        <f t="shared" ref="AJ38:AK40" si="70">AD38+AF38+AH38</f>
        <v>1051817.0544</v>
      </c>
      <c r="AK38" s="636">
        <f t="shared" si="70"/>
        <v>1051817.0544</v>
      </c>
      <c r="AL38" s="645">
        <v>10021796.998489924</v>
      </c>
      <c r="AM38" s="563">
        <v>10589311.02976536</v>
      </c>
      <c r="AN38" s="563">
        <v>9487484.1024433319</v>
      </c>
      <c r="AO38" s="500" t="s">
        <v>410</v>
      </c>
      <c r="AP38" s="639">
        <v>2.3424255121561499</v>
      </c>
      <c r="AQ38" s="580">
        <v>2.4140000000000001</v>
      </c>
      <c r="AR38" s="565">
        <v>2.0720000000000001</v>
      </c>
      <c r="AS38" s="479">
        <v>0</v>
      </c>
      <c r="AT38" s="477">
        <v>2</v>
      </c>
      <c r="AU38" s="477">
        <v>2</v>
      </c>
      <c r="AV38" s="483">
        <f t="shared" si="7"/>
        <v>1.3333333333333333</v>
      </c>
      <c r="AW38" s="578">
        <v>14.783329999999999</v>
      </c>
      <c r="AX38" s="579">
        <v>13.96</v>
      </c>
      <c r="AY38" s="580">
        <v>0.32133329999999999</v>
      </c>
      <c r="AZ38" s="581">
        <v>0.313</v>
      </c>
      <c r="BA38" s="453" t="s">
        <v>394</v>
      </c>
      <c r="BB38" s="42" t="s">
        <v>314</v>
      </c>
      <c r="BC38" s="23" t="s">
        <v>314</v>
      </c>
      <c r="BD38" s="23" t="s">
        <v>314</v>
      </c>
      <c r="BE38" s="227" t="s">
        <v>314</v>
      </c>
      <c r="BF38" s="230" t="s">
        <v>314</v>
      </c>
      <c r="BG38" s="42" t="s">
        <v>314</v>
      </c>
      <c r="BH38" s="23" t="s">
        <v>314</v>
      </c>
      <c r="BI38" s="23" t="s">
        <v>314</v>
      </c>
      <c r="BJ38" s="312" t="s">
        <v>314</v>
      </c>
    </row>
    <row r="39" spans="1:62" ht="30" customHeight="1" x14ac:dyDescent="0.25">
      <c r="A39" s="359" t="str">
        <f t="shared" si="0"/>
        <v>Unitil - FG&amp;E</v>
      </c>
      <c r="B39" s="65" t="s">
        <v>314</v>
      </c>
      <c r="C39" s="65" t="s">
        <v>314</v>
      </c>
      <c r="D39" s="58" t="s">
        <v>350</v>
      </c>
      <c r="E39" s="58" t="s">
        <v>322</v>
      </c>
      <c r="F39" s="58" t="s">
        <v>352</v>
      </c>
      <c r="G39" s="58" t="s">
        <v>322</v>
      </c>
      <c r="H39" s="116" t="s">
        <v>408</v>
      </c>
      <c r="I39" s="116" t="s">
        <v>409</v>
      </c>
      <c r="J39" s="567">
        <v>7.1706903433351519</v>
      </c>
      <c r="K39" s="567">
        <v>9.2966611017651513</v>
      </c>
      <c r="L39" s="476">
        <v>637</v>
      </c>
      <c r="M39" s="680">
        <v>26</v>
      </c>
      <c r="N39" s="481">
        <f t="shared" si="65"/>
        <v>26</v>
      </c>
      <c r="O39" s="18">
        <v>0</v>
      </c>
      <c r="P39" s="481">
        <f t="shared" si="65"/>
        <v>0</v>
      </c>
      <c r="Q39" s="18">
        <v>0</v>
      </c>
      <c r="R39" s="481">
        <f t="shared" ref="R39" si="71">Q39</f>
        <v>0</v>
      </c>
      <c r="S39" s="18">
        <f t="shared" si="3"/>
        <v>26</v>
      </c>
      <c r="T39" s="481">
        <f t="shared" ref="T39" si="72">S39</f>
        <v>26</v>
      </c>
      <c r="U39" s="482">
        <v>166.5</v>
      </c>
      <c r="V39" s="483">
        <v>125.31</v>
      </c>
      <c r="W39" s="411">
        <v>0</v>
      </c>
      <c r="X39" s="412">
        <v>0</v>
      </c>
      <c r="Y39" s="18">
        <v>0</v>
      </c>
      <c r="Z39" s="11">
        <v>0</v>
      </c>
      <c r="AA39" s="414">
        <f t="shared" si="68"/>
        <v>166.5</v>
      </c>
      <c r="AB39" s="472">
        <f t="shared" si="68"/>
        <v>125.31</v>
      </c>
      <c r="AC39" s="470">
        <v>9.5876052027543998E-2</v>
      </c>
      <c r="AD39" s="576">
        <v>204175.10159999999</v>
      </c>
      <c r="AE39" s="577">
        <v>204175.10159999999</v>
      </c>
      <c r="AF39" s="576">
        <f t="shared" si="69"/>
        <v>0</v>
      </c>
      <c r="AG39" s="577">
        <f t="shared" si="69"/>
        <v>0</v>
      </c>
      <c r="AH39" s="18">
        <v>0</v>
      </c>
      <c r="AI39" s="11">
        <v>0</v>
      </c>
      <c r="AJ39" s="635">
        <f t="shared" si="70"/>
        <v>204175.10159999999</v>
      </c>
      <c r="AK39" s="636">
        <f t="shared" si="70"/>
        <v>204175.10159999999</v>
      </c>
      <c r="AL39" s="645">
        <v>8249234.2640631357</v>
      </c>
      <c r="AM39" s="563">
        <v>5904396.2908302303</v>
      </c>
      <c r="AN39" s="563">
        <v>5984624.3831532029</v>
      </c>
      <c r="AO39" s="500" t="s">
        <v>410</v>
      </c>
      <c r="AP39" s="639">
        <v>1.9281189589856744</v>
      </c>
      <c r="AQ39" s="580">
        <v>1.3460000000000001</v>
      </c>
      <c r="AR39" s="565">
        <v>1.3069999999999999</v>
      </c>
      <c r="AS39" s="479">
        <v>1</v>
      </c>
      <c r="AT39" s="477">
        <v>2</v>
      </c>
      <c r="AU39" s="477">
        <v>0</v>
      </c>
      <c r="AV39" s="483">
        <f t="shared" si="7"/>
        <v>1</v>
      </c>
      <c r="AW39" s="578">
        <v>245.08670000000001</v>
      </c>
      <c r="AX39" s="579">
        <v>19.343330000000002</v>
      </c>
      <c r="AY39" s="580">
        <v>0.46166669999999999</v>
      </c>
      <c r="AZ39" s="581">
        <v>0.24733330000000001</v>
      </c>
      <c r="BA39" s="453" t="s">
        <v>395</v>
      </c>
      <c r="BB39" s="42" t="s">
        <v>314</v>
      </c>
      <c r="BC39" s="23" t="s">
        <v>314</v>
      </c>
      <c r="BD39" s="23" t="s">
        <v>314</v>
      </c>
      <c r="BE39" s="227" t="s">
        <v>314</v>
      </c>
      <c r="BF39" s="230" t="s">
        <v>314</v>
      </c>
      <c r="BG39" s="42" t="s">
        <v>314</v>
      </c>
      <c r="BH39" s="23" t="s">
        <v>314</v>
      </c>
      <c r="BI39" s="23" t="s">
        <v>314</v>
      </c>
      <c r="BJ39" s="312" t="s">
        <v>314</v>
      </c>
    </row>
    <row r="40" spans="1:62" ht="30" customHeight="1" x14ac:dyDescent="0.25">
      <c r="A40" s="359" t="str">
        <f t="shared" si="0"/>
        <v>Unitil - FG&amp;E</v>
      </c>
      <c r="B40" s="65" t="s">
        <v>314</v>
      </c>
      <c r="C40" s="65" t="s">
        <v>314</v>
      </c>
      <c r="D40" s="58" t="s">
        <v>350</v>
      </c>
      <c r="E40" s="58" t="s">
        <v>322</v>
      </c>
      <c r="F40" s="58" t="s">
        <v>353</v>
      </c>
      <c r="G40" s="58" t="s">
        <v>322</v>
      </c>
      <c r="H40" s="116" t="s">
        <v>408</v>
      </c>
      <c r="I40" s="116" t="s">
        <v>409</v>
      </c>
      <c r="J40" s="567">
        <v>9.1784836394689986</v>
      </c>
      <c r="K40" s="567">
        <v>2.6260885587878788E-3</v>
      </c>
      <c r="L40" s="476">
        <v>0</v>
      </c>
      <c r="M40" s="488">
        <v>0</v>
      </c>
      <c r="N40" s="11">
        <f t="shared" si="65"/>
        <v>0</v>
      </c>
      <c r="O40" s="18">
        <v>0</v>
      </c>
      <c r="P40" s="11">
        <f t="shared" si="65"/>
        <v>0</v>
      </c>
      <c r="Q40" s="18">
        <v>0</v>
      </c>
      <c r="R40" s="11">
        <f t="shared" ref="R40" si="73">Q40</f>
        <v>0</v>
      </c>
      <c r="S40" s="18">
        <f t="shared" si="3"/>
        <v>0</v>
      </c>
      <c r="T40" s="11">
        <f t="shared" ref="T40" si="74">S40</f>
        <v>0</v>
      </c>
      <c r="U40" s="416">
        <f t="shared" si="3"/>
        <v>0</v>
      </c>
      <c r="V40" s="417">
        <f t="shared" si="3"/>
        <v>0</v>
      </c>
      <c r="W40" s="411">
        <v>0</v>
      </c>
      <c r="X40" s="412">
        <v>0</v>
      </c>
      <c r="Y40" s="18">
        <v>0</v>
      </c>
      <c r="Z40" s="11">
        <v>0</v>
      </c>
      <c r="AA40" s="414">
        <f t="shared" si="68"/>
        <v>0</v>
      </c>
      <c r="AB40" s="472">
        <f t="shared" si="68"/>
        <v>0</v>
      </c>
      <c r="AC40" s="470"/>
      <c r="AD40" s="576">
        <f>1302*(U40)</f>
        <v>0</v>
      </c>
      <c r="AE40" s="577">
        <f>1302*V40</f>
        <v>0</v>
      </c>
      <c r="AF40" s="576">
        <f t="shared" si="69"/>
        <v>0</v>
      </c>
      <c r="AG40" s="577">
        <f t="shared" si="69"/>
        <v>0</v>
      </c>
      <c r="AH40" s="18">
        <v>0</v>
      </c>
      <c r="AI40" s="11">
        <v>0</v>
      </c>
      <c r="AJ40" s="635">
        <f t="shared" si="70"/>
        <v>0</v>
      </c>
      <c r="AK40" s="636">
        <f t="shared" si="70"/>
        <v>0</v>
      </c>
      <c r="AL40" s="645">
        <v>0</v>
      </c>
      <c r="AM40" s="563">
        <v>0</v>
      </c>
      <c r="AN40" s="563">
        <v>0</v>
      </c>
      <c r="AO40" s="500" t="s">
        <v>410</v>
      </c>
      <c r="AP40" s="639">
        <v>0</v>
      </c>
      <c r="AQ40" s="580">
        <v>0</v>
      </c>
      <c r="AR40" s="565">
        <v>0</v>
      </c>
      <c r="AS40" s="479">
        <v>0</v>
      </c>
      <c r="AT40" s="477">
        <v>0</v>
      </c>
      <c r="AU40" s="477">
        <v>0</v>
      </c>
      <c r="AV40" s="483">
        <f t="shared" si="7"/>
        <v>0</v>
      </c>
      <c r="AW40" s="578" t="s">
        <v>314</v>
      </c>
      <c r="AX40" s="579" t="s">
        <v>314</v>
      </c>
      <c r="AY40" s="580" t="s">
        <v>314</v>
      </c>
      <c r="AZ40" s="581" t="s">
        <v>314</v>
      </c>
      <c r="BA40" s="453" t="s">
        <v>380</v>
      </c>
      <c r="BB40" s="42" t="s">
        <v>314</v>
      </c>
      <c r="BC40" s="23" t="s">
        <v>314</v>
      </c>
      <c r="BD40" s="23" t="s">
        <v>314</v>
      </c>
      <c r="BE40" s="227" t="s">
        <v>314</v>
      </c>
      <c r="BF40" s="230" t="s">
        <v>314</v>
      </c>
      <c r="BG40" s="42" t="s">
        <v>314</v>
      </c>
      <c r="BH40" s="23" t="s">
        <v>314</v>
      </c>
      <c r="BI40" s="23" t="s">
        <v>314</v>
      </c>
      <c r="BJ40" s="312" t="s">
        <v>314</v>
      </c>
    </row>
    <row r="41" spans="1:62" ht="30" customHeight="1" x14ac:dyDescent="0.25">
      <c r="A41" s="359" t="str">
        <f t="shared" si="0"/>
        <v>Unitil - FG&amp;E</v>
      </c>
      <c r="B41" s="65" t="s">
        <v>314</v>
      </c>
      <c r="C41" s="65" t="s">
        <v>314</v>
      </c>
      <c r="D41" s="58" t="s">
        <v>350</v>
      </c>
      <c r="E41" s="58" t="s">
        <v>322</v>
      </c>
      <c r="F41" s="395"/>
      <c r="G41" s="395"/>
      <c r="H41" s="395"/>
      <c r="I41" s="395"/>
      <c r="J41" s="616"/>
      <c r="K41" s="616"/>
      <c r="L41" s="618"/>
      <c r="M41" s="681"/>
      <c r="N41" s="419"/>
      <c r="O41" s="418"/>
      <c r="P41" s="419"/>
      <c r="Q41" s="418"/>
      <c r="R41" s="419"/>
      <c r="S41" s="418"/>
      <c r="T41" s="419"/>
      <c r="U41" s="422"/>
      <c r="V41" s="423"/>
      <c r="W41" s="424"/>
      <c r="X41" s="425"/>
      <c r="Y41" s="418"/>
      <c r="Z41" s="419"/>
      <c r="AA41" s="426"/>
      <c r="AB41" s="473"/>
      <c r="AC41" s="468"/>
      <c r="AD41" s="418"/>
      <c r="AE41" s="419"/>
      <c r="AF41" s="418"/>
      <c r="AG41" s="419"/>
      <c r="AH41" s="418"/>
      <c r="AI41" s="419"/>
      <c r="AJ41" s="418"/>
      <c r="AK41" s="419"/>
      <c r="AL41" s="646"/>
      <c r="AM41" s="647"/>
      <c r="AN41" s="647"/>
      <c r="AO41" s="419"/>
      <c r="AP41" s="640"/>
      <c r="AQ41" s="616"/>
      <c r="AR41" s="641"/>
      <c r="AS41" s="418"/>
      <c r="AT41" s="395"/>
      <c r="AU41" s="395"/>
      <c r="AV41" s="419"/>
      <c r="AW41" s="418"/>
      <c r="AX41" s="395"/>
      <c r="AY41" s="395"/>
      <c r="AZ41" s="419"/>
      <c r="BA41" s="454"/>
      <c r="BB41" s="418"/>
      <c r="BC41" s="395"/>
      <c r="BD41" s="395"/>
      <c r="BE41" s="419"/>
      <c r="BF41" s="454"/>
      <c r="BG41" s="418"/>
      <c r="BH41" s="395"/>
      <c r="BI41" s="395"/>
      <c r="BJ41" s="419"/>
    </row>
    <row r="42" spans="1:62" ht="30" customHeight="1" x14ac:dyDescent="0.25">
      <c r="A42" s="359" t="str">
        <f t="shared" si="0"/>
        <v>Unitil - FG&amp;E</v>
      </c>
      <c r="B42" s="65" t="s">
        <v>314</v>
      </c>
      <c r="C42" s="65" t="s">
        <v>314</v>
      </c>
      <c r="D42" s="58" t="s">
        <v>354</v>
      </c>
      <c r="E42" s="58" t="s">
        <v>354</v>
      </c>
      <c r="F42" s="58" t="s">
        <v>355</v>
      </c>
      <c r="G42" s="58" t="s">
        <v>354</v>
      </c>
      <c r="H42" s="116" t="s">
        <v>408</v>
      </c>
      <c r="I42" s="116" t="s">
        <v>409</v>
      </c>
      <c r="J42" s="567">
        <v>9.94335727609141</v>
      </c>
      <c r="K42" s="567">
        <v>45.816247352746217</v>
      </c>
      <c r="L42" s="476">
        <v>1308</v>
      </c>
      <c r="M42" s="680">
        <v>141</v>
      </c>
      <c r="N42" s="481">
        <f t="shared" ref="N42:P43" si="75">M42</f>
        <v>141</v>
      </c>
      <c r="O42" s="18">
        <v>0</v>
      </c>
      <c r="P42" s="481">
        <f t="shared" si="75"/>
        <v>0</v>
      </c>
      <c r="Q42" s="18">
        <v>1</v>
      </c>
      <c r="R42" s="481">
        <f t="shared" ref="R42" si="76">Q42</f>
        <v>1</v>
      </c>
      <c r="S42" s="18">
        <f t="shared" si="3"/>
        <v>142</v>
      </c>
      <c r="T42" s="481">
        <f t="shared" ref="T42" si="77">S42</f>
        <v>142</v>
      </c>
      <c r="U42" s="482">
        <v>1321.4</v>
      </c>
      <c r="V42" s="483">
        <v>1006.9</v>
      </c>
      <c r="W42" s="411">
        <v>0</v>
      </c>
      <c r="X42" s="412">
        <v>0</v>
      </c>
      <c r="Y42" s="18">
        <v>7.6</v>
      </c>
      <c r="Z42" s="11">
        <v>0</v>
      </c>
      <c r="AA42" s="414">
        <f t="shared" ref="AA42:AB43" si="78">U42+W42+Y42</f>
        <v>1329</v>
      </c>
      <c r="AB42" s="472">
        <f t="shared" si="78"/>
        <v>1006.9</v>
      </c>
      <c r="AC42" s="470">
        <v>0.22811508835523334</v>
      </c>
      <c r="AD42" s="576">
        <v>1640602.584</v>
      </c>
      <c r="AE42" s="577">
        <v>2057181.0552000001</v>
      </c>
      <c r="AF42" s="576">
        <f t="shared" ref="AF42:AG42" si="79">2080*W42</f>
        <v>0</v>
      </c>
      <c r="AG42" s="577">
        <f t="shared" si="79"/>
        <v>0</v>
      </c>
      <c r="AH42" s="18">
        <v>0</v>
      </c>
      <c r="AI42" s="11">
        <v>0</v>
      </c>
      <c r="AJ42" s="635">
        <f t="shared" ref="AJ42:AK43" si="80">AD42+AF42+AH42</f>
        <v>1640602.584</v>
      </c>
      <c r="AK42" s="636">
        <f t="shared" si="80"/>
        <v>2057181.0552000001</v>
      </c>
      <c r="AL42" s="645">
        <v>19532277.823587507</v>
      </c>
      <c r="AM42" s="563">
        <v>19187094.633054551</v>
      </c>
      <c r="AN42" s="563">
        <v>20211271.635224357</v>
      </c>
      <c r="AO42" s="500" t="s">
        <v>410</v>
      </c>
      <c r="AP42" s="639">
        <v>4.5653395185900472</v>
      </c>
      <c r="AQ42" s="580">
        <v>4.3739999999999997</v>
      </c>
      <c r="AR42" s="565">
        <v>4.4139999999999997</v>
      </c>
      <c r="AS42" s="479">
        <v>1</v>
      </c>
      <c r="AT42" s="477">
        <v>3</v>
      </c>
      <c r="AU42" s="477">
        <v>1</v>
      </c>
      <c r="AV42" s="483">
        <f t="shared" si="7"/>
        <v>1.6666666666666667</v>
      </c>
      <c r="AW42" s="578">
        <v>284.58330000000001</v>
      </c>
      <c r="AX42" s="579">
        <v>135.41329999999999</v>
      </c>
      <c r="AY42" s="580">
        <v>2.863</v>
      </c>
      <c r="AZ42" s="581">
        <v>1.8859999999999999</v>
      </c>
      <c r="BA42" s="456" t="s">
        <v>385</v>
      </c>
      <c r="BB42" s="42" t="s">
        <v>314</v>
      </c>
      <c r="BC42" s="23" t="s">
        <v>314</v>
      </c>
      <c r="BD42" s="23" t="s">
        <v>314</v>
      </c>
      <c r="BE42" s="227" t="s">
        <v>314</v>
      </c>
      <c r="BF42" s="230" t="s">
        <v>314</v>
      </c>
      <c r="BG42" s="42" t="s">
        <v>314</v>
      </c>
      <c r="BH42" s="23" t="s">
        <v>314</v>
      </c>
      <c r="BI42" s="23" t="s">
        <v>314</v>
      </c>
      <c r="BJ42" s="312" t="s">
        <v>314</v>
      </c>
    </row>
    <row r="43" spans="1:62" ht="30" customHeight="1" x14ac:dyDescent="0.25">
      <c r="A43" s="359" t="str">
        <f t="shared" si="0"/>
        <v>Unitil - FG&amp;E</v>
      </c>
      <c r="B43" s="65" t="s">
        <v>314</v>
      </c>
      <c r="C43" s="65" t="s">
        <v>314</v>
      </c>
      <c r="D43" s="58" t="s">
        <v>354</v>
      </c>
      <c r="E43" s="58" t="s">
        <v>354</v>
      </c>
      <c r="F43" s="58" t="s">
        <v>356</v>
      </c>
      <c r="G43" s="58" t="s">
        <v>415</v>
      </c>
      <c r="H43" s="116" t="s">
        <v>408</v>
      </c>
      <c r="I43" s="116" t="s">
        <v>409</v>
      </c>
      <c r="J43" s="567">
        <v>11.014180367362794</v>
      </c>
      <c r="K43" s="567">
        <v>45.419413380871212</v>
      </c>
      <c r="L43" s="476">
        <v>1628</v>
      </c>
      <c r="M43" s="680">
        <v>112</v>
      </c>
      <c r="N43" s="481">
        <f t="shared" si="75"/>
        <v>112</v>
      </c>
      <c r="O43" s="18">
        <v>1</v>
      </c>
      <c r="P43" s="481">
        <f t="shared" si="75"/>
        <v>1</v>
      </c>
      <c r="Q43" s="18">
        <v>1</v>
      </c>
      <c r="R43" s="481">
        <f t="shared" ref="R43" si="81">Q43</f>
        <v>1</v>
      </c>
      <c r="S43" s="18">
        <f t="shared" si="3"/>
        <v>114</v>
      </c>
      <c r="T43" s="481">
        <f t="shared" ref="T43" si="82">S43</f>
        <v>114</v>
      </c>
      <c r="U43" s="482">
        <v>3730.5</v>
      </c>
      <c r="V43" s="483">
        <v>3443.7550000000001</v>
      </c>
      <c r="W43" s="411">
        <v>9.92</v>
      </c>
      <c r="X43" s="412">
        <v>9.92</v>
      </c>
      <c r="Y43" s="18">
        <v>9.3000000000000007</v>
      </c>
      <c r="Z43" s="11">
        <v>0</v>
      </c>
      <c r="AA43" s="414">
        <f t="shared" si="78"/>
        <v>3749.7200000000003</v>
      </c>
      <c r="AB43" s="472">
        <f t="shared" si="78"/>
        <v>3453.6750000000002</v>
      </c>
      <c r="AC43" s="470">
        <v>0.94233969986357435</v>
      </c>
      <c r="AD43" s="576">
        <v>5611116.6468000002</v>
      </c>
      <c r="AE43" s="577">
        <v>5899171.2012</v>
      </c>
      <c r="AF43" s="576">
        <v>86899.199999999997</v>
      </c>
      <c r="AG43" s="577">
        <v>86899.199999999997</v>
      </c>
      <c r="AH43" s="18">
        <v>0</v>
      </c>
      <c r="AI43" s="11">
        <v>0</v>
      </c>
      <c r="AJ43" s="635">
        <f t="shared" si="80"/>
        <v>5698015.8468000004</v>
      </c>
      <c r="AK43" s="636">
        <f t="shared" si="80"/>
        <v>5986070.4012000002</v>
      </c>
      <c r="AL43" s="645">
        <v>16907521.466840141</v>
      </c>
      <c r="AM43" s="563">
        <v>17985159.578309018</v>
      </c>
      <c r="AN43" s="563">
        <v>16781674.341435719</v>
      </c>
      <c r="AO43" s="500" t="s">
        <v>410</v>
      </c>
      <c r="AP43" s="639">
        <v>3.9518471225491498</v>
      </c>
      <c r="AQ43" s="580">
        <v>4.0999999999999996</v>
      </c>
      <c r="AR43" s="565">
        <v>3.665</v>
      </c>
      <c r="AS43" s="479">
        <v>2</v>
      </c>
      <c r="AT43" s="477">
        <v>2</v>
      </c>
      <c r="AU43" s="477">
        <v>2</v>
      </c>
      <c r="AV43" s="483">
        <f t="shared" si="7"/>
        <v>2</v>
      </c>
      <c r="AW43" s="578">
        <v>193.0933</v>
      </c>
      <c r="AX43" s="579">
        <v>96.086669999999998</v>
      </c>
      <c r="AY43" s="580">
        <v>2.1906667</v>
      </c>
      <c r="AZ43" s="581">
        <v>1.5693333</v>
      </c>
      <c r="BA43" s="456" t="s">
        <v>385</v>
      </c>
      <c r="BB43" s="42" t="s">
        <v>314</v>
      </c>
      <c r="BC43" s="23" t="s">
        <v>314</v>
      </c>
      <c r="BD43" s="23" t="s">
        <v>314</v>
      </c>
      <c r="BE43" s="227" t="s">
        <v>314</v>
      </c>
      <c r="BF43" s="230" t="s">
        <v>314</v>
      </c>
      <c r="BG43" s="42" t="s">
        <v>314</v>
      </c>
      <c r="BH43" s="23" t="s">
        <v>314</v>
      </c>
      <c r="BI43" s="23" t="s">
        <v>314</v>
      </c>
      <c r="BJ43" s="312" t="s">
        <v>314</v>
      </c>
    </row>
    <row r="44" spans="1:62" ht="30" customHeight="1" x14ac:dyDescent="0.25">
      <c r="A44" s="359" t="str">
        <f t="shared" si="0"/>
        <v>Unitil - FG&amp;E</v>
      </c>
      <c r="B44" s="65" t="s">
        <v>314</v>
      </c>
      <c r="C44" s="65" t="s">
        <v>314</v>
      </c>
      <c r="D44" s="58" t="s">
        <v>354</v>
      </c>
      <c r="E44" s="58" t="s">
        <v>354</v>
      </c>
      <c r="F44" s="395"/>
      <c r="G44" s="395"/>
      <c r="H44" s="395"/>
      <c r="I44" s="395"/>
      <c r="J44" s="616"/>
      <c r="K44" s="616"/>
      <c r="L44" s="618"/>
      <c r="M44" s="681"/>
      <c r="N44" s="419"/>
      <c r="O44" s="418"/>
      <c r="P44" s="419"/>
      <c r="Q44" s="418"/>
      <c r="R44" s="419"/>
      <c r="S44" s="418"/>
      <c r="T44" s="419"/>
      <c r="U44" s="422"/>
      <c r="V44" s="423"/>
      <c r="W44" s="424"/>
      <c r="X44" s="425"/>
      <c r="Y44" s="418"/>
      <c r="Z44" s="419"/>
      <c r="AA44" s="426"/>
      <c r="AB44" s="473"/>
      <c r="AC44" s="468"/>
      <c r="AD44" s="418"/>
      <c r="AE44" s="419"/>
      <c r="AF44" s="418"/>
      <c r="AG44" s="419"/>
      <c r="AH44" s="418"/>
      <c r="AI44" s="419"/>
      <c r="AJ44" s="418"/>
      <c r="AK44" s="419"/>
      <c r="AL44" s="646"/>
      <c r="AM44" s="647"/>
      <c r="AN44" s="647"/>
      <c r="AO44" s="419"/>
      <c r="AP44" s="640"/>
      <c r="AQ44" s="616"/>
      <c r="AR44" s="641"/>
      <c r="AS44" s="418"/>
      <c r="AT44" s="395"/>
      <c r="AU44" s="395"/>
      <c r="AV44" s="419"/>
      <c r="AW44" s="418"/>
      <c r="AX44" s="395"/>
      <c r="AY44" s="395"/>
      <c r="AZ44" s="419"/>
      <c r="BA44" s="454"/>
      <c r="BB44" s="418"/>
      <c r="BC44" s="395"/>
      <c r="BD44" s="395"/>
      <c r="BE44" s="419"/>
      <c r="BF44" s="454"/>
      <c r="BG44" s="418"/>
      <c r="BH44" s="395"/>
      <c r="BI44" s="395"/>
      <c r="BJ44" s="419"/>
    </row>
    <row r="45" spans="1:62" ht="30" customHeight="1" x14ac:dyDescent="0.25">
      <c r="A45" s="359" t="str">
        <f t="shared" si="0"/>
        <v>Unitil - FG&amp;E</v>
      </c>
      <c r="B45" s="65" t="s">
        <v>314</v>
      </c>
      <c r="C45" s="65" t="s">
        <v>314</v>
      </c>
      <c r="D45" s="58" t="s">
        <v>357</v>
      </c>
      <c r="E45" s="58" t="s">
        <v>354</v>
      </c>
      <c r="F45" s="58" t="s">
        <v>358</v>
      </c>
      <c r="G45" s="58" t="s">
        <v>416</v>
      </c>
      <c r="H45" s="116" t="s">
        <v>408</v>
      </c>
      <c r="I45" s="116" t="s">
        <v>409</v>
      </c>
      <c r="J45" s="567">
        <v>12.620415004269868</v>
      </c>
      <c r="K45" s="567">
        <v>6.1512024906352272</v>
      </c>
      <c r="L45" s="476">
        <v>1238</v>
      </c>
      <c r="M45" s="680">
        <v>33</v>
      </c>
      <c r="N45" s="481">
        <f t="shared" ref="N45:P47" si="83">M45</f>
        <v>33</v>
      </c>
      <c r="O45" s="18">
        <v>0</v>
      </c>
      <c r="P45" s="481">
        <f t="shared" si="83"/>
        <v>0</v>
      </c>
      <c r="Q45" s="18">
        <v>1</v>
      </c>
      <c r="R45" s="481">
        <f t="shared" ref="R45" si="84">Q45</f>
        <v>1</v>
      </c>
      <c r="S45" s="18">
        <f t="shared" si="3"/>
        <v>34</v>
      </c>
      <c r="T45" s="481">
        <f t="shared" ref="T45" si="85">S45</f>
        <v>34</v>
      </c>
      <c r="U45" s="482">
        <v>173</v>
      </c>
      <c r="V45" s="483">
        <v>115.72</v>
      </c>
      <c r="W45" s="411">
        <v>0</v>
      </c>
      <c r="X45" s="412">
        <v>0</v>
      </c>
      <c r="Y45" s="18">
        <v>9.5</v>
      </c>
      <c r="Z45" s="11">
        <v>0</v>
      </c>
      <c r="AA45" s="414">
        <f t="shared" ref="AA45:AB47" si="86">U45+W45+Y45</f>
        <v>182.5</v>
      </c>
      <c r="AB45" s="472">
        <f t="shared" si="86"/>
        <v>115.72</v>
      </c>
      <c r="AC45" s="470">
        <v>6.4539877300613502E-2</v>
      </c>
      <c r="AD45" s="576">
        <v>188549.5392</v>
      </c>
      <c r="AE45" s="577">
        <v>188549.5392</v>
      </c>
      <c r="AF45" s="576">
        <f t="shared" ref="AF45:AG47" si="87">2080*W45</f>
        <v>0</v>
      </c>
      <c r="AG45" s="577">
        <f t="shared" si="87"/>
        <v>0</v>
      </c>
      <c r="AH45" s="18">
        <v>0</v>
      </c>
      <c r="AI45" s="11">
        <v>0</v>
      </c>
      <c r="AJ45" s="635">
        <f t="shared" ref="AJ45:AK47" si="88">AD45+AF45+AH45</f>
        <v>188549.5392</v>
      </c>
      <c r="AK45" s="636">
        <f t="shared" si="88"/>
        <v>188549.5392</v>
      </c>
      <c r="AL45" s="645">
        <v>8078795.53959902</v>
      </c>
      <c r="AM45" s="563">
        <v>8457411.6260926332</v>
      </c>
      <c r="AN45" s="563">
        <v>8209970.5577610498</v>
      </c>
      <c r="AO45" s="500" t="s">
        <v>410</v>
      </c>
      <c r="AP45" s="639">
        <v>1.8882817904115903</v>
      </c>
      <c r="AQ45" s="580">
        <v>1.9279999999999999</v>
      </c>
      <c r="AR45" s="565">
        <v>1.7929999999999999</v>
      </c>
      <c r="AS45" s="479">
        <v>5</v>
      </c>
      <c r="AT45" s="477">
        <v>0</v>
      </c>
      <c r="AU45" s="477">
        <v>0</v>
      </c>
      <c r="AV45" s="483">
        <f t="shared" si="7"/>
        <v>1.6666666666666667</v>
      </c>
      <c r="AW45" s="578">
        <v>69.783330000000007</v>
      </c>
      <c r="AX45" s="579">
        <v>3.8866670000000001</v>
      </c>
      <c r="AY45" s="580">
        <v>1.0683332999999999</v>
      </c>
      <c r="AZ45" s="581">
        <v>6.83333E-2</v>
      </c>
      <c r="BA45" s="453" t="s">
        <v>394</v>
      </c>
      <c r="BB45" s="42" t="s">
        <v>314</v>
      </c>
      <c r="BC45" s="23" t="s">
        <v>314</v>
      </c>
      <c r="BD45" s="23" t="s">
        <v>314</v>
      </c>
      <c r="BE45" s="227" t="s">
        <v>314</v>
      </c>
      <c r="BF45" s="230" t="s">
        <v>314</v>
      </c>
      <c r="BG45" s="42" t="s">
        <v>314</v>
      </c>
      <c r="BH45" s="23" t="s">
        <v>314</v>
      </c>
      <c r="BI45" s="23" t="s">
        <v>314</v>
      </c>
      <c r="BJ45" s="312" t="s">
        <v>314</v>
      </c>
    </row>
    <row r="46" spans="1:62" ht="30" customHeight="1" x14ac:dyDescent="0.25">
      <c r="A46" s="359" t="str">
        <f t="shared" si="0"/>
        <v>Unitil - FG&amp;E</v>
      </c>
      <c r="B46" s="65" t="s">
        <v>314</v>
      </c>
      <c r="C46" s="65" t="s">
        <v>314</v>
      </c>
      <c r="D46" s="58" t="s">
        <v>357</v>
      </c>
      <c r="E46" s="58" t="s">
        <v>354</v>
      </c>
      <c r="F46" s="58" t="s">
        <v>359</v>
      </c>
      <c r="G46" s="58" t="s">
        <v>416</v>
      </c>
      <c r="H46" s="116" t="s">
        <v>408</v>
      </c>
      <c r="I46" s="116" t="s">
        <v>409</v>
      </c>
      <c r="J46" s="567">
        <v>11.473104549336242</v>
      </c>
      <c r="K46" s="567">
        <v>22.604423873295453</v>
      </c>
      <c r="L46" s="476">
        <v>1219</v>
      </c>
      <c r="M46" s="680">
        <v>124</v>
      </c>
      <c r="N46" s="481">
        <f t="shared" si="83"/>
        <v>124</v>
      </c>
      <c r="O46" s="18">
        <v>0</v>
      </c>
      <c r="P46" s="481">
        <f t="shared" si="83"/>
        <v>0</v>
      </c>
      <c r="Q46" s="18">
        <v>0</v>
      </c>
      <c r="R46" s="481">
        <f t="shared" ref="R46" si="89">Q46</f>
        <v>0</v>
      </c>
      <c r="S46" s="18">
        <f t="shared" si="3"/>
        <v>124</v>
      </c>
      <c r="T46" s="481">
        <f t="shared" ref="T46" si="90">S46</f>
        <v>124</v>
      </c>
      <c r="U46" s="482">
        <v>1335.4</v>
      </c>
      <c r="V46" s="483">
        <v>1156.57</v>
      </c>
      <c r="W46" s="411">
        <v>0</v>
      </c>
      <c r="X46" s="412">
        <v>0</v>
      </c>
      <c r="Y46" s="18">
        <v>0</v>
      </c>
      <c r="Z46" s="11">
        <v>0</v>
      </c>
      <c r="AA46" s="414">
        <f t="shared" si="86"/>
        <v>1335.4</v>
      </c>
      <c r="AB46" s="472">
        <f t="shared" si="86"/>
        <v>1156.57</v>
      </c>
      <c r="AC46" s="470">
        <v>0.33601685066821613</v>
      </c>
      <c r="AD46" s="576">
        <v>1884468.8951999999</v>
      </c>
      <c r="AE46" s="577">
        <v>1884468.8951999999</v>
      </c>
      <c r="AF46" s="576">
        <f t="shared" si="87"/>
        <v>0</v>
      </c>
      <c r="AG46" s="577">
        <f t="shared" si="87"/>
        <v>0</v>
      </c>
      <c r="AH46" s="18">
        <v>0</v>
      </c>
      <c r="AI46" s="11">
        <v>0</v>
      </c>
      <c r="AJ46" s="635">
        <f t="shared" si="88"/>
        <v>1884468.8951999999</v>
      </c>
      <c r="AK46" s="636">
        <f t="shared" si="88"/>
        <v>1884468.8951999999</v>
      </c>
      <c r="AL46" s="645">
        <v>15271309.711984649</v>
      </c>
      <c r="AM46" s="563">
        <v>17160474.212279242</v>
      </c>
      <c r="AN46" s="563">
        <v>15760579.286008663</v>
      </c>
      <c r="AO46" s="500" t="s">
        <v>410</v>
      </c>
      <c r="AP46" s="639">
        <v>3.5694103042379428</v>
      </c>
      <c r="AQ46" s="580">
        <v>3.9119999999999999</v>
      </c>
      <c r="AR46" s="565">
        <v>3.4420000000000002</v>
      </c>
      <c r="AS46" s="479">
        <v>2</v>
      </c>
      <c r="AT46" s="477">
        <v>2</v>
      </c>
      <c r="AU46" s="477">
        <v>1</v>
      </c>
      <c r="AV46" s="483">
        <f t="shared" si="7"/>
        <v>1.6666666666666667</v>
      </c>
      <c r="AW46" s="578">
        <v>237.51329999999999</v>
      </c>
      <c r="AX46" s="579">
        <v>82.093329999999995</v>
      </c>
      <c r="AY46" s="580">
        <v>2.9073332999999999</v>
      </c>
      <c r="AZ46" s="581">
        <v>1.5146667</v>
      </c>
      <c r="BA46" s="456" t="s">
        <v>385</v>
      </c>
      <c r="BB46" s="42" t="s">
        <v>314</v>
      </c>
      <c r="BC46" s="23" t="s">
        <v>314</v>
      </c>
      <c r="BD46" s="23" t="s">
        <v>314</v>
      </c>
      <c r="BE46" s="227" t="s">
        <v>314</v>
      </c>
      <c r="BF46" s="230" t="s">
        <v>314</v>
      </c>
      <c r="BG46" s="42" t="s">
        <v>314</v>
      </c>
      <c r="BH46" s="23" t="s">
        <v>314</v>
      </c>
      <c r="BI46" s="23" t="s">
        <v>314</v>
      </c>
      <c r="BJ46" s="312" t="s">
        <v>314</v>
      </c>
    </row>
    <row r="47" spans="1:62" ht="30" customHeight="1" x14ac:dyDescent="0.25">
      <c r="A47" s="359" t="str">
        <f t="shared" si="0"/>
        <v>Unitil - FG&amp;E</v>
      </c>
      <c r="B47" s="65" t="s">
        <v>314</v>
      </c>
      <c r="C47" s="65" t="s">
        <v>314</v>
      </c>
      <c r="D47" s="58" t="s">
        <v>357</v>
      </c>
      <c r="E47" s="58" t="s">
        <v>354</v>
      </c>
      <c r="F47" s="58" t="s">
        <v>360</v>
      </c>
      <c r="G47" s="58" t="s">
        <v>354</v>
      </c>
      <c r="H47" s="116" t="s">
        <v>408</v>
      </c>
      <c r="I47" s="116" t="s">
        <v>409</v>
      </c>
      <c r="J47" s="567">
        <v>12.692121907703218</v>
      </c>
      <c r="K47" s="567">
        <v>18.771145720757573</v>
      </c>
      <c r="L47" s="476">
        <v>1211</v>
      </c>
      <c r="M47" s="680">
        <v>88</v>
      </c>
      <c r="N47" s="481">
        <f t="shared" si="83"/>
        <v>88</v>
      </c>
      <c r="O47" s="18">
        <v>0</v>
      </c>
      <c r="P47" s="481">
        <f t="shared" si="83"/>
        <v>0</v>
      </c>
      <c r="Q47" s="18">
        <v>0</v>
      </c>
      <c r="R47" s="481">
        <f t="shared" ref="R47" si="91">Q47</f>
        <v>0</v>
      </c>
      <c r="S47" s="18">
        <f t="shared" si="3"/>
        <v>88</v>
      </c>
      <c r="T47" s="481">
        <f t="shared" ref="T47" si="92">S47</f>
        <v>88</v>
      </c>
      <c r="U47" s="482">
        <v>1882.5</v>
      </c>
      <c r="V47" s="483">
        <v>1464.605</v>
      </c>
      <c r="W47" s="411">
        <v>0</v>
      </c>
      <c r="X47" s="412">
        <v>0</v>
      </c>
      <c r="Y47" s="18">
        <v>0</v>
      </c>
      <c r="Z47" s="11">
        <v>0</v>
      </c>
      <c r="AA47" s="414">
        <f t="shared" si="86"/>
        <v>1882.5</v>
      </c>
      <c r="AB47" s="472">
        <f t="shared" si="86"/>
        <v>1464.605</v>
      </c>
      <c r="AC47" s="470">
        <v>0.61076105087572974</v>
      </c>
      <c r="AD47" s="576">
        <v>2386368.8028000002</v>
      </c>
      <c r="AE47" s="577">
        <v>2386368.8028000002</v>
      </c>
      <c r="AF47" s="576">
        <f t="shared" si="87"/>
        <v>0</v>
      </c>
      <c r="AG47" s="577">
        <f t="shared" si="87"/>
        <v>0</v>
      </c>
      <c r="AH47" s="18">
        <v>0</v>
      </c>
      <c r="AI47" s="11">
        <v>0</v>
      </c>
      <c r="AJ47" s="635">
        <f t="shared" si="88"/>
        <v>2386368.8028000002</v>
      </c>
      <c r="AK47" s="636">
        <f t="shared" si="88"/>
        <v>2386368.8028000002</v>
      </c>
      <c r="AL47" s="645">
        <v>14214589.620307138</v>
      </c>
      <c r="AM47" s="563">
        <v>12282548.004698845</v>
      </c>
      <c r="AN47" s="563">
        <v>10980206.022036251</v>
      </c>
      <c r="AO47" s="500" t="s">
        <v>410</v>
      </c>
      <c r="AP47" s="639">
        <v>3.3224198590786207</v>
      </c>
      <c r="AQ47" s="580">
        <v>2.8</v>
      </c>
      <c r="AR47" s="565">
        <v>2.3980000000000001</v>
      </c>
      <c r="AS47" s="479">
        <v>1</v>
      </c>
      <c r="AT47" s="477">
        <v>1</v>
      </c>
      <c r="AU47" s="477">
        <v>2</v>
      </c>
      <c r="AV47" s="483">
        <f t="shared" si="7"/>
        <v>1.3333333333333333</v>
      </c>
      <c r="AW47" s="578">
        <v>215.18</v>
      </c>
      <c r="AX47" s="579">
        <v>40.28</v>
      </c>
      <c r="AY47" s="580">
        <v>2.0716667000000002</v>
      </c>
      <c r="AZ47" s="581">
        <v>0.65666670000000005</v>
      </c>
      <c r="BA47" s="456" t="s">
        <v>396</v>
      </c>
      <c r="BB47" s="42" t="s">
        <v>314</v>
      </c>
      <c r="BC47" s="23" t="s">
        <v>314</v>
      </c>
      <c r="BD47" s="23" t="s">
        <v>314</v>
      </c>
      <c r="BE47" s="227" t="s">
        <v>314</v>
      </c>
      <c r="BF47" s="230" t="s">
        <v>314</v>
      </c>
      <c r="BG47" s="42" t="s">
        <v>314</v>
      </c>
      <c r="BH47" s="23" t="s">
        <v>314</v>
      </c>
      <c r="BI47" s="23" t="s">
        <v>314</v>
      </c>
      <c r="BJ47" s="312" t="s">
        <v>314</v>
      </c>
    </row>
    <row r="48" spans="1:62" ht="30" customHeight="1" x14ac:dyDescent="0.25">
      <c r="A48" s="359" t="str">
        <f t="shared" si="0"/>
        <v>Unitil - FG&amp;E</v>
      </c>
      <c r="B48" s="65" t="s">
        <v>314</v>
      </c>
      <c r="C48" s="65" t="s">
        <v>314</v>
      </c>
      <c r="D48" s="58" t="s">
        <v>357</v>
      </c>
      <c r="E48" s="58" t="s">
        <v>354</v>
      </c>
      <c r="F48" s="395"/>
      <c r="G48" s="395"/>
      <c r="H48" s="395"/>
      <c r="I48" s="395"/>
      <c r="J48" s="616"/>
      <c r="K48" s="616"/>
      <c r="L48" s="618"/>
      <c r="M48" s="681"/>
      <c r="N48" s="419"/>
      <c r="O48" s="418"/>
      <c r="P48" s="419"/>
      <c r="Q48" s="418"/>
      <c r="R48" s="419"/>
      <c r="S48" s="418"/>
      <c r="T48" s="419"/>
      <c r="U48" s="422"/>
      <c r="V48" s="423"/>
      <c r="W48" s="424"/>
      <c r="X48" s="425"/>
      <c r="Y48" s="418"/>
      <c r="Z48" s="419"/>
      <c r="AA48" s="426"/>
      <c r="AB48" s="473"/>
      <c r="AC48" s="468"/>
      <c r="AD48" s="418"/>
      <c r="AE48" s="419"/>
      <c r="AF48" s="418"/>
      <c r="AG48" s="419"/>
      <c r="AH48" s="418"/>
      <c r="AI48" s="419"/>
      <c r="AJ48" s="418"/>
      <c r="AK48" s="419"/>
      <c r="AL48" s="646"/>
      <c r="AM48" s="647"/>
      <c r="AN48" s="647"/>
      <c r="AO48" s="419"/>
      <c r="AP48" s="640"/>
      <c r="AQ48" s="616"/>
      <c r="AR48" s="641"/>
      <c r="AS48" s="418"/>
      <c r="AT48" s="395"/>
      <c r="AU48" s="395"/>
      <c r="AV48" s="419"/>
      <c r="AW48" s="418"/>
      <c r="AX48" s="395"/>
      <c r="AY48" s="395"/>
      <c r="AZ48" s="419"/>
      <c r="BA48" s="454"/>
      <c r="BB48" s="418"/>
      <c r="BC48" s="395"/>
      <c r="BD48" s="395"/>
      <c r="BE48" s="419"/>
      <c r="BF48" s="454"/>
      <c r="BG48" s="418"/>
      <c r="BH48" s="395"/>
      <c r="BI48" s="395"/>
      <c r="BJ48" s="419"/>
    </row>
    <row r="49" spans="1:62" ht="30" customHeight="1" x14ac:dyDescent="0.25">
      <c r="A49" s="359" t="str">
        <f>$H$1</f>
        <v>Unitil - FG&amp;E</v>
      </c>
      <c r="B49" s="65" t="s">
        <v>314</v>
      </c>
      <c r="C49" s="65" t="s">
        <v>314</v>
      </c>
      <c r="D49" s="58" t="s">
        <v>361</v>
      </c>
      <c r="E49" s="58" t="s">
        <v>322</v>
      </c>
      <c r="F49" s="58" t="s">
        <v>362</v>
      </c>
      <c r="G49" s="58" t="s">
        <v>417</v>
      </c>
      <c r="H49" s="116" t="s">
        <v>408</v>
      </c>
      <c r="I49" s="116" t="s">
        <v>409</v>
      </c>
      <c r="J49" s="567">
        <v>7.6487363662241616</v>
      </c>
      <c r="K49" s="567">
        <v>23.270739144829548</v>
      </c>
      <c r="L49" s="476">
        <v>760</v>
      </c>
      <c r="M49" s="680">
        <v>93</v>
      </c>
      <c r="N49" s="481">
        <f>M49</f>
        <v>93</v>
      </c>
      <c r="O49" s="18">
        <v>0</v>
      </c>
      <c r="P49" s="481">
        <f>O49</f>
        <v>0</v>
      </c>
      <c r="Q49" s="18">
        <v>0</v>
      </c>
      <c r="R49" s="481">
        <f>Q49</f>
        <v>0</v>
      </c>
      <c r="S49" s="18">
        <f t="shared" si="3"/>
        <v>93</v>
      </c>
      <c r="T49" s="481">
        <f>S49</f>
        <v>93</v>
      </c>
      <c r="U49" s="482">
        <v>2435</v>
      </c>
      <c r="V49" s="483">
        <v>521.57500000000005</v>
      </c>
      <c r="W49" s="411">
        <v>0</v>
      </c>
      <c r="X49" s="412">
        <v>0</v>
      </c>
      <c r="Y49" s="18">
        <v>0</v>
      </c>
      <c r="Z49" s="11">
        <v>0</v>
      </c>
      <c r="AA49" s="414">
        <f>U49+W49+Y49</f>
        <v>2435</v>
      </c>
      <c r="AB49" s="472">
        <f>V49+X49+Z49</f>
        <v>521.57500000000005</v>
      </c>
      <c r="AC49" s="470">
        <v>0.20022072936660271</v>
      </c>
      <c r="AD49" s="576">
        <v>849833.44200000004</v>
      </c>
      <c r="AE49" s="577">
        <v>849833.44200000004</v>
      </c>
      <c r="AF49" s="576">
        <f>2080*W49</f>
        <v>0</v>
      </c>
      <c r="AG49" s="577">
        <f>2080*X49</f>
        <v>0</v>
      </c>
      <c r="AH49" s="18">
        <v>0</v>
      </c>
      <c r="AI49" s="11">
        <v>0</v>
      </c>
      <c r="AJ49" s="635">
        <f>AD49+AF49+AH49</f>
        <v>849833.44200000004</v>
      </c>
      <c r="AK49" s="636">
        <f>AE49+AG49+AI49</f>
        <v>849833.44200000004</v>
      </c>
      <c r="AL49" s="645">
        <v>12919255.314379867</v>
      </c>
      <c r="AM49" s="563">
        <v>11220984.927149873</v>
      </c>
      <c r="AN49" s="563">
        <v>11928038.651961816</v>
      </c>
      <c r="AO49" s="500" t="s">
        <v>410</v>
      </c>
      <c r="AP49" s="639">
        <v>3.0196573779155806</v>
      </c>
      <c r="AQ49" s="580">
        <v>2.5579999999999998</v>
      </c>
      <c r="AR49" s="565">
        <v>2.605</v>
      </c>
      <c r="AS49" s="479">
        <v>1</v>
      </c>
      <c r="AT49" s="477">
        <v>4</v>
      </c>
      <c r="AU49" s="477">
        <v>0</v>
      </c>
      <c r="AV49" s="483">
        <f t="shared" si="7"/>
        <v>1.6666666666666667</v>
      </c>
      <c r="AW49" s="578">
        <v>189.72329999999999</v>
      </c>
      <c r="AX49" s="579">
        <v>41.366669999999999</v>
      </c>
      <c r="AY49" s="580">
        <v>1.538</v>
      </c>
      <c r="AZ49" s="581">
        <v>0.65766670000000005</v>
      </c>
      <c r="BA49" s="456" t="s">
        <v>397</v>
      </c>
      <c r="BB49" s="42" t="s">
        <v>314</v>
      </c>
      <c r="BC49" s="23" t="s">
        <v>314</v>
      </c>
      <c r="BD49" s="23" t="s">
        <v>314</v>
      </c>
      <c r="BE49" s="227" t="s">
        <v>314</v>
      </c>
      <c r="BF49" s="230" t="s">
        <v>314</v>
      </c>
      <c r="BG49" s="42" t="s">
        <v>314</v>
      </c>
      <c r="BH49" s="23" t="s">
        <v>314</v>
      </c>
      <c r="BI49" s="23" t="s">
        <v>314</v>
      </c>
      <c r="BJ49" s="312" t="s">
        <v>314</v>
      </c>
    </row>
    <row r="50" spans="1:62" ht="30" customHeight="1" x14ac:dyDescent="0.25">
      <c r="A50" s="359" t="str">
        <f t="shared" ref="A50:A66" si="93">$H$1</f>
        <v>Unitil - FG&amp;E</v>
      </c>
      <c r="B50" s="65" t="s">
        <v>314</v>
      </c>
      <c r="C50" s="65" t="s">
        <v>314</v>
      </c>
      <c r="D50" s="58" t="s">
        <v>361</v>
      </c>
      <c r="E50" s="58" t="s">
        <v>322</v>
      </c>
      <c r="F50" s="395"/>
      <c r="G50" s="395"/>
      <c r="H50" s="395"/>
      <c r="I50" s="395"/>
      <c r="J50" s="616"/>
      <c r="K50" s="616"/>
      <c r="L50" s="618"/>
      <c r="M50" s="681"/>
      <c r="N50" s="419"/>
      <c r="O50" s="418"/>
      <c r="P50" s="419"/>
      <c r="Q50" s="418"/>
      <c r="R50" s="419"/>
      <c r="S50" s="418"/>
      <c r="T50" s="419"/>
      <c r="U50" s="422"/>
      <c r="V50" s="423"/>
      <c r="W50" s="424"/>
      <c r="X50" s="425"/>
      <c r="Y50" s="418"/>
      <c r="Z50" s="419"/>
      <c r="AA50" s="426"/>
      <c r="AB50" s="473"/>
      <c r="AC50" s="468"/>
      <c r="AD50" s="418"/>
      <c r="AE50" s="419"/>
      <c r="AF50" s="418"/>
      <c r="AG50" s="419"/>
      <c r="AH50" s="418"/>
      <c r="AI50" s="419"/>
      <c r="AJ50" s="418"/>
      <c r="AK50" s="419"/>
      <c r="AL50" s="646"/>
      <c r="AM50" s="647"/>
      <c r="AN50" s="647"/>
      <c r="AO50" s="419"/>
      <c r="AP50" s="640"/>
      <c r="AQ50" s="616"/>
      <c r="AR50" s="641"/>
      <c r="AS50" s="418"/>
      <c r="AT50" s="395"/>
      <c r="AU50" s="395"/>
      <c r="AV50" s="419"/>
      <c r="AW50" s="418"/>
      <c r="AX50" s="395"/>
      <c r="AY50" s="395"/>
      <c r="AZ50" s="419"/>
      <c r="BA50" s="454"/>
      <c r="BB50" s="418"/>
      <c r="BC50" s="395"/>
      <c r="BD50" s="395"/>
      <c r="BE50" s="419"/>
      <c r="BF50" s="454"/>
      <c r="BG50" s="418"/>
      <c r="BH50" s="395"/>
      <c r="BI50" s="395"/>
      <c r="BJ50" s="419"/>
    </row>
    <row r="51" spans="1:62" ht="30" customHeight="1" x14ac:dyDescent="0.25">
      <c r="A51" s="359" t="str">
        <f t="shared" si="93"/>
        <v>Unitil - FG&amp;E</v>
      </c>
      <c r="B51" s="65" t="s">
        <v>314</v>
      </c>
      <c r="C51" s="65" t="s">
        <v>314</v>
      </c>
      <c r="D51" s="58" t="s">
        <v>363</v>
      </c>
      <c r="E51" s="58" t="s">
        <v>331</v>
      </c>
      <c r="F51" s="58" t="s">
        <v>364</v>
      </c>
      <c r="G51" s="58" t="s">
        <v>412</v>
      </c>
      <c r="H51" s="116" t="s">
        <v>408</v>
      </c>
      <c r="I51" s="116" t="s">
        <v>409</v>
      </c>
      <c r="J51" s="567">
        <v>12.692121907703218</v>
      </c>
      <c r="K51" s="567">
        <v>51.220298387973479</v>
      </c>
      <c r="L51" s="476">
        <v>1957</v>
      </c>
      <c r="M51" s="680">
        <v>135</v>
      </c>
      <c r="N51" s="481">
        <f t="shared" ref="N51:P52" si="94">M51</f>
        <v>135</v>
      </c>
      <c r="O51" s="18">
        <v>0</v>
      </c>
      <c r="P51" s="481">
        <f t="shared" si="94"/>
        <v>0</v>
      </c>
      <c r="Q51" s="18">
        <v>0</v>
      </c>
      <c r="R51" s="481">
        <f t="shared" ref="R51" si="95">Q51</f>
        <v>0</v>
      </c>
      <c r="S51" s="18">
        <f t="shared" si="3"/>
        <v>135</v>
      </c>
      <c r="T51" s="481">
        <f t="shared" ref="T51" si="96">S51</f>
        <v>135</v>
      </c>
      <c r="U51" s="482">
        <v>965.9</v>
      </c>
      <c r="V51" s="483">
        <v>697.80499999999995</v>
      </c>
      <c r="W51" s="411">
        <v>0</v>
      </c>
      <c r="X51" s="412">
        <v>0</v>
      </c>
      <c r="Y51" s="18">
        <v>0</v>
      </c>
      <c r="Z51" s="11">
        <v>0</v>
      </c>
      <c r="AA51" s="414">
        <f>U51+W51+Y51</f>
        <v>965.9</v>
      </c>
      <c r="AB51" s="472">
        <f>V51+X51+Z51</f>
        <v>697.80499999999995</v>
      </c>
      <c r="AC51" s="470">
        <v>0.17174624661580112</v>
      </c>
      <c r="AD51" s="576">
        <v>1136975.5548</v>
      </c>
      <c r="AE51" s="577">
        <v>1136975.5548</v>
      </c>
      <c r="AF51" s="576">
        <f t="shared" ref="AF51:AG52" si="97">2080*W51</f>
        <v>0</v>
      </c>
      <c r="AG51" s="577">
        <f t="shared" si="97"/>
        <v>0</v>
      </c>
      <c r="AH51" s="18">
        <v>0</v>
      </c>
      <c r="AI51" s="11">
        <v>0</v>
      </c>
      <c r="AJ51" s="635">
        <f t="shared" ref="AJ51:AK52" si="98">AD51+AF51+AH51</f>
        <v>1136975.5548</v>
      </c>
      <c r="AK51" s="636">
        <f t="shared" si="98"/>
        <v>1136975.5548</v>
      </c>
      <c r="AL51" s="645">
        <v>19123224.884873629</v>
      </c>
      <c r="AM51" s="563">
        <v>19538024.576045945</v>
      </c>
      <c r="AN51" s="563">
        <v>18604077.175785355</v>
      </c>
      <c r="AO51" s="500" t="s">
        <v>410</v>
      </c>
      <c r="AP51" s="639">
        <v>4.4697303140122449</v>
      </c>
      <c r="AQ51" s="580">
        <v>4.4539999999999997</v>
      </c>
      <c r="AR51" s="565">
        <v>4.0629999999999997</v>
      </c>
      <c r="AS51" s="479">
        <v>2</v>
      </c>
      <c r="AT51" s="477">
        <v>1</v>
      </c>
      <c r="AU51" s="477">
        <v>6</v>
      </c>
      <c r="AV51" s="483">
        <f t="shared" si="7"/>
        <v>3</v>
      </c>
      <c r="AW51" s="578">
        <v>229.23670000000001</v>
      </c>
      <c r="AX51" s="579">
        <v>68.933329999999998</v>
      </c>
      <c r="AY51" s="580">
        <v>2.2406666999999998</v>
      </c>
      <c r="AZ51" s="581">
        <v>0.86133329999999997</v>
      </c>
      <c r="BA51" s="456" t="s">
        <v>396</v>
      </c>
      <c r="BB51" s="42" t="s">
        <v>314</v>
      </c>
      <c r="BC51" s="23" t="s">
        <v>314</v>
      </c>
      <c r="BD51" s="23" t="s">
        <v>314</v>
      </c>
      <c r="BE51" s="227" t="s">
        <v>314</v>
      </c>
      <c r="BF51" s="230" t="s">
        <v>314</v>
      </c>
      <c r="BG51" s="42" t="s">
        <v>314</v>
      </c>
      <c r="BH51" s="23" t="s">
        <v>314</v>
      </c>
      <c r="BI51" s="23" t="s">
        <v>314</v>
      </c>
      <c r="BJ51" s="312" t="s">
        <v>314</v>
      </c>
    </row>
    <row r="52" spans="1:62" ht="30" customHeight="1" x14ac:dyDescent="0.25">
      <c r="A52" s="359" t="str">
        <f t="shared" si="93"/>
        <v>Unitil - FG&amp;E</v>
      </c>
      <c r="B52" s="65" t="s">
        <v>314</v>
      </c>
      <c r="C52" s="65" t="s">
        <v>314</v>
      </c>
      <c r="D52" s="58" t="s">
        <v>363</v>
      </c>
      <c r="E52" s="58" t="s">
        <v>331</v>
      </c>
      <c r="F52" s="58" t="s">
        <v>365</v>
      </c>
      <c r="G52" s="58" t="s">
        <v>418</v>
      </c>
      <c r="H52" s="116" t="s">
        <v>408</v>
      </c>
      <c r="I52" s="116" t="s">
        <v>409</v>
      </c>
      <c r="J52" s="567">
        <v>8.2609999999999992</v>
      </c>
      <c r="K52" s="567">
        <v>61.902301144772728</v>
      </c>
      <c r="L52" s="476">
        <v>1291</v>
      </c>
      <c r="M52" s="680">
        <v>167</v>
      </c>
      <c r="N52" s="481">
        <f t="shared" si="94"/>
        <v>167</v>
      </c>
      <c r="O52" s="18">
        <v>0</v>
      </c>
      <c r="P52" s="481">
        <f t="shared" si="94"/>
        <v>0</v>
      </c>
      <c r="Q52" s="18">
        <v>0</v>
      </c>
      <c r="R52" s="481">
        <f t="shared" ref="R52" si="99">Q52</f>
        <v>0</v>
      </c>
      <c r="S52" s="18">
        <f t="shared" si="3"/>
        <v>167</v>
      </c>
      <c r="T52" s="481">
        <f t="shared" ref="T52" si="100">S52</f>
        <v>167</v>
      </c>
      <c r="U52" s="482">
        <v>3193.8</v>
      </c>
      <c r="V52" s="483">
        <v>2854.6350000000002</v>
      </c>
      <c r="W52" s="411">
        <v>0</v>
      </c>
      <c r="X52" s="412">
        <v>0</v>
      </c>
      <c r="Y52" s="18">
        <v>0</v>
      </c>
      <c r="Z52" s="11">
        <v>0</v>
      </c>
      <c r="AA52" s="414">
        <f>U52+W52+Y52</f>
        <v>3193.8</v>
      </c>
      <c r="AB52" s="472">
        <f>V52+X52+Z52</f>
        <v>2854.6350000000002</v>
      </c>
      <c r="AC52" s="470">
        <v>1.1944079497907951</v>
      </c>
      <c r="AD52" s="576">
        <v>4651228.0836000005</v>
      </c>
      <c r="AE52" s="577">
        <v>4651228.0836000005</v>
      </c>
      <c r="AF52" s="576">
        <f t="shared" si="97"/>
        <v>0</v>
      </c>
      <c r="AG52" s="577">
        <f t="shared" si="97"/>
        <v>0</v>
      </c>
      <c r="AH52" s="18">
        <v>0</v>
      </c>
      <c r="AI52" s="11">
        <v>0</v>
      </c>
      <c r="AJ52" s="635">
        <f t="shared" si="98"/>
        <v>4651228.0836000005</v>
      </c>
      <c r="AK52" s="636">
        <f t="shared" si="98"/>
        <v>4651228.0836000005</v>
      </c>
      <c r="AL52" s="645">
        <v>10464937.682096623</v>
      </c>
      <c r="AM52" s="563">
        <v>11080612.949953314</v>
      </c>
      <c r="AN52" s="563">
        <v>10943574.809285503</v>
      </c>
      <c r="AO52" s="500" t="s">
        <v>410</v>
      </c>
      <c r="AP52" s="639">
        <v>2.446002150448769</v>
      </c>
      <c r="AQ52" s="580">
        <v>2.5259999999999998</v>
      </c>
      <c r="AR52" s="565">
        <v>2.39</v>
      </c>
      <c r="AS52" s="479">
        <v>4</v>
      </c>
      <c r="AT52" s="477">
        <v>4</v>
      </c>
      <c r="AU52" s="477">
        <v>2</v>
      </c>
      <c r="AV52" s="483">
        <f t="shared" si="7"/>
        <v>3.3333333333333335</v>
      </c>
      <c r="AW52" s="578">
        <v>414.60669999999999</v>
      </c>
      <c r="AX52" s="579">
        <v>99.37</v>
      </c>
      <c r="AY52" s="580">
        <v>2.9220000000000002</v>
      </c>
      <c r="AZ52" s="581">
        <v>1.3366667000000001</v>
      </c>
      <c r="BA52" s="456" t="s">
        <v>396</v>
      </c>
      <c r="BB52" s="42" t="s">
        <v>314</v>
      </c>
      <c r="BC52" s="23" t="s">
        <v>314</v>
      </c>
      <c r="BD52" s="23" t="s">
        <v>314</v>
      </c>
      <c r="BE52" s="227" t="s">
        <v>314</v>
      </c>
      <c r="BF52" s="230" t="s">
        <v>314</v>
      </c>
      <c r="BG52" s="42" t="s">
        <v>314</v>
      </c>
      <c r="BH52" s="23" t="s">
        <v>314</v>
      </c>
      <c r="BI52" s="23" t="s">
        <v>314</v>
      </c>
      <c r="BJ52" s="312" t="s">
        <v>314</v>
      </c>
    </row>
    <row r="53" spans="1:62" ht="30" customHeight="1" x14ac:dyDescent="0.25">
      <c r="A53" s="359" t="str">
        <f t="shared" si="93"/>
        <v>Unitil - FG&amp;E</v>
      </c>
      <c r="B53" s="65" t="s">
        <v>314</v>
      </c>
      <c r="C53" s="65" t="s">
        <v>314</v>
      </c>
      <c r="D53" s="58" t="s">
        <v>363</v>
      </c>
      <c r="E53" s="58" t="s">
        <v>331</v>
      </c>
      <c r="F53" s="395"/>
      <c r="G53" s="395"/>
      <c r="H53" s="395"/>
      <c r="I53" s="395"/>
      <c r="J53" s="616"/>
      <c r="K53" s="616"/>
      <c r="L53" s="618"/>
      <c r="M53" s="681"/>
      <c r="N53" s="419"/>
      <c r="O53" s="418"/>
      <c r="P53" s="419"/>
      <c r="Q53" s="418"/>
      <c r="R53" s="419"/>
      <c r="S53" s="418"/>
      <c r="T53" s="419"/>
      <c r="U53" s="422"/>
      <c r="V53" s="423"/>
      <c r="W53" s="424"/>
      <c r="X53" s="425"/>
      <c r="Y53" s="418"/>
      <c r="Z53" s="419"/>
      <c r="AA53" s="426"/>
      <c r="AB53" s="473"/>
      <c r="AC53" s="468"/>
      <c r="AD53" s="418"/>
      <c r="AE53" s="419"/>
      <c r="AF53" s="418"/>
      <c r="AG53" s="419"/>
      <c r="AH53" s="418"/>
      <c r="AI53" s="419"/>
      <c r="AJ53" s="418"/>
      <c r="AK53" s="419"/>
      <c r="AL53" s="646"/>
      <c r="AM53" s="647"/>
      <c r="AN53" s="647"/>
      <c r="AO53" s="419"/>
      <c r="AP53" s="640"/>
      <c r="AQ53" s="616"/>
      <c r="AR53" s="641"/>
      <c r="AS53" s="418"/>
      <c r="AT53" s="395"/>
      <c r="AU53" s="395"/>
      <c r="AV53" s="419"/>
      <c r="AW53" s="418"/>
      <c r="AX53" s="395"/>
      <c r="AY53" s="395"/>
      <c r="AZ53" s="419"/>
      <c r="BA53" s="454"/>
      <c r="BB53" s="418"/>
      <c r="BC53" s="395"/>
      <c r="BD53" s="395"/>
      <c r="BE53" s="419"/>
      <c r="BF53" s="454"/>
      <c r="BG53" s="418"/>
      <c r="BH53" s="395"/>
      <c r="BI53" s="395"/>
      <c r="BJ53" s="419"/>
    </row>
    <row r="54" spans="1:62" ht="30" customHeight="1" x14ac:dyDescent="0.25">
      <c r="A54" s="359" t="str">
        <f t="shared" si="93"/>
        <v>Unitil - FG&amp;E</v>
      </c>
      <c r="B54" s="65" t="s">
        <v>314</v>
      </c>
      <c r="C54" s="65" t="s">
        <v>314</v>
      </c>
      <c r="D54" s="58" t="s">
        <v>366</v>
      </c>
      <c r="E54" s="58" t="s">
        <v>322</v>
      </c>
      <c r="F54" s="58" t="s">
        <v>367</v>
      </c>
      <c r="G54" s="58" t="s">
        <v>322</v>
      </c>
      <c r="H54" s="116" t="s">
        <v>408</v>
      </c>
      <c r="I54" s="116" t="s">
        <v>409</v>
      </c>
      <c r="J54" s="567">
        <v>7.6726386673686129</v>
      </c>
      <c r="K54" s="567">
        <v>0.60675217687310601</v>
      </c>
      <c r="L54" s="476">
        <v>4</v>
      </c>
      <c r="M54" s="488">
        <v>0</v>
      </c>
      <c r="N54" s="11">
        <f t="shared" ref="N54:P59" si="101">M54</f>
        <v>0</v>
      </c>
      <c r="O54" s="18">
        <v>1</v>
      </c>
      <c r="P54" s="11">
        <f t="shared" si="101"/>
        <v>1</v>
      </c>
      <c r="Q54" s="18">
        <v>0</v>
      </c>
      <c r="R54" s="11">
        <f t="shared" ref="R54" si="102">Q54</f>
        <v>0</v>
      </c>
      <c r="S54" s="18">
        <f t="shared" si="3"/>
        <v>1</v>
      </c>
      <c r="T54" s="11">
        <f t="shared" ref="T54" si="103">S54</f>
        <v>1</v>
      </c>
      <c r="U54" s="416"/>
      <c r="V54" s="417"/>
      <c r="W54" s="411">
        <v>1800</v>
      </c>
      <c r="X54" s="412">
        <v>1800</v>
      </c>
      <c r="Y54" s="18">
        <v>0</v>
      </c>
      <c r="Z54" s="11">
        <v>0</v>
      </c>
      <c r="AA54" s="414">
        <f t="shared" ref="AA54:AB59" si="104">U54+W54+Y54</f>
        <v>1800</v>
      </c>
      <c r="AB54" s="472">
        <f t="shared" si="104"/>
        <v>1800</v>
      </c>
      <c r="AC54" s="470">
        <v>0.81818181818181823</v>
      </c>
      <c r="AD54" s="576">
        <v>0</v>
      </c>
      <c r="AE54" s="577">
        <v>0</v>
      </c>
      <c r="AF54" s="576">
        <v>15768000</v>
      </c>
      <c r="AG54" s="577">
        <v>15768000</v>
      </c>
      <c r="AH54" s="18">
        <v>0</v>
      </c>
      <c r="AI54" s="11">
        <v>0</v>
      </c>
      <c r="AJ54" s="635">
        <f t="shared" ref="AJ54:AK58" si="105">AD54+AF54+AH54</f>
        <v>15768000</v>
      </c>
      <c r="AK54" s="636">
        <f t="shared" si="105"/>
        <v>15768000</v>
      </c>
      <c r="AL54" s="645">
        <v>7431128.3866353864</v>
      </c>
      <c r="AM54" s="563">
        <v>9650573.4322633781</v>
      </c>
      <c r="AN54" s="563">
        <v>10073583.506455276</v>
      </c>
      <c r="AO54" s="500" t="s">
        <v>410</v>
      </c>
      <c r="AP54" s="639">
        <v>1.7369005498300703</v>
      </c>
      <c r="AQ54" s="580">
        <v>2.2000000000000002</v>
      </c>
      <c r="AR54" s="565">
        <v>2.2000000000000002</v>
      </c>
      <c r="AS54" s="479">
        <v>0</v>
      </c>
      <c r="AT54" s="477">
        <v>0</v>
      </c>
      <c r="AU54" s="477">
        <v>0</v>
      </c>
      <c r="AV54" s="483">
        <f t="shared" si="7"/>
        <v>0</v>
      </c>
      <c r="AW54" s="578">
        <v>115.58329999999999</v>
      </c>
      <c r="AX54" s="579">
        <v>66.25</v>
      </c>
      <c r="AY54" s="580">
        <v>1.0833333000000001</v>
      </c>
      <c r="AZ54" s="581">
        <v>0.75</v>
      </c>
      <c r="BA54" s="453" t="s">
        <v>398</v>
      </c>
      <c r="BB54" s="42" t="s">
        <v>314</v>
      </c>
      <c r="BC54" s="23" t="s">
        <v>314</v>
      </c>
      <c r="BD54" s="23" t="s">
        <v>314</v>
      </c>
      <c r="BE54" s="227" t="s">
        <v>314</v>
      </c>
      <c r="BF54" s="230" t="s">
        <v>314</v>
      </c>
      <c r="BG54" s="42" t="s">
        <v>314</v>
      </c>
      <c r="BH54" s="23" t="s">
        <v>314</v>
      </c>
      <c r="BI54" s="23" t="s">
        <v>314</v>
      </c>
      <c r="BJ54" s="312" t="s">
        <v>314</v>
      </c>
    </row>
    <row r="55" spans="1:62" ht="30" customHeight="1" x14ac:dyDescent="0.25">
      <c r="A55" s="359" t="str">
        <f t="shared" si="93"/>
        <v>Unitil - FG&amp;E</v>
      </c>
      <c r="B55" s="65" t="s">
        <v>314</v>
      </c>
      <c r="C55" s="65" t="s">
        <v>314</v>
      </c>
      <c r="D55" s="58" t="s">
        <v>366</v>
      </c>
      <c r="E55" s="58" t="s">
        <v>322</v>
      </c>
      <c r="F55" s="58" t="s">
        <v>368</v>
      </c>
      <c r="G55" s="58" t="s">
        <v>322</v>
      </c>
      <c r="H55" s="116" t="s">
        <v>408</v>
      </c>
      <c r="I55" s="116" t="s">
        <v>409</v>
      </c>
      <c r="J55" s="567">
        <v>9.5609204577802025</v>
      </c>
      <c r="K55" s="567">
        <v>7.9157422869545453</v>
      </c>
      <c r="L55" s="476">
        <v>423</v>
      </c>
      <c r="M55" s="680">
        <v>4</v>
      </c>
      <c r="N55" s="481">
        <f t="shared" si="101"/>
        <v>4</v>
      </c>
      <c r="O55" s="18">
        <v>0</v>
      </c>
      <c r="P55" s="481">
        <f t="shared" si="101"/>
        <v>0</v>
      </c>
      <c r="Q55" s="18">
        <v>0</v>
      </c>
      <c r="R55" s="481">
        <f t="shared" ref="R55" si="106">Q55</f>
        <v>0</v>
      </c>
      <c r="S55" s="18">
        <f t="shared" si="3"/>
        <v>4</v>
      </c>
      <c r="T55" s="481">
        <f t="shared" ref="T55" si="107">S55</f>
        <v>4</v>
      </c>
      <c r="U55" s="482">
        <v>1023.6</v>
      </c>
      <c r="V55" s="483">
        <v>1017</v>
      </c>
      <c r="W55" s="411">
        <v>0</v>
      </c>
      <c r="X55" s="412">
        <v>0</v>
      </c>
      <c r="Y55" s="18">
        <v>0</v>
      </c>
      <c r="Z55" s="11">
        <v>0</v>
      </c>
      <c r="AA55" s="414">
        <f t="shared" si="104"/>
        <v>1023.6</v>
      </c>
      <c r="AB55" s="472">
        <f t="shared" si="104"/>
        <v>1017</v>
      </c>
      <c r="AC55" s="470">
        <v>0.33900000000000002</v>
      </c>
      <c r="AD55" s="576">
        <v>1657059.12</v>
      </c>
      <c r="AE55" s="577">
        <v>1657059.12</v>
      </c>
      <c r="AF55" s="576">
        <v>0</v>
      </c>
      <c r="AG55" s="577">
        <v>0</v>
      </c>
      <c r="AH55" s="18">
        <v>0</v>
      </c>
      <c r="AI55" s="11">
        <v>0</v>
      </c>
      <c r="AJ55" s="635">
        <f t="shared" si="105"/>
        <v>1657059.12</v>
      </c>
      <c r="AK55" s="636">
        <f t="shared" si="105"/>
        <v>1657059.12</v>
      </c>
      <c r="AL55" s="645">
        <v>11385306.79420284</v>
      </c>
      <c r="AM55" s="563">
        <v>13159872.862177333</v>
      </c>
      <c r="AN55" s="563">
        <v>13736704.781529922</v>
      </c>
      <c r="AO55" s="500" t="s">
        <v>410</v>
      </c>
      <c r="AP55" s="639">
        <v>2.6611228607488231</v>
      </c>
      <c r="AQ55" s="580">
        <v>3</v>
      </c>
      <c r="AR55" s="565">
        <v>3</v>
      </c>
      <c r="AS55" s="479">
        <v>1</v>
      </c>
      <c r="AT55" s="477">
        <v>0</v>
      </c>
      <c r="AU55" s="477">
        <v>1</v>
      </c>
      <c r="AV55" s="483">
        <f t="shared" si="7"/>
        <v>0.66666666666666663</v>
      </c>
      <c r="AW55" s="578">
        <v>149.7433</v>
      </c>
      <c r="AX55" s="579">
        <v>99.173330000000007</v>
      </c>
      <c r="AY55" s="580">
        <v>1.8703333</v>
      </c>
      <c r="AZ55" s="581">
        <v>1.5329999999999999</v>
      </c>
      <c r="BA55" s="453" t="s">
        <v>399</v>
      </c>
      <c r="BB55" s="42" t="s">
        <v>314</v>
      </c>
      <c r="BC55" s="23" t="s">
        <v>314</v>
      </c>
      <c r="BD55" s="23" t="s">
        <v>314</v>
      </c>
      <c r="BE55" s="227" t="s">
        <v>314</v>
      </c>
      <c r="BF55" s="230" t="s">
        <v>314</v>
      </c>
      <c r="BG55" s="42" t="s">
        <v>314</v>
      </c>
      <c r="BH55" s="23" t="s">
        <v>314</v>
      </c>
      <c r="BI55" s="23" t="s">
        <v>314</v>
      </c>
      <c r="BJ55" s="312" t="s">
        <v>314</v>
      </c>
    </row>
    <row r="56" spans="1:62" ht="30" customHeight="1" x14ac:dyDescent="0.25">
      <c r="A56" s="359" t="str">
        <f t="shared" si="93"/>
        <v>Unitil - FG&amp;E</v>
      </c>
      <c r="B56" s="65" t="s">
        <v>314</v>
      </c>
      <c r="C56" s="65" t="s">
        <v>314</v>
      </c>
      <c r="D56" s="58" t="s">
        <v>366</v>
      </c>
      <c r="E56" s="58" t="s">
        <v>322</v>
      </c>
      <c r="F56" s="58" t="s">
        <v>369</v>
      </c>
      <c r="G56" s="58" t="s">
        <v>419</v>
      </c>
      <c r="H56" s="116" t="s">
        <v>408</v>
      </c>
      <c r="I56" s="116" t="s">
        <v>409</v>
      </c>
      <c r="J56" s="567">
        <v>12.692121907703218</v>
      </c>
      <c r="K56" s="567">
        <v>18.537034360151516</v>
      </c>
      <c r="L56" s="476">
        <v>1564</v>
      </c>
      <c r="M56" s="680">
        <v>78</v>
      </c>
      <c r="N56" s="481">
        <f t="shared" si="101"/>
        <v>78</v>
      </c>
      <c r="O56" s="18">
        <v>0</v>
      </c>
      <c r="P56" s="481">
        <f t="shared" si="101"/>
        <v>0</v>
      </c>
      <c r="Q56" s="18">
        <v>0</v>
      </c>
      <c r="R56" s="481">
        <f t="shared" ref="R56" si="108">Q56</f>
        <v>0</v>
      </c>
      <c r="S56" s="18">
        <f t="shared" si="3"/>
        <v>78</v>
      </c>
      <c r="T56" s="481">
        <f t="shared" ref="T56" si="109">S56</f>
        <v>78</v>
      </c>
      <c r="U56" s="482">
        <v>1422.7</v>
      </c>
      <c r="V56" s="483">
        <v>1321.085</v>
      </c>
      <c r="W56" s="411">
        <v>0</v>
      </c>
      <c r="X56" s="412">
        <v>0</v>
      </c>
      <c r="Y56" s="18">
        <v>0</v>
      </c>
      <c r="Z56" s="11">
        <v>0</v>
      </c>
      <c r="AA56" s="414">
        <f t="shared" si="104"/>
        <v>1422.7</v>
      </c>
      <c r="AB56" s="472">
        <f t="shared" si="104"/>
        <v>1321.085</v>
      </c>
      <c r="AC56" s="470">
        <v>0.17583987754558766</v>
      </c>
      <c r="AD56" s="576">
        <v>2152523.0556000001</v>
      </c>
      <c r="AE56" s="577">
        <v>2152523.0556000001</v>
      </c>
      <c r="AF56" s="576">
        <v>0</v>
      </c>
      <c r="AG56" s="577">
        <v>0</v>
      </c>
      <c r="AH56" s="18">
        <v>0</v>
      </c>
      <c r="AI56" s="11">
        <v>0</v>
      </c>
      <c r="AJ56" s="635">
        <f t="shared" si="105"/>
        <v>2152523.0556000001</v>
      </c>
      <c r="AK56" s="636">
        <f t="shared" si="105"/>
        <v>2152523.0556000001</v>
      </c>
      <c r="AL56" s="645">
        <v>34496797.831536748</v>
      </c>
      <c r="AM56" s="563">
        <v>35018421.686253875</v>
      </c>
      <c r="AN56" s="563">
        <v>34401287.674544767</v>
      </c>
      <c r="AO56" s="500" t="s">
        <v>410</v>
      </c>
      <c r="AP56" s="639">
        <v>8.063042919394638</v>
      </c>
      <c r="AQ56" s="580">
        <v>7.9829999999999997</v>
      </c>
      <c r="AR56" s="565">
        <v>7.5129999999999999</v>
      </c>
      <c r="AS56" s="479">
        <v>3</v>
      </c>
      <c r="AT56" s="477">
        <v>2</v>
      </c>
      <c r="AU56" s="477">
        <v>4</v>
      </c>
      <c r="AV56" s="483">
        <f t="shared" si="7"/>
        <v>3</v>
      </c>
      <c r="AW56" s="578">
        <v>111.1567</v>
      </c>
      <c r="AX56" s="579">
        <v>59.77</v>
      </c>
      <c r="AY56" s="580">
        <v>1.266</v>
      </c>
      <c r="AZ56" s="581">
        <v>0.90566670000000005</v>
      </c>
      <c r="BA56" s="453" t="s">
        <v>400</v>
      </c>
      <c r="BB56" s="42" t="s">
        <v>314</v>
      </c>
      <c r="BC56" s="23" t="s">
        <v>314</v>
      </c>
      <c r="BD56" s="23" t="s">
        <v>314</v>
      </c>
      <c r="BE56" s="227" t="s">
        <v>314</v>
      </c>
      <c r="BF56" s="230" t="s">
        <v>314</v>
      </c>
      <c r="BG56" s="42" t="s">
        <v>314</v>
      </c>
      <c r="BH56" s="23" t="s">
        <v>314</v>
      </c>
      <c r="BI56" s="23" t="s">
        <v>314</v>
      </c>
      <c r="BJ56" s="312" t="s">
        <v>314</v>
      </c>
    </row>
    <row r="57" spans="1:62" ht="30" customHeight="1" x14ac:dyDescent="0.25">
      <c r="A57" s="359" t="str">
        <f t="shared" si="93"/>
        <v>Unitil - FG&amp;E</v>
      </c>
      <c r="B57" s="65" t="s">
        <v>314</v>
      </c>
      <c r="C57" s="65" t="s">
        <v>314</v>
      </c>
      <c r="D57" s="58" t="s">
        <v>366</v>
      </c>
      <c r="E57" s="58" t="s">
        <v>322</v>
      </c>
      <c r="F57" s="58" t="s">
        <v>370</v>
      </c>
      <c r="G57" s="58" t="s">
        <v>322</v>
      </c>
      <c r="H57" s="116" t="s">
        <v>408</v>
      </c>
      <c r="I57" s="116" t="s">
        <v>409</v>
      </c>
      <c r="J57" s="567">
        <v>9.5609204577802025</v>
      </c>
      <c r="K57" s="567">
        <v>12.435135325304925</v>
      </c>
      <c r="L57" s="476">
        <v>1689</v>
      </c>
      <c r="M57" s="680">
        <v>38</v>
      </c>
      <c r="N57" s="481">
        <f t="shared" si="101"/>
        <v>38</v>
      </c>
      <c r="O57" s="18">
        <v>0</v>
      </c>
      <c r="P57" s="481">
        <f t="shared" si="101"/>
        <v>0</v>
      </c>
      <c r="Q57" s="18">
        <v>0</v>
      </c>
      <c r="R57" s="481">
        <f t="shared" ref="R57" si="110">Q57</f>
        <v>0</v>
      </c>
      <c r="S57" s="18">
        <f t="shared" si="3"/>
        <v>38</v>
      </c>
      <c r="T57" s="481">
        <f t="shared" ref="T57" si="111">S57</f>
        <v>38</v>
      </c>
      <c r="U57" s="482">
        <v>367.5</v>
      </c>
      <c r="V57" s="483">
        <v>278.8</v>
      </c>
      <c r="W57" s="411">
        <v>0</v>
      </c>
      <c r="X57" s="412">
        <v>0</v>
      </c>
      <c r="Y57" s="18">
        <v>0</v>
      </c>
      <c r="Z57" s="11">
        <v>0</v>
      </c>
      <c r="AA57" s="414">
        <f t="shared" si="104"/>
        <v>367.5</v>
      </c>
      <c r="AB57" s="472">
        <f t="shared" si="104"/>
        <v>278.8</v>
      </c>
      <c r="AC57" s="470">
        <v>9.1831357048748355E-2</v>
      </c>
      <c r="AD57" s="576">
        <v>454265.56799999997</v>
      </c>
      <c r="AE57" s="577">
        <v>454265.56799999997</v>
      </c>
      <c r="AF57" s="576">
        <v>0</v>
      </c>
      <c r="AG57" s="577">
        <v>0</v>
      </c>
      <c r="AH57" s="18">
        <v>0</v>
      </c>
      <c r="AI57" s="11">
        <v>0</v>
      </c>
      <c r="AJ57" s="635">
        <f t="shared" si="105"/>
        <v>454265.56799999997</v>
      </c>
      <c r="AK57" s="636">
        <f t="shared" si="105"/>
        <v>454265.56799999997</v>
      </c>
      <c r="AL57" s="645">
        <v>8154600.8528310703</v>
      </c>
      <c r="AM57" s="563">
        <v>14853109.837110814</v>
      </c>
      <c r="AN57" s="563">
        <v>13901545.238908282</v>
      </c>
      <c r="AO57" s="500" t="s">
        <v>410</v>
      </c>
      <c r="AP57" s="639">
        <v>1.9059999999999999</v>
      </c>
      <c r="AQ57" s="580">
        <v>3.3860000000000001</v>
      </c>
      <c r="AR57" s="565">
        <v>3.036</v>
      </c>
      <c r="AS57" s="479">
        <v>2</v>
      </c>
      <c r="AT57" s="477">
        <v>4</v>
      </c>
      <c r="AU57" s="477">
        <v>2</v>
      </c>
      <c r="AV57" s="483">
        <f t="shared" si="7"/>
        <v>2.6666666666666665</v>
      </c>
      <c r="AW57" s="578">
        <v>184.9667</v>
      </c>
      <c r="AX57" s="579">
        <v>135.30000000000001</v>
      </c>
      <c r="AY57" s="580">
        <v>2.4089999999999998</v>
      </c>
      <c r="AZ57" s="581">
        <v>2.0720000000000001</v>
      </c>
      <c r="BA57" s="456" t="s">
        <v>385</v>
      </c>
      <c r="BB57" s="42" t="s">
        <v>314</v>
      </c>
      <c r="BC57" s="23" t="s">
        <v>314</v>
      </c>
      <c r="BD57" s="23" t="s">
        <v>314</v>
      </c>
      <c r="BE57" s="227" t="s">
        <v>314</v>
      </c>
      <c r="BF57" s="230" t="s">
        <v>314</v>
      </c>
      <c r="BG57" s="42" t="s">
        <v>314</v>
      </c>
      <c r="BH57" s="23" t="s">
        <v>314</v>
      </c>
      <c r="BI57" s="23" t="s">
        <v>314</v>
      </c>
      <c r="BJ57" s="312" t="s">
        <v>314</v>
      </c>
    </row>
    <row r="58" spans="1:62" ht="30" customHeight="1" x14ac:dyDescent="0.25">
      <c r="A58" s="359" t="str">
        <f t="shared" si="93"/>
        <v>Unitil - FG&amp;E</v>
      </c>
      <c r="B58" s="65" t="s">
        <v>314</v>
      </c>
      <c r="C58" s="65" t="s">
        <v>314</v>
      </c>
      <c r="D58" s="58" t="s">
        <v>366</v>
      </c>
      <c r="E58" s="58" t="s">
        <v>322</v>
      </c>
      <c r="F58" s="58">
        <v>1303</v>
      </c>
      <c r="G58" s="58" t="s">
        <v>322</v>
      </c>
      <c r="H58" s="116" t="s">
        <v>408</v>
      </c>
      <c r="I58" s="116" t="s">
        <v>409</v>
      </c>
      <c r="J58" s="567">
        <v>14.867231311848215</v>
      </c>
      <c r="K58" s="567">
        <v>0.6</v>
      </c>
      <c r="L58" s="476" t="s">
        <v>314</v>
      </c>
      <c r="M58" s="488">
        <v>0</v>
      </c>
      <c r="N58" s="11">
        <f t="shared" si="101"/>
        <v>0</v>
      </c>
      <c r="O58" s="18">
        <v>0</v>
      </c>
      <c r="P58" s="11">
        <f t="shared" si="101"/>
        <v>0</v>
      </c>
      <c r="Q58" s="18">
        <v>0</v>
      </c>
      <c r="R58" s="11">
        <f t="shared" ref="R58" si="112">Q58</f>
        <v>0</v>
      </c>
      <c r="S58" s="18">
        <f t="shared" si="3"/>
        <v>0</v>
      </c>
      <c r="T58" s="11">
        <f t="shared" ref="T58" si="113">S58</f>
        <v>0</v>
      </c>
      <c r="U58" s="416">
        <v>0</v>
      </c>
      <c r="V58" s="417">
        <v>0</v>
      </c>
      <c r="W58" s="411">
        <v>0</v>
      </c>
      <c r="X58" s="412">
        <v>0</v>
      </c>
      <c r="Y58" s="18">
        <v>0</v>
      </c>
      <c r="Z58" s="11">
        <v>0</v>
      </c>
      <c r="AA58" s="414">
        <f t="shared" si="104"/>
        <v>0</v>
      </c>
      <c r="AB58" s="472">
        <f t="shared" si="104"/>
        <v>0</v>
      </c>
      <c r="AC58" s="470"/>
      <c r="AD58" s="576">
        <f t="shared" ref="AD58:AD59" si="114">1302*(U58)</f>
        <v>0</v>
      </c>
      <c r="AE58" s="577">
        <f t="shared" ref="AE58:AE59" si="115">1302*V58</f>
        <v>0</v>
      </c>
      <c r="AF58" s="576">
        <f t="shared" ref="AF58:AG59" si="116">2080*W58</f>
        <v>0</v>
      </c>
      <c r="AG58" s="577">
        <f t="shared" si="116"/>
        <v>0</v>
      </c>
      <c r="AH58" s="18">
        <v>0</v>
      </c>
      <c r="AI58" s="11">
        <v>0</v>
      </c>
      <c r="AJ58" s="635">
        <f t="shared" si="105"/>
        <v>0</v>
      </c>
      <c r="AK58" s="636">
        <f t="shared" si="105"/>
        <v>0</v>
      </c>
      <c r="AL58" s="645">
        <v>0</v>
      </c>
      <c r="AM58" s="563">
        <v>0</v>
      </c>
      <c r="AN58" s="563">
        <v>0</v>
      </c>
      <c r="AO58" s="500" t="s">
        <v>410</v>
      </c>
      <c r="AP58" s="639">
        <v>0</v>
      </c>
      <c r="AQ58" s="580">
        <v>0</v>
      </c>
      <c r="AR58" s="565">
        <v>0</v>
      </c>
      <c r="AS58" s="479">
        <v>0</v>
      </c>
      <c r="AT58" s="477">
        <v>0</v>
      </c>
      <c r="AU58" s="477">
        <v>0</v>
      </c>
      <c r="AV58" s="483">
        <f t="shared" si="7"/>
        <v>0</v>
      </c>
      <c r="AW58" s="578" t="s">
        <v>314</v>
      </c>
      <c r="AX58" s="579" t="s">
        <v>314</v>
      </c>
      <c r="AY58" s="580" t="s">
        <v>314</v>
      </c>
      <c r="AZ58" s="581" t="s">
        <v>314</v>
      </c>
      <c r="BA58" s="453" t="s">
        <v>401</v>
      </c>
      <c r="BB58" s="42" t="s">
        <v>314</v>
      </c>
      <c r="BC58" s="23" t="s">
        <v>314</v>
      </c>
      <c r="BD58" s="23" t="s">
        <v>314</v>
      </c>
      <c r="BE58" s="227" t="s">
        <v>314</v>
      </c>
      <c r="BF58" s="230" t="s">
        <v>314</v>
      </c>
      <c r="BG58" s="42" t="s">
        <v>314</v>
      </c>
      <c r="BH58" s="23" t="s">
        <v>314</v>
      </c>
      <c r="BI58" s="23" t="s">
        <v>314</v>
      </c>
      <c r="BJ58" s="312" t="s">
        <v>314</v>
      </c>
    </row>
    <row r="59" spans="1:62" ht="30" customHeight="1" x14ac:dyDescent="0.25">
      <c r="A59" s="359" t="str">
        <f t="shared" si="93"/>
        <v>Unitil - FG&amp;E</v>
      </c>
      <c r="B59" s="65" t="s">
        <v>314</v>
      </c>
      <c r="C59" s="65" t="s">
        <v>314</v>
      </c>
      <c r="D59" s="58" t="s">
        <v>366</v>
      </c>
      <c r="E59" s="58" t="s">
        <v>322</v>
      </c>
      <c r="F59" s="58">
        <v>1309</v>
      </c>
      <c r="G59" s="58" t="s">
        <v>322</v>
      </c>
      <c r="H59" s="116" t="s">
        <v>408</v>
      </c>
      <c r="I59" s="116" t="s">
        <v>409</v>
      </c>
      <c r="J59" s="567">
        <v>12.692121907703218</v>
      </c>
      <c r="K59" s="567">
        <v>0.6</v>
      </c>
      <c r="L59" s="476" t="s">
        <v>314</v>
      </c>
      <c r="M59" s="488">
        <v>0</v>
      </c>
      <c r="N59" s="11">
        <f t="shared" si="101"/>
        <v>0</v>
      </c>
      <c r="O59" s="18">
        <v>0</v>
      </c>
      <c r="P59" s="11">
        <f t="shared" si="101"/>
        <v>0</v>
      </c>
      <c r="Q59" s="18">
        <v>0</v>
      </c>
      <c r="R59" s="11">
        <f t="shared" ref="R59" si="117">Q59</f>
        <v>0</v>
      </c>
      <c r="S59" s="18">
        <f t="shared" si="3"/>
        <v>0</v>
      </c>
      <c r="T59" s="11">
        <f t="shared" ref="T59" si="118">S59</f>
        <v>0</v>
      </c>
      <c r="U59" s="416">
        <v>0</v>
      </c>
      <c r="V59" s="417">
        <v>0</v>
      </c>
      <c r="W59" s="411">
        <v>0</v>
      </c>
      <c r="X59" s="412">
        <v>0</v>
      </c>
      <c r="Y59" s="18">
        <v>0</v>
      </c>
      <c r="Z59" s="11">
        <v>0</v>
      </c>
      <c r="AA59" s="414">
        <f t="shared" si="104"/>
        <v>0</v>
      </c>
      <c r="AB59" s="472">
        <f t="shared" si="104"/>
        <v>0</v>
      </c>
      <c r="AC59" s="470"/>
      <c r="AD59" s="576">
        <f t="shared" si="114"/>
        <v>0</v>
      </c>
      <c r="AE59" s="577">
        <f t="shared" si="115"/>
        <v>0</v>
      </c>
      <c r="AF59" s="576">
        <f t="shared" si="116"/>
        <v>0</v>
      </c>
      <c r="AG59" s="577">
        <f t="shared" si="116"/>
        <v>0</v>
      </c>
      <c r="AH59" s="18">
        <v>0</v>
      </c>
      <c r="AI59" s="11">
        <v>0</v>
      </c>
      <c r="AJ59" s="635">
        <f>AD59+AF59+AH59</f>
        <v>0</v>
      </c>
      <c r="AK59" s="636">
        <f>AE59+AG59+AI59</f>
        <v>0</v>
      </c>
      <c r="AL59" s="645">
        <v>0</v>
      </c>
      <c r="AM59" s="563">
        <v>0</v>
      </c>
      <c r="AN59" s="563">
        <v>0</v>
      </c>
      <c r="AO59" s="500" t="s">
        <v>410</v>
      </c>
      <c r="AP59" s="639">
        <v>0</v>
      </c>
      <c r="AQ59" s="580">
        <v>0</v>
      </c>
      <c r="AR59" s="565">
        <v>0</v>
      </c>
      <c r="AS59" s="479">
        <v>0</v>
      </c>
      <c r="AT59" s="477">
        <v>0</v>
      </c>
      <c r="AU59" s="477">
        <v>0</v>
      </c>
      <c r="AV59" s="483">
        <f t="shared" si="7"/>
        <v>0</v>
      </c>
      <c r="AW59" s="578" t="s">
        <v>314</v>
      </c>
      <c r="AX59" s="579" t="s">
        <v>314</v>
      </c>
      <c r="AY59" s="580" t="s">
        <v>314</v>
      </c>
      <c r="AZ59" s="581" t="s">
        <v>314</v>
      </c>
      <c r="BA59" s="453" t="s">
        <v>401</v>
      </c>
      <c r="BB59" s="42" t="s">
        <v>314</v>
      </c>
      <c r="BC59" s="23" t="s">
        <v>314</v>
      </c>
      <c r="BD59" s="23" t="s">
        <v>314</v>
      </c>
      <c r="BE59" s="227" t="s">
        <v>314</v>
      </c>
      <c r="BF59" s="230" t="s">
        <v>314</v>
      </c>
      <c r="BG59" s="42" t="s">
        <v>314</v>
      </c>
      <c r="BH59" s="23" t="s">
        <v>314</v>
      </c>
      <c r="BI59" s="23" t="s">
        <v>314</v>
      </c>
      <c r="BJ59" s="312" t="s">
        <v>314</v>
      </c>
    </row>
    <row r="60" spans="1:62" ht="30" customHeight="1" x14ac:dyDescent="0.25">
      <c r="A60" s="359" t="str">
        <f t="shared" si="93"/>
        <v>Unitil - FG&amp;E</v>
      </c>
      <c r="B60" s="65" t="s">
        <v>314</v>
      </c>
      <c r="C60" s="65" t="s">
        <v>314</v>
      </c>
      <c r="D60" s="58" t="s">
        <v>366</v>
      </c>
      <c r="E60" s="58" t="s">
        <v>322</v>
      </c>
      <c r="F60" s="395"/>
      <c r="G60" s="395"/>
      <c r="H60" s="395"/>
      <c r="I60" s="395"/>
      <c r="J60" s="616"/>
      <c r="K60" s="616"/>
      <c r="L60" s="618"/>
      <c r="M60" s="681"/>
      <c r="N60" s="419"/>
      <c r="O60" s="418"/>
      <c r="P60" s="419"/>
      <c r="Q60" s="418"/>
      <c r="R60" s="419"/>
      <c r="S60" s="418"/>
      <c r="T60" s="419"/>
      <c r="U60" s="422"/>
      <c r="V60" s="423"/>
      <c r="W60" s="424"/>
      <c r="X60" s="425"/>
      <c r="Y60" s="418"/>
      <c r="Z60" s="419"/>
      <c r="AA60" s="426"/>
      <c r="AB60" s="473"/>
      <c r="AC60" s="468"/>
      <c r="AD60" s="418"/>
      <c r="AE60" s="419"/>
      <c r="AF60" s="418"/>
      <c r="AG60" s="419"/>
      <c r="AH60" s="418"/>
      <c r="AI60" s="419"/>
      <c r="AJ60" s="418"/>
      <c r="AK60" s="419"/>
      <c r="AL60" s="646"/>
      <c r="AM60" s="647"/>
      <c r="AN60" s="647"/>
      <c r="AO60" s="419"/>
      <c r="AP60" s="640"/>
      <c r="AQ60" s="616"/>
      <c r="AR60" s="641"/>
      <c r="AS60" s="418"/>
      <c r="AT60" s="395"/>
      <c r="AU60" s="395"/>
      <c r="AV60" s="419"/>
      <c r="AW60" s="418"/>
      <c r="AX60" s="395"/>
      <c r="AY60" s="395"/>
      <c r="AZ60" s="419"/>
      <c r="BA60" s="454"/>
      <c r="BB60" s="418"/>
      <c r="BC60" s="395"/>
      <c r="BD60" s="395"/>
      <c r="BE60" s="419"/>
      <c r="BF60" s="454"/>
      <c r="BG60" s="418"/>
      <c r="BH60" s="395"/>
      <c r="BI60" s="395"/>
      <c r="BJ60" s="419"/>
    </row>
    <row r="61" spans="1:62" ht="30" customHeight="1" x14ac:dyDescent="0.25">
      <c r="A61" s="359" t="str">
        <f t="shared" si="93"/>
        <v>Unitil - FG&amp;E</v>
      </c>
      <c r="B61" s="65" t="s">
        <v>314</v>
      </c>
      <c r="C61" s="65" t="s">
        <v>314</v>
      </c>
      <c r="D61" s="58" t="s">
        <v>371</v>
      </c>
      <c r="E61" s="58" t="s">
        <v>322</v>
      </c>
      <c r="F61" s="58" t="s">
        <v>372</v>
      </c>
      <c r="G61" s="58" t="s">
        <v>322</v>
      </c>
      <c r="H61" s="116" t="s">
        <v>408</v>
      </c>
      <c r="I61" s="116" t="s">
        <v>409</v>
      </c>
      <c r="J61" s="567">
        <v>12.849877095256593</v>
      </c>
      <c r="K61" s="567">
        <v>7.8131901443371214</v>
      </c>
      <c r="L61" s="476">
        <v>653</v>
      </c>
      <c r="M61" s="680">
        <v>73</v>
      </c>
      <c r="N61" s="481">
        <f t="shared" ref="N61:P62" si="119">M61</f>
        <v>73</v>
      </c>
      <c r="O61" s="18">
        <v>0</v>
      </c>
      <c r="P61" s="481">
        <f t="shared" si="119"/>
        <v>0</v>
      </c>
      <c r="Q61" s="18">
        <v>1</v>
      </c>
      <c r="R61" s="481">
        <f t="shared" ref="R61" si="120">Q61</f>
        <v>1</v>
      </c>
      <c r="S61" s="18">
        <f t="shared" si="3"/>
        <v>74</v>
      </c>
      <c r="T61" s="481">
        <f t="shared" ref="T61" si="121">S61</f>
        <v>74</v>
      </c>
      <c r="U61" s="482">
        <v>435.8</v>
      </c>
      <c r="V61" s="483">
        <v>391.54</v>
      </c>
      <c r="W61" s="411">
        <v>0</v>
      </c>
      <c r="X61" s="412">
        <v>0</v>
      </c>
      <c r="Y61" s="18">
        <v>9.1999999999999993</v>
      </c>
      <c r="Z61" s="11">
        <v>0</v>
      </c>
      <c r="AA61" s="414">
        <f>U61+W61+Y61</f>
        <v>445</v>
      </c>
      <c r="AB61" s="472">
        <f>V61+X61+Z61</f>
        <v>391.54</v>
      </c>
      <c r="AC61" s="470">
        <v>0.2808751793400287</v>
      </c>
      <c r="AD61" s="576">
        <v>637959.61440000008</v>
      </c>
      <c r="AE61" s="577">
        <v>637959.61440000008</v>
      </c>
      <c r="AF61" s="576">
        <f t="shared" ref="AF61:AG62" si="122">2080*W61</f>
        <v>0</v>
      </c>
      <c r="AG61" s="577">
        <f t="shared" si="122"/>
        <v>0</v>
      </c>
      <c r="AH61" s="18">
        <v>0</v>
      </c>
      <c r="AI61" s="11">
        <v>0</v>
      </c>
      <c r="AJ61" s="635">
        <f>AD61+AF61+AH61</f>
        <v>637959.61440000008</v>
      </c>
      <c r="AK61" s="636">
        <f>AE61+AG61+AI61</f>
        <v>637959.61440000008</v>
      </c>
      <c r="AL61" s="645">
        <v>14691818.04880666</v>
      </c>
      <c r="AM61" s="563">
        <v>6711535.1597104399</v>
      </c>
      <c r="AN61" s="563">
        <v>6382988.8218175704</v>
      </c>
      <c r="AO61" s="500" t="s">
        <v>410</v>
      </c>
      <c r="AP61" s="639">
        <v>3.4339639310860566</v>
      </c>
      <c r="AQ61" s="580">
        <v>1.53</v>
      </c>
      <c r="AR61" s="565">
        <v>1.3939999999999999</v>
      </c>
      <c r="AS61" s="479">
        <v>2</v>
      </c>
      <c r="AT61" s="477">
        <v>1</v>
      </c>
      <c r="AU61" s="477">
        <v>1</v>
      </c>
      <c r="AV61" s="483">
        <f t="shared" si="7"/>
        <v>1.3333333333333333</v>
      </c>
      <c r="AW61" s="578">
        <v>66.64667</v>
      </c>
      <c r="AX61" s="579">
        <v>66.64667</v>
      </c>
      <c r="AY61" s="580">
        <v>1.0489999999999999</v>
      </c>
      <c r="AZ61" s="581">
        <v>1.0489999999999999</v>
      </c>
      <c r="BA61" s="453" t="s">
        <v>402</v>
      </c>
      <c r="BB61" s="42" t="s">
        <v>314</v>
      </c>
      <c r="BC61" s="23" t="s">
        <v>314</v>
      </c>
      <c r="BD61" s="23" t="s">
        <v>314</v>
      </c>
      <c r="BE61" s="227" t="s">
        <v>314</v>
      </c>
      <c r="BF61" s="230" t="s">
        <v>314</v>
      </c>
      <c r="BG61" s="42" t="s">
        <v>314</v>
      </c>
      <c r="BH61" s="23" t="s">
        <v>314</v>
      </c>
      <c r="BI61" s="23" t="s">
        <v>314</v>
      </c>
      <c r="BJ61" s="312" t="s">
        <v>314</v>
      </c>
    </row>
    <row r="62" spans="1:62" ht="30" customHeight="1" x14ac:dyDescent="0.25">
      <c r="A62" s="359" t="str">
        <f t="shared" si="93"/>
        <v>Unitil - FG&amp;E</v>
      </c>
      <c r="B62" s="65" t="s">
        <v>314</v>
      </c>
      <c r="C62" s="65" t="s">
        <v>314</v>
      </c>
      <c r="D62" s="58" t="s">
        <v>371</v>
      </c>
      <c r="E62" s="58" t="s">
        <v>322</v>
      </c>
      <c r="F62" s="58" t="s">
        <v>373</v>
      </c>
      <c r="G62" s="58" t="s">
        <v>322</v>
      </c>
      <c r="H62" s="116" t="s">
        <v>408</v>
      </c>
      <c r="I62" s="116" t="s">
        <v>409</v>
      </c>
      <c r="J62" s="567">
        <v>14.685573823150392</v>
      </c>
      <c r="K62" s="567">
        <v>8.064315622234848E-2</v>
      </c>
      <c r="L62" s="476">
        <v>1</v>
      </c>
      <c r="M62" s="488">
        <v>0</v>
      </c>
      <c r="N62" s="11">
        <f t="shared" si="119"/>
        <v>0</v>
      </c>
      <c r="O62" s="18">
        <v>0</v>
      </c>
      <c r="P62" s="11">
        <f t="shared" si="119"/>
        <v>0</v>
      </c>
      <c r="Q62" s="18">
        <v>0</v>
      </c>
      <c r="R62" s="11">
        <f t="shared" ref="R62" si="123">Q62</f>
        <v>0</v>
      </c>
      <c r="S62" s="18">
        <f t="shared" si="3"/>
        <v>0</v>
      </c>
      <c r="T62" s="11">
        <f t="shared" ref="T62" si="124">S62</f>
        <v>0</v>
      </c>
      <c r="U62" s="416">
        <v>0</v>
      </c>
      <c r="V62" s="417">
        <v>0</v>
      </c>
      <c r="W62" s="411">
        <v>0</v>
      </c>
      <c r="X62" s="412">
        <v>0</v>
      </c>
      <c r="Y62" s="18">
        <v>0</v>
      </c>
      <c r="Z62" s="11">
        <v>0</v>
      </c>
      <c r="AA62" s="414">
        <f>U62+W62+Y62</f>
        <v>0</v>
      </c>
      <c r="AB62" s="472">
        <f>V62+X62+Z62</f>
        <v>0</v>
      </c>
      <c r="AC62" s="470"/>
      <c r="AD62" s="576">
        <f>1302*(U62)</f>
        <v>0</v>
      </c>
      <c r="AE62" s="577">
        <f>1302*V62</f>
        <v>0</v>
      </c>
      <c r="AF62" s="576">
        <f t="shared" si="122"/>
        <v>0</v>
      </c>
      <c r="AG62" s="577">
        <f t="shared" si="122"/>
        <v>0</v>
      </c>
      <c r="AH62" s="18">
        <v>0</v>
      </c>
      <c r="AI62" s="11">
        <v>0</v>
      </c>
      <c r="AJ62" s="635">
        <f>AD62+AF62+AH62</f>
        <v>0</v>
      </c>
      <c r="AK62" s="636">
        <f>AE62+AG62+AI62</f>
        <v>0</v>
      </c>
      <c r="AL62" s="645">
        <v>33440077.739859235</v>
      </c>
      <c r="AM62" s="563">
        <v>33693661.151461363</v>
      </c>
      <c r="AN62" s="563">
        <v>34218131.610791035</v>
      </c>
      <c r="AO62" s="500" t="s">
        <v>410</v>
      </c>
      <c r="AP62" s="639">
        <v>7.8160524742353168</v>
      </c>
      <c r="AQ62" s="580">
        <v>7.681</v>
      </c>
      <c r="AR62" s="565">
        <v>7.4729999999999999</v>
      </c>
      <c r="AS62" s="479">
        <v>0</v>
      </c>
      <c r="AT62" s="477">
        <v>0</v>
      </c>
      <c r="AU62" s="477">
        <v>0</v>
      </c>
      <c r="AV62" s="483">
        <f t="shared" si="7"/>
        <v>0</v>
      </c>
      <c r="AW62" s="578">
        <v>18.95</v>
      </c>
      <c r="AX62" s="579">
        <v>18.95</v>
      </c>
      <c r="AY62" s="580">
        <v>0.3333333</v>
      </c>
      <c r="AZ62" s="581">
        <v>0.3333333</v>
      </c>
      <c r="BA62" s="453" t="s">
        <v>403</v>
      </c>
      <c r="BB62" s="42" t="s">
        <v>314</v>
      </c>
      <c r="BC62" s="23" t="s">
        <v>314</v>
      </c>
      <c r="BD62" s="23" t="s">
        <v>314</v>
      </c>
      <c r="BE62" s="227" t="s">
        <v>314</v>
      </c>
      <c r="BF62" s="230" t="s">
        <v>314</v>
      </c>
      <c r="BG62" s="42" t="s">
        <v>314</v>
      </c>
      <c r="BH62" s="23" t="s">
        <v>314</v>
      </c>
      <c r="BI62" s="23" t="s">
        <v>314</v>
      </c>
      <c r="BJ62" s="312" t="s">
        <v>314</v>
      </c>
    </row>
    <row r="63" spans="1:62" ht="30" customHeight="1" x14ac:dyDescent="0.25">
      <c r="A63" s="359" t="str">
        <f t="shared" si="93"/>
        <v>Unitil - FG&amp;E</v>
      </c>
      <c r="B63" s="65" t="s">
        <v>314</v>
      </c>
      <c r="C63" s="65" t="s">
        <v>314</v>
      </c>
      <c r="D63" s="58" t="s">
        <v>371</v>
      </c>
      <c r="E63" s="58" t="s">
        <v>322</v>
      </c>
      <c r="F63" s="58" t="s">
        <v>374</v>
      </c>
      <c r="G63" s="457" t="s">
        <v>322</v>
      </c>
      <c r="H63" s="457" t="s">
        <v>408</v>
      </c>
      <c r="I63" s="457" t="s">
        <v>409</v>
      </c>
      <c r="J63" s="568">
        <v>18.35696727893799</v>
      </c>
      <c r="K63" s="568">
        <v>0</v>
      </c>
      <c r="L63" s="619">
        <v>0</v>
      </c>
      <c r="M63" s="683"/>
      <c r="N63" s="421"/>
      <c r="O63" s="420"/>
      <c r="P63" s="421"/>
      <c r="Q63" s="420"/>
      <c r="R63" s="421"/>
      <c r="S63" s="420"/>
      <c r="T63" s="421"/>
      <c r="U63" s="427"/>
      <c r="V63" s="428"/>
      <c r="W63" s="429"/>
      <c r="X63" s="430"/>
      <c r="Y63" s="420"/>
      <c r="Z63" s="421"/>
      <c r="AA63" s="431"/>
      <c r="AB63" s="474"/>
      <c r="AC63" s="469"/>
      <c r="AD63" s="420"/>
      <c r="AE63" s="421"/>
      <c r="AF63" s="420"/>
      <c r="AG63" s="421"/>
      <c r="AH63" s="420"/>
      <c r="AI63" s="421"/>
      <c r="AJ63" s="420"/>
      <c r="AK63" s="421"/>
      <c r="AL63" s="648"/>
      <c r="AM63" s="564"/>
      <c r="AN63" s="564"/>
      <c r="AO63" s="570"/>
      <c r="AP63" s="642"/>
      <c r="AQ63" s="588"/>
      <c r="AR63" s="589"/>
      <c r="AS63" s="503">
        <v>0</v>
      </c>
      <c r="AT63" s="502">
        <v>0</v>
      </c>
      <c r="AU63" s="502">
        <v>0</v>
      </c>
      <c r="AV63" s="461"/>
      <c r="AW63" s="586" t="s">
        <v>314</v>
      </c>
      <c r="AX63" s="587" t="s">
        <v>314</v>
      </c>
      <c r="AY63" s="588" t="s">
        <v>314</v>
      </c>
      <c r="AZ63" s="589" t="s">
        <v>314</v>
      </c>
      <c r="BA63" s="462"/>
      <c r="BB63" s="458"/>
      <c r="BC63" s="459"/>
      <c r="BD63" s="459"/>
      <c r="BE63" s="460"/>
      <c r="BF63" s="463"/>
      <c r="BG63" s="458"/>
      <c r="BH63" s="459"/>
      <c r="BI63" s="459"/>
      <c r="BJ63" s="461">
        <f t="shared" ref="BJ63" si="125">IFERROR(0, AVERAGE(BG63:BI63))</f>
        <v>0</v>
      </c>
    </row>
    <row r="64" spans="1:62" ht="30" customHeight="1" x14ac:dyDescent="0.25">
      <c r="A64" s="359" t="str">
        <f t="shared" si="93"/>
        <v>Unitil - FG&amp;E</v>
      </c>
      <c r="B64" s="65" t="s">
        <v>314</v>
      </c>
      <c r="C64" s="65" t="s">
        <v>314</v>
      </c>
      <c r="D64" s="58" t="s">
        <v>371</v>
      </c>
      <c r="E64" s="58" t="s">
        <v>322</v>
      </c>
      <c r="F64" s="58" t="s">
        <v>375</v>
      </c>
      <c r="G64" s="58" t="s">
        <v>322</v>
      </c>
      <c r="H64" s="116" t="s">
        <v>408</v>
      </c>
      <c r="I64" s="116" t="s">
        <v>409</v>
      </c>
      <c r="J64" s="567">
        <v>8.7195594574955457</v>
      </c>
      <c r="K64" s="567">
        <v>6.998165196022728</v>
      </c>
      <c r="L64" s="476">
        <v>190</v>
      </c>
      <c r="M64" s="680">
        <v>9</v>
      </c>
      <c r="N64" s="481">
        <f t="shared" ref="N64:P65" si="126">M64</f>
        <v>9</v>
      </c>
      <c r="O64" s="18">
        <v>1</v>
      </c>
      <c r="P64" s="481">
        <f t="shared" si="126"/>
        <v>1</v>
      </c>
      <c r="Q64" s="18">
        <v>0</v>
      </c>
      <c r="R64" s="481">
        <f t="shared" ref="R64" si="127">Q64</f>
        <v>0</v>
      </c>
      <c r="S64" s="18">
        <f t="shared" si="3"/>
        <v>10</v>
      </c>
      <c r="T64" s="481">
        <f t="shared" ref="T64" si="128">S64</f>
        <v>10</v>
      </c>
      <c r="U64" s="482">
        <v>66.099999999999994</v>
      </c>
      <c r="V64" s="483">
        <v>37.174999999999997</v>
      </c>
      <c r="W64" s="411">
        <v>0</v>
      </c>
      <c r="X64" s="412">
        <v>0</v>
      </c>
      <c r="Y64" s="18">
        <v>0</v>
      </c>
      <c r="Z64" s="11">
        <v>0</v>
      </c>
      <c r="AA64" s="414">
        <f>U64+W64+Y64</f>
        <v>66.099999999999994</v>
      </c>
      <c r="AB64" s="472">
        <f>V64+X64+Z64</f>
        <v>37.174999999999997</v>
      </c>
      <c r="AC64" s="470">
        <v>7.7902347024308462E-3</v>
      </c>
      <c r="AD64" s="576">
        <v>60571.457999999991</v>
      </c>
      <c r="AE64" s="577">
        <v>60571.457999999991</v>
      </c>
      <c r="AF64" s="576">
        <f t="shared" ref="AF64:AG65" si="129">2080*W64</f>
        <v>0</v>
      </c>
      <c r="AG64" s="577">
        <f t="shared" si="129"/>
        <v>0</v>
      </c>
      <c r="AH64" s="18">
        <v>0</v>
      </c>
      <c r="AI64" s="11">
        <v>0</v>
      </c>
      <c r="AJ64" s="635">
        <f>AD64+AF64+AH64</f>
        <v>60571.457999999991</v>
      </c>
      <c r="AK64" s="636">
        <f>AE64+AG64+AI64</f>
        <v>60571.457999999991</v>
      </c>
      <c r="AL64" s="645">
        <v>20043593.996979848</v>
      </c>
      <c r="AM64" s="563">
        <v>21213715.053829856</v>
      </c>
      <c r="AN64" s="563">
        <v>21850518.405820262</v>
      </c>
      <c r="AO64" s="500" t="s">
        <v>410</v>
      </c>
      <c r="AP64" s="639">
        <v>4.6848510243122998</v>
      </c>
      <c r="AQ64" s="580">
        <v>4.8360000000000003</v>
      </c>
      <c r="AR64" s="565">
        <v>4.7720000000000002</v>
      </c>
      <c r="AS64" s="479">
        <v>0</v>
      </c>
      <c r="AT64" s="477">
        <v>0</v>
      </c>
      <c r="AU64" s="477">
        <v>0</v>
      </c>
      <c r="AV64" s="483">
        <f t="shared" si="7"/>
        <v>0</v>
      </c>
      <c r="AW64" s="578">
        <v>22.476669999999999</v>
      </c>
      <c r="AX64" s="579">
        <v>19.946670000000001</v>
      </c>
      <c r="AY64" s="580">
        <v>0.247</v>
      </c>
      <c r="AZ64" s="581">
        <v>0.23133329999999999</v>
      </c>
      <c r="BA64" s="453" t="s">
        <v>395</v>
      </c>
      <c r="BB64" s="42" t="s">
        <v>314</v>
      </c>
      <c r="BC64" s="23" t="s">
        <v>314</v>
      </c>
      <c r="BD64" s="23" t="s">
        <v>314</v>
      </c>
      <c r="BE64" s="227" t="s">
        <v>314</v>
      </c>
      <c r="BF64" s="230" t="s">
        <v>314</v>
      </c>
      <c r="BG64" s="42" t="s">
        <v>314</v>
      </c>
      <c r="BH64" s="23" t="s">
        <v>314</v>
      </c>
      <c r="BI64" s="23" t="s">
        <v>314</v>
      </c>
      <c r="BJ64" s="312" t="s">
        <v>314</v>
      </c>
    </row>
    <row r="65" spans="1:62" ht="30" customHeight="1" x14ac:dyDescent="0.25">
      <c r="A65" s="359" t="str">
        <f t="shared" si="93"/>
        <v>Unitil - FG&amp;E</v>
      </c>
      <c r="B65" s="65" t="s">
        <v>314</v>
      </c>
      <c r="C65" s="65" t="s">
        <v>314</v>
      </c>
      <c r="D65" s="58" t="s">
        <v>371</v>
      </c>
      <c r="E65" s="58" t="s">
        <v>322</v>
      </c>
      <c r="F65" s="58" t="s">
        <v>376</v>
      </c>
      <c r="G65" s="58" t="s">
        <v>322</v>
      </c>
      <c r="H65" s="116" t="s">
        <v>408</v>
      </c>
      <c r="I65" s="116" t="s">
        <v>409</v>
      </c>
      <c r="J65" s="567">
        <v>9.178483639468995</v>
      </c>
      <c r="K65" s="567">
        <v>4.2770522656799237</v>
      </c>
      <c r="L65" s="476">
        <v>145</v>
      </c>
      <c r="M65" s="680">
        <v>14</v>
      </c>
      <c r="N65" s="481">
        <f t="shared" si="126"/>
        <v>14</v>
      </c>
      <c r="O65" s="18">
        <v>0</v>
      </c>
      <c r="P65" s="481">
        <f t="shared" si="126"/>
        <v>0</v>
      </c>
      <c r="Q65" s="18">
        <v>0</v>
      </c>
      <c r="R65" s="481">
        <f t="shared" ref="R65" si="130">Q65</f>
        <v>0</v>
      </c>
      <c r="S65" s="18">
        <f t="shared" si="3"/>
        <v>14</v>
      </c>
      <c r="T65" s="481">
        <f t="shared" ref="T65" si="131">S65</f>
        <v>14</v>
      </c>
      <c r="U65" s="482">
        <v>853.9</v>
      </c>
      <c r="V65" s="483">
        <v>836.3</v>
      </c>
      <c r="W65" s="411">
        <v>0</v>
      </c>
      <c r="X65" s="412">
        <v>0</v>
      </c>
      <c r="Y65" s="18">
        <v>0</v>
      </c>
      <c r="Z65" s="11">
        <v>0</v>
      </c>
      <c r="AA65" s="414">
        <f>U65+W65+Y65</f>
        <v>853.9</v>
      </c>
      <c r="AB65" s="472">
        <f>V65+X65+Z65</f>
        <v>836.3</v>
      </c>
      <c r="AC65" s="470">
        <v>0.18004305705059204</v>
      </c>
      <c r="AD65" s="576">
        <v>1362633.7679999999</v>
      </c>
      <c r="AE65" s="577">
        <v>1362633.7679999999</v>
      </c>
      <c r="AF65" s="576">
        <f t="shared" si="129"/>
        <v>0</v>
      </c>
      <c r="AG65" s="577">
        <f t="shared" si="129"/>
        <v>0</v>
      </c>
      <c r="AH65" s="18">
        <v>0</v>
      </c>
      <c r="AI65" s="11">
        <v>0</v>
      </c>
      <c r="AJ65" s="635">
        <f>AD65+AF65+AH65</f>
        <v>1362633.7679999999</v>
      </c>
      <c r="AK65" s="636">
        <f>AE65+AG65+AI65</f>
        <v>1362633.7679999999</v>
      </c>
      <c r="AL65" s="645">
        <v>20384471.445908081</v>
      </c>
      <c r="AM65" s="563">
        <v>19919660.88904909</v>
      </c>
      <c r="AN65" s="563">
        <v>21268997.903402161</v>
      </c>
      <c r="AO65" s="500" t="s">
        <v>410</v>
      </c>
      <c r="AP65" s="639">
        <v>4.7645253614604677</v>
      </c>
      <c r="AQ65" s="580">
        <v>4.5410000000000004</v>
      </c>
      <c r="AR65" s="565">
        <v>4.6449999999999996</v>
      </c>
      <c r="AS65" s="479">
        <v>1</v>
      </c>
      <c r="AT65" s="477">
        <v>0</v>
      </c>
      <c r="AU65" s="477">
        <v>1</v>
      </c>
      <c r="AV65" s="483">
        <f t="shared" si="7"/>
        <v>0.66666666666666663</v>
      </c>
      <c r="AW65" s="578">
        <v>36.236669999999997</v>
      </c>
      <c r="AX65" s="579">
        <v>35.613329999999998</v>
      </c>
      <c r="AY65" s="580">
        <v>0.755</v>
      </c>
      <c r="AZ65" s="581">
        <v>0.75066670000000002</v>
      </c>
      <c r="BA65" s="456" t="s">
        <v>404</v>
      </c>
      <c r="BB65" s="42" t="s">
        <v>314</v>
      </c>
      <c r="BC65" s="23" t="s">
        <v>314</v>
      </c>
      <c r="BD65" s="23" t="s">
        <v>314</v>
      </c>
      <c r="BE65" s="227" t="s">
        <v>314</v>
      </c>
      <c r="BF65" s="230" t="s">
        <v>314</v>
      </c>
      <c r="BG65" s="42" t="s">
        <v>314</v>
      </c>
      <c r="BH65" s="23" t="s">
        <v>314</v>
      </c>
      <c r="BI65" s="23" t="s">
        <v>314</v>
      </c>
      <c r="BJ65" s="312" t="s">
        <v>314</v>
      </c>
    </row>
    <row r="66" spans="1:62" ht="30" customHeight="1" thickBot="1" x14ac:dyDescent="0.3">
      <c r="A66" s="360" t="str">
        <f t="shared" si="93"/>
        <v>Unitil - FG&amp;E</v>
      </c>
      <c r="B66" s="396" t="s">
        <v>314</v>
      </c>
      <c r="C66" s="396" t="s">
        <v>314</v>
      </c>
      <c r="D66" s="198" t="s">
        <v>371</v>
      </c>
      <c r="E66" s="198" t="s">
        <v>322</v>
      </c>
      <c r="F66" s="447"/>
      <c r="G66" s="447"/>
      <c r="H66" s="447"/>
      <c r="I66" s="447"/>
      <c r="J66" s="658"/>
      <c r="K66" s="658"/>
      <c r="L66" s="659"/>
      <c r="M66" s="681"/>
      <c r="N66" s="419"/>
      <c r="O66" s="418"/>
      <c r="P66" s="419"/>
      <c r="Q66" s="418"/>
      <c r="R66" s="419"/>
      <c r="S66" s="432"/>
      <c r="T66" s="419"/>
      <c r="U66" s="434"/>
      <c r="V66" s="435"/>
      <c r="W66" s="424"/>
      <c r="X66" s="425"/>
      <c r="Y66" s="432"/>
      <c r="Z66" s="433"/>
      <c r="AA66" s="436"/>
      <c r="AB66" s="475"/>
      <c r="AC66" s="468"/>
      <c r="AD66" s="432"/>
      <c r="AE66" s="433"/>
      <c r="AF66" s="432"/>
      <c r="AG66" s="433"/>
      <c r="AH66" s="432"/>
      <c r="AI66" s="433"/>
      <c r="AJ66" s="432"/>
      <c r="AK66" s="433"/>
      <c r="AL66" s="660"/>
      <c r="AM66" s="661"/>
      <c r="AN66" s="661"/>
      <c r="AO66" s="433"/>
      <c r="AP66" s="662"/>
      <c r="AQ66" s="658"/>
      <c r="AR66" s="663"/>
      <c r="AS66" s="432"/>
      <c r="AT66" s="447"/>
      <c r="AU66" s="447"/>
      <c r="AV66" s="433"/>
      <c r="AW66" s="432"/>
      <c r="AX66" s="447"/>
      <c r="AY66" s="447"/>
      <c r="AZ66" s="433"/>
      <c r="BA66" s="464"/>
      <c r="BB66" s="432"/>
      <c r="BC66" s="447"/>
      <c r="BD66" s="447"/>
      <c r="BE66" s="433"/>
      <c r="BF66" s="464"/>
      <c r="BG66" s="432"/>
      <c r="BH66" s="447"/>
      <c r="BI66" s="447"/>
      <c r="BJ66" s="433"/>
    </row>
    <row r="67" spans="1:62" ht="15.75" thickBot="1" x14ac:dyDescent="0.3">
      <c r="A67" s="388" t="s">
        <v>264</v>
      </c>
      <c r="B67" s="713"/>
      <c r="C67" s="714"/>
      <c r="D67" s="714"/>
      <c r="E67" s="714"/>
      <c r="F67" s="714"/>
      <c r="G67" s="715"/>
      <c r="H67" s="49"/>
      <c r="I67" s="49"/>
      <c r="J67" s="49"/>
      <c r="K67" s="49"/>
      <c r="L67" s="243"/>
      <c r="M67" s="437">
        <f t="shared" ref="M67:AB67" si="132">SUM(M9:M66)</f>
        <v>1791</v>
      </c>
      <c r="N67" s="438">
        <f t="shared" si="132"/>
        <v>1790</v>
      </c>
      <c r="O67" s="437">
        <f t="shared" si="132"/>
        <v>7</v>
      </c>
      <c r="P67" s="438">
        <f t="shared" si="132"/>
        <v>7</v>
      </c>
      <c r="Q67" s="437"/>
      <c r="R67" s="438"/>
      <c r="S67" s="245">
        <f t="shared" si="132"/>
        <v>1803</v>
      </c>
      <c r="T67" s="246">
        <f t="shared" si="132"/>
        <v>1802</v>
      </c>
      <c r="U67" s="439">
        <f t="shared" si="132"/>
        <v>26489.200000000001</v>
      </c>
      <c r="V67" s="440">
        <f t="shared" si="132"/>
        <v>20259.099999999999</v>
      </c>
      <c r="W67" s="439">
        <f t="shared" si="132"/>
        <v>1880.32</v>
      </c>
      <c r="X67" s="440">
        <f t="shared" si="132"/>
        <v>1879.12</v>
      </c>
      <c r="Y67" s="439"/>
      <c r="Z67" s="440"/>
      <c r="AA67" s="245">
        <f t="shared" si="132"/>
        <v>28195.57</v>
      </c>
      <c r="AB67" s="213">
        <f t="shared" si="132"/>
        <v>22138.219999999998</v>
      </c>
      <c r="AC67" s="476"/>
      <c r="AD67" s="245">
        <f>SUM(AD9:AD66)</f>
        <v>34638727.176000006</v>
      </c>
      <c r="AE67" s="246">
        <f t="shared" ref="AE67:AK67" si="133">SUM(AE9:AE66)</f>
        <v>33743022.782399997</v>
      </c>
      <c r="AF67" s="245">
        <f t="shared" si="133"/>
        <v>16468099.199999999</v>
      </c>
      <c r="AG67" s="246">
        <f t="shared" si="133"/>
        <v>16457587.199999999</v>
      </c>
      <c r="AH67" s="245">
        <f t="shared" si="133"/>
        <v>0</v>
      </c>
      <c r="AI67" s="246">
        <f t="shared" si="133"/>
        <v>0</v>
      </c>
      <c r="AJ67" s="245">
        <f t="shared" si="133"/>
        <v>51607876.388399988</v>
      </c>
      <c r="AK67" s="246">
        <f t="shared" si="133"/>
        <v>50712171.994799986</v>
      </c>
      <c r="AL67" s="432"/>
      <c r="AM67" s="447"/>
      <c r="AN67" s="447"/>
      <c r="AO67" s="433"/>
      <c r="AP67" s="432"/>
      <c r="AQ67" s="447"/>
      <c r="AR67" s="433"/>
      <c r="AS67" s="432"/>
      <c r="AT67" s="447"/>
      <c r="AU67" s="447"/>
      <c r="AV67" s="433"/>
      <c r="AW67" s="432"/>
      <c r="AX67" s="447"/>
      <c r="AY67" s="447"/>
      <c r="AZ67" s="433"/>
      <c r="BA67" s="465"/>
      <c r="BB67" s="432"/>
      <c r="BC67" s="447"/>
      <c r="BD67" s="447"/>
      <c r="BE67" s="433"/>
      <c r="BF67" s="466"/>
      <c r="BG67" s="432"/>
      <c r="BH67" s="447"/>
      <c r="BI67" s="447"/>
      <c r="BJ67" s="433"/>
    </row>
  </sheetData>
  <mergeCells count="37">
    <mergeCell ref="BB4:BJ4"/>
    <mergeCell ref="M5:T5"/>
    <mergeCell ref="U5:AC5"/>
    <mergeCell ref="AD5:AK5"/>
    <mergeCell ref="AL5:AR5"/>
    <mergeCell ref="AW5:BA5"/>
    <mergeCell ref="BB5:BF5"/>
    <mergeCell ref="BG5:BJ5"/>
    <mergeCell ref="M6:N7"/>
    <mergeCell ref="O6:P7"/>
    <mergeCell ref="Q6:R7"/>
    <mergeCell ref="S6:T7"/>
    <mergeCell ref="U6:V7"/>
    <mergeCell ref="W6:X7"/>
    <mergeCell ref="Y6:Z7"/>
    <mergeCell ref="AA6:AB7"/>
    <mergeCell ref="BF6:BF7"/>
    <mergeCell ref="BG6:BJ7"/>
    <mergeCell ref="AP7:AR7"/>
    <mergeCell ref="AS7:AV7"/>
    <mergeCell ref="BB7:BE7"/>
    <mergeCell ref="B67:G67"/>
    <mergeCell ref="AP6:AR6"/>
    <mergeCell ref="AS6:AV6"/>
    <mergeCell ref="AW6:BA7"/>
    <mergeCell ref="BB6:BE6"/>
    <mergeCell ref="AC6:AC7"/>
    <mergeCell ref="AD6:AE7"/>
    <mergeCell ref="AF6:AG7"/>
    <mergeCell ref="AH6:AI7"/>
    <mergeCell ref="AJ6:AK7"/>
    <mergeCell ref="AL6:AO6"/>
    <mergeCell ref="AL7:AO7"/>
    <mergeCell ref="A4:G7"/>
    <mergeCell ref="H4:L7"/>
    <mergeCell ref="M4:AK4"/>
    <mergeCell ref="AL4:BA4"/>
  </mergeCells>
  <printOptions headings="1" gridLines="1"/>
  <pageMargins left="0.7" right="0.7" top="0.75" bottom="0.75" header="0.3" footer="0.3"/>
  <pageSetup scale="1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62CF6AE5ADC004CB2EB8CC7757C821E" ma:contentTypeVersion="0" ma:contentTypeDescription="Create a new document." ma:contentTypeScope="" ma:versionID="d4915b9618f3c5b01b918c3c2da126a8">
  <xsd:schema xmlns:xsd="http://www.w3.org/2001/XMLSchema" xmlns:xs="http://www.w3.org/2001/XMLSchema" xmlns:p="http://schemas.microsoft.com/office/2006/metadata/properties" xmlns:ns2="3410ba44-af70-445f-978e-62cc19ee3a59" targetNamespace="http://schemas.microsoft.com/office/2006/metadata/properties" ma:root="true" ma:fieldsID="32124e435cede85adeb7576dd4ef5809" ns2:_="">
    <xsd:import namespace="3410ba44-af70-445f-978e-62cc19ee3a5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0ba44-af70-445f-978e-62cc19ee3a5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3410ba44-af70-445f-978e-62cc19ee3a59">USHARE-2424-1011</_dlc_DocId>
    <_dlc_DocIdUrl xmlns="3410ba44-af70-445f-978e-62cc19ee3a59">
      <Url>https://u-share.unitil.com/Engineering/EngineeringPublic/GridMod/_layouts/15/DocIdRedir.aspx?ID=USHARE-2424-1011</Url>
      <Description>USHARE-2424-1011</Description>
    </_dlc_DocIdUrl>
  </documentManagement>
</p:properties>
</file>

<file path=customXml/itemProps1.xml><?xml version="1.0" encoding="utf-8"?>
<ds:datastoreItem xmlns:ds="http://schemas.openxmlformats.org/officeDocument/2006/customXml" ds:itemID="{E8455A2B-7BF0-43CA-9ED7-1186B3AFC95B}">
  <ds:schemaRefs>
    <ds:schemaRef ds:uri="http://schemas.microsoft.com/sharepoint/v3/contenttype/forms"/>
  </ds:schemaRefs>
</ds:datastoreItem>
</file>

<file path=customXml/itemProps2.xml><?xml version="1.0" encoding="utf-8"?>
<ds:datastoreItem xmlns:ds="http://schemas.openxmlformats.org/officeDocument/2006/customXml" ds:itemID="{987E679E-9731-4A47-BBC3-1558A1FB1575}">
  <ds:schemaRefs>
    <ds:schemaRef ds:uri="http://schemas.microsoft.com/sharepoint/events"/>
  </ds:schemaRefs>
</ds:datastoreItem>
</file>

<file path=customXml/itemProps3.xml><?xml version="1.0" encoding="utf-8"?>
<ds:datastoreItem xmlns:ds="http://schemas.openxmlformats.org/officeDocument/2006/customXml" ds:itemID="{F4810C0D-C442-422A-8E73-498C346E6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0ba44-af70-445f-978e-62cc19ee3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5B502B-39B6-46B0-9658-E7FF235F463B}">
  <ds:schemaRefs>
    <ds:schemaRef ds:uri="http://purl.org/dc/terms/"/>
    <ds:schemaRef ds:uri="http://schemas.openxmlformats.org/package/2006/metadata/core-properties"/>
    <ds:schemaRef ds:uri="3410ba44-af70-445f-978e-62cc19ee3a59"/>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1.Feeder Deployment Incremental</vt:lpstr>
      <vt:lpstr>2. Feeder Deployment Cumulative</vt:lpstr>
      <vt:lpstr>3. Feeder Status</vt:lpstr>
      <vt:lpstr>4. System Status</vt:lpstr>
      <vt:lpstr>5.a. Spending - 2018 Report </vt:lpstr>
      <vt:lpstr>5.b. Spending - 2019 Report</vt:lpstr>
      <vt:lpstr>6. Substation Information</vt:lpstr>
      <vt:lpstr>7. DMS Power Flow</vt:lpstr>
      <vt:lpstr>8. Unitil CMI</vt:lpstr>
      <vt:lpstr>9. Pre-Investment Baselines</vt:lpstr>
      <vt:lpstr>'3. Feeder Status'!Print_Area</vt:lpstr>
      <vt:lpstr>'4. System Status'!Print_Area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Gary Epler</cp:lastModifiedBy>
  <cp:lastPrinted>2019-12-04T16:03:01Z</cp:lastPrinted>
  <dcterms:created xsi:type="dcterms:W3CDTF">2019-03-15T14:12:48Z</dcterms:created>
  <dcterms:modified xsi:type="dcterms:W3CDTF">2020-04-01T22:05:26Z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0x010100462CF6AE5ADC004CB2EB8CC7757C821E</vt:lpwstr>
  </property>
  <property fmtid="{D5CDD505-2E9C-101B-9397-08002B2CF9AE}" pid="3" name="_dlc_DocIdItemGuid">
    <vt:lpwstr>8b806906-ddf3-46d9-a510-6f6af7d9372b</vt:lpwstr>
  </property>
</Properties>
</file>