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90" yWindow="120" windowWidth="19695" windowHeight="11100" tabRatio="756"/>
  </bookViews>
  <sheets>
    <sheet name="1.Feeder Deployment Incremental" sheetId="28" r:id="rId1"/>
    <sheet name="2. Feeder Deployment Cumulative" sheetId="29" r:id="rId2"/>
    <sheet name="3. Feeder Status" sheetId="30" r:id="rId3"/>
    <sheet name="4. System Status" sheetId="31" r:id="rId4"/>
    <sheet name="5.a. Spending - 2018 Report " sheetId="3" r:id="rId5"/>
    <sheet name="5.b. Spending - 2019 Report" sheetId="22" r:id="rId6"/>
    <sheet name="6. Substation Information" sheetId="32" r:id="rId7"/>
    <sheet name="7. DMS Power Flow" sheetId="33" r:id="rId8"/>
    <sheet name="8. Unitil CMI" sheetId="34" r:id="rId9"/>
    <sheet name="9. Pre-Investment Baselines" sheetId="35" r:id="rId10"/>
  </sheets>
  <definedNames>
    <definedName name="_xlnm._FilterDatabase" localSheetId="0" hidden="1">'1.Feeder Deployment Incremental'!$B$7:$AC$9</definedName>
    <definedName name="_xlnm._FilterDatabase" localSheetId="1" hidden="1">'2. Feeder Deployment Cumulative'!$B$7:$AC$9</definedName>
    <definedName name="_xlnm._FilterDatabase" localSheetId="2" hidden="1">'3. Feeder Status'!$B$14:$AQ$71</definedName>
    <definedName name="_xlnm._FilterDatabase" localSheetId="3" hidden="1">'4. System Status'!$B$14:$H$23</definedName>
    <definedName name="_xlnm._FilterDatabase" localSheetId="4" hidden="1">'5.a. Spending - 2018 Report '!$B$7:$O$28</definedName>
    <definedName name="_xlnm._FilterDatabase" localSheetId="5" hidden="1">'5.b. Spending - 2019 Report'!$B$8:$Y$29</definedName>
    <definedName name="_xlnm._FilterDatabase" localSheetId="6" hidden="1">'6. Substation Information'!$B$6:$I$6</definedName>
    <definedName name="_xlnm._FilterDatabase" localSheetId="9" hidden="1">'9. Pre-Investment Baselines'!$B$8:$AK$49</definedName>
    <definedName name="_ftn1" localSheetId="2">'3. Feeder Status'!#REF!</definedName>
    <definedName name="_ftn1" localSheetId="9">'9. Pre-Investment Baselines'!#REF!</definedName>
    <definedName name="_ftnref1" localSheetId="2">'3. Feeder Status'!#REF!</definedName>
    <definedName name="_ftnref1" localSheetId="9">'9. Pre-Investment Baselines'!#REF!</definedName>
    <definedName name="_xlnm.Print_Area" localSheetId="2">'3. Feeder Status'!$B$1:$CF$96</definedName>
    <definedName name="_xlnm.Print_Area" localSheetId="3">'4. System Status'!$A$1:$Q$28</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8" i="3" l="1"/>
  <c r="N8" i="3"/>
  <c r="M8" i="3"/>
  <c r="BD71" i="30" l="1"/>
  <c r="BD70" i="30"/>
  <c r="BD68" i="30"/>
  <c r="BD67" i="30"/>
  <c r="BD65" i="30"/>
  <c r="BD64" i="30"/>
  <c r="BD63" i="30"/>
  <c r="BD62" i="30"/>
  <c r="BD61" i="30"/>
  <c r="BD60" i="30"/>
  <c r="BD58" i="30"/>
  <c r="BD57" i="30"/>
  <c r="BD55" i="30"/>
  <c r="BD53" i="30"/>
  <c r="BD52" i="30"/>
  <c r="BD51" i="30"/>
  <c r="BD49" i="30"/>
  <c r="BD48" i="30"/>
  <c r="BD46" i="30"/>
  <c r="BD45" i="30"/>
  <c r="BD44" i="30"/>
  <c r="BD42" i="30"/>
  <c r="BD41" i="30"/>
  <c r="BD40" i="30"/>
  <c r="BD39" i="30"/>
  <c r="BD38" i="30"/>
  <c r="BD37" i="30"/>
  <c r="BD36" i="30"/>
  <c r="BD35" i="30"/>
  <c r="BD34" i="30"/>
  <c r="BD32" i="30"/>
  <c r="BD30" i="30"/>
  <c r="BD29" i="30"/>
  <c r="BD27" i="30"/>
  <c r="BD26" i="30"/>
  <c r="BD25" i="30"/>
  <c r="BD24" i="30"/>
  <c r="BD22" i="30"/>
  <c r="BD21" i="30"/>
  <c r="BD20" i="30"/>
  <c r="BD18" i="30"/>
  <c r="BD17" i="30"/>
  <c r="BD16" i="30"/>
  <c r="BD15" i="30"/>
  <c r="BK71" i="30" l="1"/>
  <c r="BK70" i="30"/>
  <c r="BK68" i="30"/>
  <c r="BK67" i="30"/>
  <c r="BK65" i="30"/>
  <c r="BK64" i="30"/>
  <c r="BK63" i="30"/>
  <c r="BK62" i="30"/>
  <c r="BK61" i="30"/>
  <c r="BK60" i="30"/>
  <c r="BK58" i="30"/>
  <c r="BK57" i="30"/>
  <c r="BK55" i="30"/>
  <c r="BK53" i="30"/>
  <c r="BK52" i="30"/>
  <c r="BK51" i="30"/>
  <c r="BK49" i="30"/>
  <c r="BK48" i="30"/>
  <c r="BK46" i="30"/>
  <c r="BK45" i="30"/>
  <c r="BK44" i="30"/>
  <c r="BK42" i="30"/>
  <c r="BK41" i="30"/>
  <c r="BK40" i="30"/>
  <c r="BK39" i="30"/>
  <c r="BK38" i="30"/>
  <c r="BK37" i="30"/>
  <c r="BK36" i="30"/>
  <c r="BK35" i="30"/>
  <c r="BK34" i="30"/>
  <c r="BK32" i="30"/>
  <c r="BK30" i="30"/>
  <c r="BK29" i="30"/>
  <c r="BK27" i="30"/>
  <c r="BK26" i="30"/>
  <c r="BK25" i="30"/>
  <c r="BK24" i="30"/>
  <c r="BK22" i="30"/>
  <c r="BK21" i="30"/>
  <c r="BK20" i="30"/>
  <c r="BK18" i="30"/>
  <c r="BK17" i="30"/>
  <c r="BK16" i="30"/>
  <c r="BK15" i="30"/>
  <c r="AV65" i="35"/>
  <c r="AV64" i="35"/>
  <c r="AV62" i="35"/>
  <c r="AV61" i="35"/>
  <c r="AV59" i="35"/>
  <c r="AV58" i="35"/>
  <c r="AV57" i="35"/>
  <c r="AV56" i="35"/>
  <c r="AV55" i="35"/>
  <c r="AV54" i="35"/>
  <c r="AV52" i="35"/>
  <c r="AV51" i="35"/>
  <c r="AV49" i="35"/>
  <c r="AV47" i="35"/>
  <c r="AV46" i="35"/>
  <c r="AV45" i="35"/>
  <c r="AV43" i="35"/>
  <c r="AV42" i="35"/>
  <c r="AV40" i="35"/>
  <c r="AV39" i="35"/>
  <c r="AV38" i="35"/>
  <c r="AV36" i="35"/>
  <c r="AV35" i="35"/>
  <c r="AV34" i="35"/>
  <c r="AV33" i="35"/>
  <c r="AV32" i="35"/>
  <c r="AV31" i="35"/>
  <c r="AV30" i="35"/>
  <c r="AV29" i="35"/>
  <c r="AV28" i="35"/>
  <c r="AV26" i="35"/>
  <c r="AV24" i="35"/>
  <c r="AV23" i="35"/>
  <c r="AV21" i="35"/>
  <c r="AV20" i="35"/>
  <c r="AV19" i="35"/>
  <c r="AV18" i="35"/>
  <c r="AV16" i="35"/>
  <c r="AV15" i="35"/>
  <c r="AV14" i="35"/>
  <c r="AV12" i="35"/>
  <c r="AV11" i="35"/>
  <c r="AV10" i="35"/>
  <c r="AV9" i="35"/>
  <c r="AG16" i="35"/>
  <c r="AF16" i="35"/>
  <c r="AG15" i="35"/>
  <c r="AF15" i="35"/>
  <c r="AG14" i="35"/>
  <c r="AF14" i="35"/>
  <c r="BB71" i="30"/>
  <c r="BB70" i="30"/>
  <c r="BB68" i="30"/>
  <c r="BB67" i="30"/>
  <c r="BB65" i="30"/>
  <c r="BB64" i="30"/>
  <c r="BB63" i="30"/>
  <c r="BB62" i="30"/>
  <c r="BB61" i="30"/>
  <c r="BB60" i="30"/>
  <c r="BB58" i="30"/>
  <c r="BB57" i="30"/>
  <c r="BB55" i="30"/>
  <c r="BB53" i="30"/>
  <c r="BB52" i="30"/>
  <c r="BB51" i="30"/>
  <c r="BB49" i="30"/>
  <c r="BB48" i="30"/>
  <c r="BB46" i="30"/>
  <c r="BB45" i="30"/>
  <c r="BB44" i="30"/>
  <c r="BB42" i="30"/>
  <c r="BB41" i="30"/>
  <c r="BB40" i="30"/>
  <c r="BB39" i="30"/>
  <c r="BB38" i="30"/>
  <c r="BB37" i="30"/>
  <c r="BB36" i="30"/>
  <c r="BB35" i="30"/>
  <c r="BB34" i="30"/>
  <c r="BB32" i="30"/>
  <c r="BB30" i="30"/>
  <c r="BB29" i="30"/>
  <c r="BB27" i="30"/>
  <c r="BB26" i="30"/>
  <c r="BB25" i="30"/>
  <c r="BB22" i="30"/>
  <c r="BB21" i="30"/>
  <c r="BB20" i="30"/>
  <c r="BB18" i="30"/>
  <c r="BB17" i="30"/>
  <c r="BB16" i="30"/>
  <c r="BB15" i="30"/>
  <c r="AZ35" i="30"/>
  <c r="AZ71" i="30"/>
  <c r="AZ70" i="30"/>
  <c r="AZ68" i="30"/>
  <c r="AZ67" i="30"/>
  <c r="AZ65" i="30"/>
  <c r="AZ64" i="30"/>
  <c r="AZ63" i="30"/>
  <c r="AZ62" i="30"/>
  <c r="AZ61" i="30"/>
  <c r="AZ60" i="30"/>
  <c r="AZ58" i="30"/>
  <c r="AZ57" i="30"/>
  <c r="AZ55" i="30"/>
  <c r="AZ53" i="30"/>
  <c r="AZ52" i="30"/>
  <c r="AZ51" i="30"/>
  <c r="AZ49" i="30"/>
  <c r="AZ48" i="30"/>
  <c r="AZ46" i="30"/>
  <c r="AZ45" i="30"/>
  <c r="AZ44" i="30"/>
  <c r="AZ42" i="30"/>
  <c r="AZ41" i="30"/>
  <c r="AZ40" i="30"/>
  <c r="AZ39" i="30"/>
  <c r="AZ38" i="30"/>
  <c r="AZ37" i="30"/>
  <c r="AZ36" i="30"/>
  <c r="AZ34" i="30"/>
  <c r="AZ32" i="30"/>
  <c r="AZ30" i="30"/>
  <c r="AZ29" i="30"/>
  <c r="AZ27" i="30"/>
  <c r="AZ26" i="30"/>
  <c r="AZ25" i="30"/>
  <c r="AZ22" i="30"/>
  <c r="AZ21" i="30"/>
  <c r="AZ20" i="30"/>
  <c r="AZ18" i="30"/>
  <c r="AZ17" i="30"/>
  <c r="AZ16" i="30"/>
  <c r="AZ15" i="30"/>
  <c r="H22" i="31"/>
  <c r="G22" i="31"/>
  <c r="F22" i="31"/>
  <c r="H20" i="31"/>
  <c r="G20" i="31"/>
  <c r="F20" i="31"/>
  <c r="H18" i="31"/>
  <c r="G18" i="31"/>
  <c r="F18" i="31"/>
  <c r="H16" i="31"/>
  <c r="G16" i="31"/>
  <c r="F16" i="31"/>
  <c r="E22" i="31"/>
  <c r="D22" i="31"/>
  <c r="C22" i="31"/>
  <c r="E20" i="31"/>
  <c r="D20" i="31"/>
  <c r="C20" i="31"/>
  <c r="N8" i="30"/>
  <c r="C18" i="31"/>
  <c r="D18" i="31"/>
  <c r="E18" i="31"/>
  <c r="E16" i="31"/>
  <c r="D16" i="31"/>
  <c r="C16" i="31"/>
  <c r="AM16" i="30"/>
  <c r="AL16" i="30"/>
  <c r="AF73" i="30"/>
  <c r="AE73" i="30"/>
  <c r="X73" i="30"/>
  <c r="W73" i="30"/>
  <c r="A19" i="30" l="1"/>
  <c r="A23" i="30"/>
  <c r="A28" i="30"/>
  <c r="A31" i="30"/>
  <c r="A33" i="30"/>
  <c r="A43" i="30"/>
  <c r="A47" i="30"/>
  <c r="A50" i="30"/>
  <c r="A54" i="30"/>
  <c r="A56" i="30"/>
  <c r="A59" i="30"/>
  <c r="A66" i="30"/>
  <c r="AM71" i="30" l="1"/>
  <c r="AL71" i="30"/>
  <c r="AM70" i="30"/>
  <c r="AL70" i="30"/>
  <c r="AM68" i="30"/>
  <c r="AL68" i="30"/>
  <c r="AM67" i="30"/>
  <c r="AL67" i="30"/>
  <c r="AM65" i="30"/>
  <c r="AL65" i="30"/>
  <c r="AM64" i="30"/>
  <c r="AL64" i="30"/>
  <c r="AM63" i="30"/>
  <c r="AL63" i="30"/>
  <c r="AM62" i="30"/>
  <c r="AL62" i="30"/>
  <c r="AM61" i="30"/>
  <c r="AL61" i="30"/>
  <c r="AM60" i="30"/>
  <c r="AL60" i="30"/>
  <c r="AM58" i="30"/>
  <c r="AL58" i="30"/>
  <c r="AM57" i="30"/>
  <c r="AL57" i="30"/>
  <c r="AM55" i="30"/>
  <c r="AL55" i="30"/>
  <c r="AM53" i="30"/>
  <c r="AL53" i="30"/>
  <c r="AM52" i="30"/>
  <c r="AL52" i="30"/>
  <c r="AM51" i="30"/>
  <c r="AL51" i="30"/>
  <c r="AM49" i="30"/>
  <c r="AL49" i="30"/>
  <c r="AM48" i="30"/>
  <c r="AL48" i="30"/>
  <c r="AM46" i="30"/>
  <c r="AL46" i="30"/>
  <c r="AM45" i="30"/>
  <c r="AL45" i="30"/>
  <c r="AM44" i="30"/>
  <c r="AL44" i="30"/>
  <c r="AM42" i="30"/>
  <c r="AL42" i="30"/>
  <c r="AM41" i="30"/>
  <c r="AL41" i="30"/>
  <c r="AM40" i="30"/>
  <c r="AL40" i="30"/>
  <c r="AM39" i="30"/>
  <c r="AL39" i="30"/>
  <c r="AM38" i="30"/>
  <c r="AL38" i="30"/>
  <c r="AM37" i="30"/>
  <c r="AL37" i="30"/>
  <c r="AM36" i="30"/>
  <c r="AL36" i="30"/>
  <c r="AM35" i="30"/>
  <c r="AL35" i="30"/>
  <c r="AM34" i="30"/>
  <c r="AL34" i="30"/>
  <c r="AM32" i="30"/>
  <c r="AL32" i="30"/>
  <c r="AM30" i="30"/>
  <c r="AL30" i="30"/>
  <c r="AM29" i="30"/>
  <c r="AL29" i="30"/>
  <c r="AM27" i="30"/>
  <c r="AL27" i="30"/>
  <c r="AM26" i="30"/>
  <c r="AL26" i="30"/>
  <c r="AM25" i="30"/>
  <c r="AL25" i="30"/>
  <c r="AM24" i="30"/>
  <c r="AL24" i="30"/>
  <c r="AM22" i="30"/>
  <c r="AL22" i="30"/>
  <c r="AM21" i="30"/>
  <c r="AL21" i="30"/>
  <c r="AM20" i="30"/>
  <c r="AL20" i="30"/>
  <c r="AM18" i="30"/>
  <c r="AL18" i="30"/>
  <c r="AM17" i="30"/>
  <c r="AL17" i="30"/>
  <c r="AM15" i="30"/>
  <c r="AL15" i="30"/>
  <c r="AK71" i="30"/>
  <c r="AK70" i="30"/>
  <c r="AK68" i="30"/>
  <c r="AK67" i="30"/>
  <c r="AK65" i="30"/>
  <c r="AK64" i="30"/>
  <c r="AK63" i="30"/>
  <c r="AK62" i="30"/>
  <c r="AK61" i="30"/>
  <c r="AK60" i="30"/>
  <c r="AK58" i="30"/>
  <c r="AK57" i="30"/>
  <c r="AK55" i="30"/>
  <c r="AK53" i="30"/>
  <c r="AK52" i="30"/>
  <c r="AK51" i="30"/>
  <c r="AK49" i="30"/>
  <c r="AK48" i="30"/>
  <c r="AK45" i="30"/>
  <c r="AK44" i="30"/>
  <c r="AK40" i="30"/>
  <c r="AK34" i="30"/>
  <c r="AK32" i="30"/>
  <c r="AK30" i="30"/>
  <c r="AK29" i="30"/>
  <c r="AK27" i="30"/>
  <c r="AK26" i="30"/>
  <c r="AK25" i="30"/>
  <c r="AK24" i="30"/>
  <c r="AK22" i="30"/>
  <c r="AK21" i="30"/>
  <c r="AK20" i="30"/>
  <c r="AK18" i="30"/>
  <c r="AK17" i="30"/>
  <c r="AK16" i="30"/>
  <c r="AK15" i="30"/>
  <c r="AJ71" i="30"/>
  <c r="AJ70" i="30"/>
  <c r="AJ68" i="30"/>
  <c r="AJ67" i="30"/>
  <c r="AJ65" i="30"/>
  <c r="AJ64" i="30"/>
  <c r="AJ63" i="30"/>
  <c r="AJ62" i="30"/>
  <c r="AJ61" i="30"/>
  <c r="AJ60" i="30"/>
  <c r="AJ58" i="30"/>
  <c r="AJ57" i="30"/>
  <c r="AJ55" i="30"/>
  <c r="AJ53" i="30"/>
  <c r="AJ52" i="30"/>
  <c r="AJ51" i="30"/>
  <c r="AJ49" i="30"/>
  <c r="AJ48" i="30"/>
  <c r="AJ45" i="30"/>
  <c r="AJ44" i="30"/>
  <c r="AJ40" i="30"/>
  <c r="AJ34" i="30"/>
  <c r="AJ32" i="30"/>
  <c r="AJ30" i="30"/>
  <c r="AJ29" i="30"/>
  <c r="AJ27" i="30"/>
  <c r="AJ26" i="30"/>
  <c r="AJ25" i="30"/>
  <c r="AJ24" i="30"/>
  <c r="AJ22" i="30"/>
  <c r="AJ21" i="30"/>
  <c r="AJ20" i="30"/>
  <c r="AJ18" i="30"/>
  <c r="AJ17" i="30"/>
  <c r="AJ16" i="30"/>
  <c r="AJ15" i="30"/>
  <c r="AF11" i="35"/>
  <c r="AF12" i="35"/>
  <c r="AI67" i="35" l="1"/>
  <c r="AH67" i="35"/>
  <c r="X67" i="35"/>
  <c r="W67" i="35"/>
  <c r="P67" i="35"/>
  <c r="O67" i="35"/>
  <c r="N67" i="35"/>
  <c r="M67" i="35"/>
  <c r="A66" i="35"/>
  <c r="AG65" i="35"/>
  <c r="AF65" i="35"/>
  <c r="AK65" i="35"/>
  <c r="AJ65" i="35"/>
  <c r="AB65" i="35"/>
  <c r="AA65" i="35"/>
  <c r="T65" i="35"/>
  <c r="S65" i="35"/>
  <c r="A65" i="35"/>
  <c r="AG64" i="35"/>
  <c r="AF64" i="35"/>
  <c r="AK64" i="35"/>
  <c r="AJ64" i="35"/>
  <c r="AB64" i="35"/>
  <c r="AA64" i="35"/>
  <c r="T64" i="35"/>
  <c r="S64" i="35"/>
  <c r="A64" i="35"/>
  <c r="BJ63" i="35"/>
  <c r="A63" i="35"/>
  <c r="AG62" i="35"/>
  <c r="AF62" i="35"/>
  <c r="AE62" i="35"/>
  <c r="AK62" i="35" s="1"/>
  <c r="AD62" i="35"/>
  <c r="AJ62" i="35" s="1"/>
  <c r="AB62" i="35"/>
  <c r="AA62" i="35"/>
  <c r="T62" i="35"/>
  <c r="S62" i="35"/>
  <c r="A62" i="35"/>
  <c r="AG61" i="35"/>
  <c r="AF61" i="35"/>
  <c r="AK61" i="35"/>
  <c r="AJ61" i="35"/>
  <c r="AB61" i="35"/>
  <c r="AA61" i="35"/>
  <c r="T61" i="35"/>
  <c r="S61" i="35"/>
  <c r="A61" i="35"/>
  <c r="A60" i="35"/>
  <c r="AG59" i="35"/>
  <c r="AF59" i="35"/>
  <c r="AE59" i="35"/>
  <c r="AK59" i="35" s="1"/>
  <c r="AD59" i="35"/>
  <c r="AJ59" i="35" s="1"/>
  <c r="AB59" i="35"/>
  <c r="AA59" i="35"/>
  <c r="T59" i="35"/>
  <c r="S59" i="35"/>
  <c r="A59" i="35"/>
  <c r="AG58" i="35"/>
  <c r="AF58" i="35"/>
  <c r="AE58" i="35"/>
  <c r="AK58" i="35" s="1"/>
  <c r="AD58" i="35"/>
  <c r="AJ58" i="35" s="1"/>
  <c r="AB58" i="35"/>
  <c r="AA58" i="35"/>
  <c r="T58" i="35"/>
  <c r="S58" i="35"/>
  <c r="A58" i="35"/>
  <c r="AK57" i="35"/>
  <c r="AJ57" i="35"/>
  <c r="AB57" i="35"/>
  <c r="AA57" i="35"/>
  <c r="T57" i="35"/>
  <c r="S57" i="35"/>
  <c r="A57" i="35"/>
  <c r="AK56" i="35"/>
  <c r="AJ56" i="35"/>
  <c r="AB56" i="35"/>
  <c r="AA56" i="35"/>
  <c r="T56" i="35"/>
  <c r="S56" i="35"/>
  <c r="A56" i="35"/>
  <c r="AK55" i="35"/>
  <c r="AJ55" i="35"/>
  <c r="AB55" i="35"/>
  <c r="AA55" i="35"/>
  <c r="T55" i="35"/>
  <c r="S55" i="35"/>
  <c r="A55" i="35"/>
  <c r="AK54" i="35"/>
  <c r="AJ54" i="35"/>
  <c r="AB54" i="35"/>
  <c r="AA54" i="35"/>
  <c r="T54" i="35"/>
  <c r="S54" i="35"/>
  <c r="A54" i="35"/>
  <c r="A53" i="35"/>
  <c r="AG52" i="35"/>
  <c r="AF52" i="35"/>
  <c r="AK52" i="35"/>
  <c r="AJ52" i="35"/>
  <c r="AB52" i="35"/>
  <c r="AA52" i="35"/>
  <c r="T52" i="35"/>
  <c r="S52" i="35"/>
  <c r="A52" i="35"/>
  <c r="AG51" i="35"/>
  <c r="AF51" i="35"/>
  <c r="AK51" i="35"/>
  <c r="AJ51" i="35"/>
  <c r="AB51" i="35"/>
  <c r="AA51" i="35"/>
  <c r="T51" i="35"/>
  <c r="S51" i="35"/>
  <c r="A51" i="35"/>
  <c r="A50" i="35"/>
  <c r="AG49" i="35"/>
  <c r="AF49" i="35"/>
  <c r="AK49" i="35"/>
  <c r="AJ49" i="35"/>
  <c r="AB49" i="35"/>
  <c r="AA49" i="35"/>
  <c r="T49" i="35"/>
  <c r="S49" i="35"/>
  <c r="A49" i="35"/>
  <c r="A48" i="35"/>
  <c r="AG47" i="35"/>
  <c r="AF47" i="35"/>
  <c r="AK47" i="35"/>
  <c r="AJ47" i="35"/>
  <c r="AB47" i="35"/>
  <c r="AA47" i="35"/>
  <c r="T47" i="35"/>
  <c r="S47" i="35"/>
  <c r="A47" i="35"/>
  <c r="AG46" i="35"/>
  <c r="AF46" i="35"/>
  <c r="AK46" i="35"/>
  <c r="AJ46" i="35"/>
  <c r="AB46" i="35"/>
  <c r="AA46" i="35"/>
  <c r="T46" i="35"/>
  <c r="S46" i="35"/>
  <c r="A46" i="35"/>
  <c r="AG45" i="35"/>
  <c r="AF45" i="35"/>
  <c r="AK45" i="35"/>
  <c r="AJ45" i="35"/>
  <c r="AB45" i="35"/>
  <c r="AA45" i="35"/>
  <c r="T45" i="35"/>
  <c r="S45" i="35"/>
  <c r="A45" i="35"/>
  <c r="A44" i="35"/>
  <c r="AK43" i="35"/>
  <c r="AJ43" i="35"/>
  <c r="AB43" i="35"/>
  <c r="AA43" i="35"/>
  <c r="T43" i="35"/>
  <c r="S43" i="35"/>
  <c r="A43" i="35"/>
  <c r="AG42" i="35"/>
  <c r="AF42" i="35"/>
  <c r="AK42" i="35"/>
  <c r="AJ42" i="35"/>
  <c r="AB42" i="35"/>
  <c r="AA42" i="35"/>
  <c r="T42" i="35"/>
  <c r="S42" i="35"/>
  <c r="A42" i="35"/>
  <c r="A41" i="35"/>
  <c r="AG40" i="35"/>
  <c r="AF40" i="35"/>
  <c r="T40" i="35"/>
  <c r="V40" i="35" s="1"/>
  <c r="S40" i="35"/>
  <c r="U40" i="35" s="1"/>
  <c r="A40" i="35"/>
  <c r="AG39" i="35"/>
  <c r="AF39" i="35"/>
  <c r="AK39" i="35"/>
  <c r="AJ39" i="35"/>
  <c r="AB39" i="35"/>
  <c r="AA39" i="35"/>
  <c r="T39" i="35"/>
  <c r="S39" i="35"/>
  <c r="A39" i="35"/>
  <c r="AG38" i="35"/>
  <c r="AF38" i="35"/>
  <c r="AK38" i="35"/>
  <c r="AJ38" i="35"/>
  <c r="AB38" i="35"/>
  <c r="AA38" i="35"/>
  <c r="T38" i="35"/>
  <c r="S38" i="35"/>
  <c r="A38" i="35"/>
  <c r="A37" i="35"/>
  <c r="AG36" i="35"/>
  <c r="AF36" i="35"/>
  <c r="T36" i="35"/>
  <c r="V36" i="35" s="1"/>
  <c r="S36" i="35"/>
  <c r="U36" i="35" s="1"/>
  <c r="AA36" i="35" s="1"/>
  <c r="AC36" i="35" s="1"/>
  <c r="A36" i="35"/>
  <c r="AG35" i="35"/>
  <c r="AF35" i="35"/>
  <c r="V35" i="35"/>
  <c r="AB35" i="35" s="1"/>
  <c r="U35" i="35"/>
  <c r="AA35" i="35" s="1"/>
  <c r="T35" i="35"/>
  <c r="S35" i="35"/>
  <c r="A35" i="35"/>
  <c r="AG34" i="35"/>
  <c r="AF34" i="35"/>
  <c r="AE34" i="35"/>
  <c r="AK34" i="35" s="1"/>
  <c r="AJ34" i="35"/>
  <c r="AB34" i="35"/>
  <c r="AA34" i="35"/>
  <c r="T34" i="35"/>
  <c r="S34" i="35"/>
  <c r="A34" i="35"/>
  <c r="AG33" i="35"/>
  <c r="AF33" i="35"/>
  <c r="T33" i="35"/>
  <c r="V33" i="35" s="1"/>
  <c r="S33" i="35"/>
  <c r="U33" i="35" s="1"/>
  <c r="A33" i="35"/>
  <c r="AG32" i="35"/>
  <c r="AF32" i="35"/>
  <c r="V32" i="35"/>
  <c r="AB32" i="35" s="1"/>
  <c r="T32" i="35"/>
  <c r="S32" i="35"/>
  <c r="U32" i="35" s="1"/>
  <c r="A32" i="35"/>
  <c r="AG31" i="35"/>
  <c r="AF31" i="35"/>
  <c r="AE31" i="35"/>
  <c r="AK31" i="35" s="1"/>
  <c r="V31" i="35"/>
  <c r="AB31" i="35" s="1"/>
  <c r="T31" i="35"/>
  <c r="S31" i="35"/>
  <c r="U31" i="35" s="1"/>
  <c r="A31" i="35"/>
  <c r="AG30" i="35"/>
  <c r="AF30" i="35"/>
  <c r="T30" i="35"/>
  <c r="V30" i="35" s="1"/>
  <c r="S30" i="35"/>
  <c r="U30" i="35" s="1"/>
  <c r="A30" i="35"/>
  <c r="AG29" i="35"/>
  <c r="AF29" i="35"/>
  <c r="T29" i="35"/>
  <c r="V29" i="35" s="1"/>
  <c r="S29" i="35"/>
  <c r="U29" i="35" s="1"/>
  <c r="A29" i="35"/>
  <c r="AK28" i="35"/>
  <c r="AJ28" i="35"/>
  <c r="AB28" i="35"/>
  <c r="AA28" i="35"/>
  <c r="T28" i="35"/>
  <c r="S28" i="35"/>
  <c r="A28" i="35"/>
  <c r="A27" i="35"/>
  <c r="AG26" i="35"/>
  <c r="AF26" i="35"/>
  <c r="AE26" i="35"/>
  <c r="AK26" i="35" s="1"/>
  <c r="AD26" i="35"/>
  <c r="AJ26" i="35" s="1"/>
  <c r="AB26" i="35"/>
  <c r="AA26" i="35"/>
  <c r="T26" i="35"/>
  <c r="S26" i="35"/>
  <c r="A26" i="35"/>
  <c r="A25" i="35"/>
  <c r="AG24" i="35"/>
  <c r="AK24" i="35" s="1"/>
  <c r="AF24" i="35"/>
  <c r="AJ24" i="35"/>
  <c r="AB24" i="35"/>
  <c r="AA24" i="35"/>
  <c r="T24" i="35"/>
  <c r="S24" i="35"/>
  <c r="A24" i="35"/>
  <c r="AK23" i="35"/>
  <c r="AB23" i="35"/>
  <c r="AA23" i="35"/>
  <c r="T23" i="35"/>
  <c r="S23" i="35"/>
  <c r="A23" i="35"/>
  <c r="A22" i="35"/>
  <c r="AG21" i="35"/>
  <c r="AK21" i="35" s="1"/>
  <c r="AF21" i="35"/>
  <c r="AJ21" i="35"/>
  <c r="AB21" i="35"/>
  <c r="AA21" i="35"/>
  <c r="T21" i="35"/>
  <c r="S21" i="35"/>
  <c r="A21" i="35"/>
  <c r="AG20" i="35"/>
  <c r="AF20" i="35"/>
  <c r="AK20" i="35"/>
  <c r="AJ20" i="35"/>
  <c r="AB20" i="35"/>
  <c r="AA20" i="35"/>
  <c r="T20" i="35"/>
  <c r="S20" i="35"/>
  <c r="A20" i="35"/>
  <c r="AG19" i="35"/>
  <c r="AF19" i="35"/>
  <c r="AJ19" i="35" s="1"/>
  <c r="AE19" i="35"/>
  <c r="AK19" i="35" s="1"/>
  <c r="AB19" i="35"/>
  <c r="AA19" i="35"/>
  <c r="T19" i="35"/>
  <c r="S19" i="35"/>
  <c r="A19" i="35"/>
  <c r="AG18" i="35"/>
  <c r="AF18" i="35"/>
  <c r="AE18" i="35"/>
  <c r="AK18" i="35" s="1"/>
  <c r="AJ18" i="35"/>
  <c r="AB18" i="35"/>
  <c r="AA18" i="35"/>
  <c r="T18" i="35"/>
  <c r="S18" i="35"/>
  <c r="A18" i="35"/>
  <c r="A17" i="35"/>
  <c r="AK16" i="35"/>
  <c r="AJ16" i="35"/>
  <c r="AB16" i="35"/>
  <c r="T16" i="35"/>
  <c r="S16" i="35"/>
  <c r="A16" i="35"/>
  <c r="AK15" i="35"/>
  <c r="AJ15" i="35"/>
  <c r="AB15" i="35"/>
  <c r="AA15" i="35"/>
  <c r="T15" i="35"/>
  <c r="S15" i="35"/>
  <c r="A15" i="35"/>
  <c r="AK14" i="35"/>
  <c r="AJ14" i="35"/>
  <c r="AB14" i="35"/>
  <c r="AA14" i="35"/>
  <c r="T14" i="35"/>
  <c r="S14" i="35"/>
  <c r="A14" i="35"/>
  <c r="A13" i="35"/>
  <c r="AG12" i="35"/>
  <c r="AE12" i="35"/>
  <c r="AK12" i="35" s="1"/>
  <c r="AJ12" i="35"/>
  <c r="AB12" i="35"/>
  <c r="AA12" i="35"/>
  <c r="T12" i="35"/>
  <c r="S12" i="35"/>
  <c r="A12" i="35"/>
  <c r="AG11" i="35"/>
  <c r="AB11" i="35"/>
  <c r="AA11" i="35"/>
  <c r="T11" i="35"/>
  <c r="S11" i="35"/>
  <c r="A11" i="35"/>
  <c r="AG10" i="35"/>
  <c r="AB10" i="35"/>
  <c r="AA10" i="35"/>
  <c r="T10" i="35"/>
  <c r="S10" i="35"/>
  <c r="A10" i="35"/>
  <c r="AG9" i="35"/>
  <c r="AF9" i="35"/>
  <c r="AB9" i="35"/>
  <c r="AA9" i="35"/>
  <c r="T9" i="35"/>
  <c r="S9" i="35"/>
  <c r="A64" i="33"/>
  <c r="A63" i="33"/>
  <c r="A62" i="33"/>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7" i="33"/>
  <c r="A26" i="33"/>
  <c r="A25" i="33"/>
  <c r="A24" i="33"/>
  <c r="A23" i="33"/>
  <c r="A22" i="33"/>
  <c r="A21" i="33"/>
  <c r="A20" i="33"/>
  <c r="A19" i="33"/>
  <c r="A18" i="33"/>
  <c r="A17" i="33"/>
  <c r="A16" i="33"/>
  <c r="A15" i="33"/>
  <c r="A14" i="33"/>
  <c r="A13" i="33"/>
  <c r="A12" i="33"/>
  <c r="A11" i="33"/>
  <c r="A10" i="33"/>
  <c r="A9" i="33"/>
  <c r="A8" i="33"/>
  <c r="A7" i="33"/>
  <c r="AC66" i="29"/>
  <c r="AB66" i="29"/>
  <c r="AA66" i="29"/>
  <c r="Z66" i="29"/>
  <c r="Y66" i="29"/>
  <c r="X66" i="29"/>
  <c r="W66" i="29"/>
  <c r="V66" i="29"/>
  <c r="U66" i="29"/>
  <c r="T66" i="29"/>
  <c r="S66" i="29"/>
  <c r="R66" i="29"/>
  <c r="Q66" i="29"/>
  <c r="P66" i="29"/>
  <c r="O66" i="29"/>
  <c r="N66" i="29"/>
  <c r="M66" i="29"/>
  <c r="L66" i="29"/>
  <c r="K66" i="29"/>
  <c r="J66" i="29"/>
  <c r="I66" i="29"/>
  <c r="A65" i="29"/>
  <c r="A64" i="29"/>
  <c r="A63" i="29"/>
  <c r="A62" i="29"/>
  <c r="A61" i="29"/>
  <c r="A60" i="29"/>
  <c r="A59" i="29"/>
  <c r="A58" i="29"/>
  <c r="A57" i="29"/>
  <c r="A56" i="29"/>
  <c r="A55" i="29"/>
  <c r="A54" i="29"/>
  <c r="A53" i="29"/>
  <c r="A52" i="29"/>
  <c r="A51" i="29"/>
  <c r="A50" i="29"/>
  <c r="A49" i="29"/>
  <c r="A48" i="29"/>
  <c r="A47" i="29"/>
  <c r="A46" i="29"/>
  <c r="A45" i="29"/>
  <c r="A44" i="29"/>
  <c r="A43" i="29"/>
  <c r="A42" i="29"/>
  <c r="A41" i="29"/>
  <c r="A40" i="29"/>
  <c r="A39" i="29"/>
  <c r="A38" i="29"/>
  <c r="A37" i="29"/>
  <c r="A36" i="29"/>
  <c r="A35" i="29"/>
  <c r="A34" i="29"/>
  <c r="A33" i="29"/>
  <c r="A32" i="29"/>
  <c r="A31" i="29"/>
  <c r="A30" i="29"/>
  <c r="A29" i="29"/>
  <c r="A28" i="29"/>
  <c r="A27" i="29"/>
  <c r="A26" i="29"/>
  <c r="A25" i="29"/>
  <c r="A24" i="29"/>
  <c r="A23" i="29"/>
  <c r="A22" i="29"/>
  <c r="A21" i="29"/>
  <c r="A20" i="29"/>
  <c r="A19" i="29"/>
  <c r="A18" i="29"/>
  <c r="A17" i="29"/>
  <c r="A16" i="29"/>
  <c r="A15" i="29"/>
  <c r="A14" i="29"/>
  <c r="A13" i="29"/>
  <c r="A12" i="29"/>
  <c r="A11" i="29"/>
  <c r="A10" i="29"/>
  <c r="A9" i="29"/>
  <c r="A8" i="29"/>
  <c r="AC66" i="28"/>
  <c r="AB66" i="28"/>
  <c r="AA66" i="28"/>
  <c r="Z66" i="28"/>
  <c r="Y66" i="28"/>
  <c r="X66" i="28"/>
  <c r="W66" i="28"/>
  <c r="V66" i="28"/>
  <c r="U66" i="28"/>
  <c r="T66" i="28"/>
  <c r="S66" i="28"/>
  <c r="R66" i="28"/>
  <c r="Q66" i="28"/>
  <c r="P66" i="28"/>
  <c r="O66" i="28"/>
  <c r="N66" i="28"/>
  <c r="M66" i="28"/>
  <c r="L66" i="28"/>
  <c r="K66" i="28"/>
  <c r="J66" i="28"/>
  <c r="I66" i="28"/>
  <c r="A65" i="28"/>
  <c r="A64" i="28"/>
  <c r="A63" i="28"/>
  <c r="A62" i="28"/>
  <c r="A61" i="28"/>
  <c r="A60" i="28"/>
  <c r="A59" i="28"/>
  <c r="A58" i="28"/>
  <c r="A57" i="28"/>
  <c r="A56" i="28"/>
  <c r="A55" i="28"/>
  <c r="A54" i="28"/>
  <c r="A53" i="28"/>
  <c r="A52" i="28"/>
  <c r="A51" i="28"/>
  <c r="A50" i="28"/>
  <c r="A49" i="28"/>
  <c r="A48" i="28"/>
  <c r="A47" i="28"/>
  <c r="A46" i="28"/>
  <c r="A45" i="28"/>
  <c r="A44" i="28"/>
  <c r="A43" i="28"/>
  <c r="A42" i="28"/>
  <c r="A41" i="28"/>
  <c r="A40" i="28"/>
  <c r="A39" i="28"/>
  <c r="A38" i="28"/>
  <c r="A37" i="28"/>
  <c r="A36" i="28"/>
  <c r="A35" i="28"/>
  <c r="A34" i="28"/>
  <c r="A33" i="28"/>
  <c r="A32" i="28"/>
  <c r="A31" i="28"/>
  <c r="A30" i="28"/>
  <c r="A29" i="28"/>
  <c r="A28" i="28"/>
  <c r="A27" i="28"/>
  <c r="A26" i="28"/>
  <c r="A25" i="28"/>
  <c r="A24" i="28"/>
  <c r="A23" i="28"/>
  <c r="A22" i="28"/>
  <c r="A21" i="28"/>
  <c r="A20" i="28"/>
  <c r="A19" i="28"/>
  <c r="A18" i="28"/>
  <c r="A17" i="28"/>
  <c r="A16" i="28"/>
  <c r="A15" i="28"/>
  <c r="A14" i="28"/>
  <c r="A13" i="28"/>
  <c r="A12" i="28"/>
  <c r="A11" i="28"/>
  <c r="A10" i="28"/>
  <c r="A9" i="28"/>
  <c r="A8" i="28"/>
  <c r="CF73" i="30"/>
  <c r="CE73" i="30"/>
  <c r="CD73" i="30"/>
  <c r="CC73" i="30"/>
  <c r="CB73" i="30"/>
  <c r="BQ73" i="30"/>
  <c r="BP73" i="30"/>
  <c r="BK73" i="30"/>
  <c r="BJ73" i="30"/>
  <c r="BI73" i="30"/>
  <c r="BH73" i="30"/>
  <c r="BE73" i="30"/>
  <c r="BD73" i="30"/>
  <c r="BC73" i="30"/>
  <c r="BB73" i="30"/>
  <c r="BA73" i="30"/>
  <c r="AZ73" i="30"/>
  <c r="AX73" i="30"/>
  <c r="AW73" i="30"/>
  <c r="AV73" i="30"/>
  <c r="AU73" i="30"/>
  <c r="AS73" i="30"/>
  <c r="AR73" i="30"/>
  <c r="AD73" i="30"/>
  <c r="AC73" i="30"/>
  <c r="V73" i="30"/>
  <c r="U73" i="30"/>
  <c r="T73" i="30"/>
  <c r="S73" i="30"/>
  <c r="AQ71" i="30"/>
  <c r="AP71" i="30"/>
  <c r="AH71" i="30"/>
  <c r="AG71" i="30"/>
  <c r="AI71" i="30" s="1"/>
  <c r="Z71" i="30"/>
  <c r="Y71" i="30"/>
  <c r="AQ70" i="30"/>
  <c r="AP70" i="30"/>
  <c r="AH70" i="30"/>
  <c r="AG70" i="30"/>
  <c r="AI70" i="30" s="1"/>
  <c r="Z70" i="30"/>
  <c r="Y70" i="30"/>
  <c r="AQ68" i="30"/>
  <c r="AP68" i="30"/>
  <c r="AH68" i="30"/>
  <c r="AG68" i="30"/>
  <c r="AI68" i="30" s="1"/>
  <c r="Z68" i="30"/>
  <c r="Y68" i="30"/>
  <c r="AQ67" i="30"/>
  <c r="AP67" i="30"/>
  <c r="AH67" i="30"/>
  <c r="AG67" i="30"/>
  <c r="AI67" i="30" s="1"/>
  <c r="Z67" i="30"/>
  <c r="Y67" i="30"/>
  <c r="AQ65" i="30"/>
  <c r="AP65" i="30"/>
  <c r="AH65" i="30"/>
  <c r="AG65" i="30"/>
  <c r="AI65" i="30" s="1"/>
  <c r="Z65" i="30"/>
  <c r="Y65" i="30"/>
  <c r="AQ64" i="30"/>
  <c r="AP64" i="30"/>
  <c r="AH64" i="30"/>
  <c r="AG64" i="30"/>
  <c r="AI64" i="30" s="1"/>
  <c r="Z64" i="30"/>
  <c r="Y64" i="30"/>
  <c r="AQ63" i="30"/>
  <c r="AP63" i="30"/>
  <c r="AH63" i="30"/>
  <c r="AG63" i="30"/>
  <c r="AI63" i="30" s="1"/>
  <c r="Z63" i="30"/>
  <c r="Y63" i="30"/>
  <c r="AQ62" i="30"/>
  <c r="AP62" i="30"/>
  <c r="AH62" i="30"/>
  <c r="AG62" i="30"/>
  <c r="AI62" i="30" s="1"/>
  <c r="Z62" i="30"/>
  <c r="Y62" i="30"/>
  <c r="AQ61" i="30"/>
  <c r="AP61" i="30"/>
  <c r="AH61" i="30"/>
  <c r="AG61" i="30"/>
  <c r="AI61" i="30" s="1"/>
  <c r="Z61" i="30"/>
  <c r="Y61" i="30"/>
  <c r="AQ60" i="30"/>
  <c r="AP60" i="30"/>
  <c r="AH60" i="30"/>
  <c r="AG60" i="30"/>
  <c r="AI60" i="30" s="1"/>
  <c r="Z60" i="30"/>
  <c r="Y60" i="30"/>
  <c r="AQ58" i="30"/>
  <c r="AP58" i="30"/>
  <c r="AH58" i="30"/>
  <c r="AG58" i="30"/>
  <c r="AI58" i="30" s="1"/>
  <c r="Z58" i="30"/>
  <c r="Y58" i="30"/>
  <c r="AQ57" i="30"/>
  <c r="AP57" i="30"/>
  <c r="AH57" i="30"/>
  <c r="AG57" i="30"/>
  <c r="AI57" i="30" s="1"/>
  <c r="Z57" i="30"/>
  <c r="Y57" i="30"/>
  <c r="AQ55" i="30"/>
  <c r="AP55" i="30"/>
  <c r="AH55" i="30"/>
  <c r="AG55" i="30"/>
  <c r="AI55" i="30" s="1"/>
  <c r="Z55" i="30"/>
  <c r="Y55" i="30"/>
  <c r="AQ53" i="30"/>
  <c r="AP53" i="30"/>
  <c r="AH53" i="30"/>
  <c r="AG53" i="30"/>
  <c r="AI53" i="30" s="1"/>
  <c r="Z53" i="30"/>
  <c r="Y53" i="30"/>
  <c r="AQ52" i="30"/>
  <c r="AP52" i="30"/>
  <c r="AH52" i="30"/>
  <c r="AG52" i="30"/>
  <c r="AI52" i="30" s="1"/>
  <c r="Z52" i="30"/>
  <c r="Y52" i="30"/>
  <c r="AQ51" i="30"/>
  <c r="AP51" i="30"/>
  <c r="AH51" i="30"/>
  <c r="AG51" i="30"/>
  <c r="AI51" i="30" s="1"/>
  <c r="Z51" i="30"/>
  <c r="Y51" i="30"/>
  <c r="AQ49" i="30"/>
  <c r="AP49" i="30"/>
  <c r="AH49" i="30"/>
  <c r="AG49" i="30"/>
  <c r="AI49" i="30" s="1"/>
  <c r="Z49" i="30"/>
  <c r="Y49" i="30"/>
  <c r="AQ48" i="30"/>
  <c r="AP48" i="30"/>
  <c r="AH48" i="30"/>
  <c r="AG48" i="30"/>
  <c r="AI48" i="30" s="1"/>
  <c r="Z48" i="30"/>
  <c r="Y48" i="30"/>
  <c r="Z46" i="30"/>
  <c r="AB46" i="30" s="1"/>
  <c r="AK46" i="30" s="1"/>
  <c r="Y46" i="30"/>
  <c r="AA46" i="30" s="1"/>
  <c r="AQ45" i="30"/>
  <c r="AP45" i="30"/>
  <c r="AH45" i="30"/>
  <c r="AG45" i="30"/>
  <c r="AI45" i="30" s="1"/>
  <c r="Z45" i="30"/>
  <c r="Y45" i="30"/>
  <c r="AQ44" i="30"/>
  <c r="AP44" i="30"/>
  <c r="AH44" i="30"/>
  <c r="AG44" i="30"/>
  <c r="AI44" i="30" s="1"/>
  <c r="Z44" i="30"/>
  <c r="Y44" i="30"/>
  <c r="Z42" i="30"/>
  <c r="AB42" i="30" s="1"/>
  <c r="AK42" i="30" s="1"/>
  <c r="Y42" i="30"/>
  <c r="AA42" i="30" s="1"/>
  <c r="AJ42" i="30" s="1"/>
  <c r="Z41" i="30"/>
  <c r="AB41" i="30" s="1"/>
  <c r="Y41" i="30"/>
  <c r="AA41" i="30" s="1"/>
  <c r="AJ41" i="30" s="1"/>
  <c r="AQ40" i="30"/>
  <c r="AP40" i="30"/>
  <c r="AH40" i="30"/>
  <c r="AG40" i="30"/>
  <c r="AI40" i="30" s="1"/>
  <c r="Z40" i="30"/>
  <c r="Y40" i="30"/>
  <c r="Z39" i="30"/>
  <c r="AB39" i="30" s="1"/>
  <c r="AK39" i="30" s="1"/>
  <c r="Y39" i="30"/>
  <c r="AA39" i="30" s="1"/>
  <c r="AJ39" i="30" s="1"/>
  <c r="Z38" i="30"/>
  <c r="AB38" i="30" s="1"/>
  <c r="AK38" i="30" s="1"/>
  <c r="Y38" i="30"/>
  <c r="AA38" i="30" s="1"/>
  <c r="Z37" i="30"/>
  <c r="AB37" i="30" s="1"/>
  <c r="AK37" i="30" s="1"/>
  <c r="Y37" i="30"/>
  <c r="AA37" i="30" s="1"/>
  <c r="AJ37" i="30" s="1"/>
  <c r="Z36" i="30"/>
  <c r="AB36" i="30" s="1"/>
  <c r="AK36" i="30" s="1"/>
  <c r="Y36" i="30"/>
  <c r="AA36" i="30" s="1"/>
  <c r="AJ36" i="30" s="1"/>
  <c r="Z35" i="30"/>
  <c r="AB35" i="30" s="1"/>
  <c r="AK35" i="30" s="1"/>
  <c r="Y35" i="30"/>
  <c r="AA35" i="30" s="1"/>
  <c r="AJ35" i="30" s="1"/>
  <c r="AQ34" i="30"/>
  <c r="AP34" i="30"/>
  <c r="AH34" i="30"/>
  <c r="AG34" i="30"/>
  <c r="AI34" i="30" s="1"/>
  <c r="Z34" i="30"/>
  <c r="Y34" i="30"/>
  <c r="AQ32" i="30"/>
  <c r="AP32" i="30"/>
  <c r="AH32" i="30"/>
  <c r="AG32" i="30"/>
  <c r="AI32" i="30" s="1"/>
  <c r="Z32" i="30"/>
  <c r="Y32" i="30"/>
  <c r="AQ30" i="30"/>
  <c r="AP30" i="30"/>
  <c r="AH30" i="30"/>
  <c r="AG30" i="30"/>
  <c r="AI30" i="30" s="1"/>
  <c r="Z30" i="30"/>
  <c r="Y30" i="30"/>
  <c r="AQ29" i="30"/>
  <c r="AP29" i="30"/>
  <c r="AH29" i="30"/>
  <c r="AG29" i="30"/>
  <c r="AI29" i="30" s="1"/>
  <c r="Z29" i="30"/>
  <c r="Y29" i="30"/>
  <c r="AQ27" i="30"/>
  <c r="AP27" i="30"/>
  <c r="AH27" i="30"/>
  <c r="AG27" i="30"/>
  <c r="AI27" i="30" s="1"/>
  <c r="Z27" i="30"/>
  <c r="Y27" i="30"/>
  <c r="AQ26" i="30"/>
  <c r="AP26" i="30"/>
  <c r="AH26" i="30"/>
  <c r="AG26" i="30"/>
  <c r="AI26" i="30" s="1"/>
  <c r="Z26" i="30"/>
  <c r="Y26" i="30"/>
  <c r="AQ25" i="30"/>
  <c r="AP25" i="30"/>
  <c r="AH25" i="30"/>
  <c r="AG25" i="30"/>
  <c r="AI25" i="30" s="1"/>
  <c r="Z25" i="30"/>
  <c r="Y25" i="30"/>
  <c r="AQ24" i="30"/>
  <c r="AP24" i="30"/>
  <c r="AH24" i="30"/>
  <c r="AG24" i="30"/>
  <c r="AI24" i="30" s="1"/>
  <c r="Z24" i="30"/>
  <c r="Y24" i="30"/>
  <c r="AQ22" i="30"/>
  <c r="AP22" i="30"/>
  <c r="AH22" i="30"/>
  <c r="AG22" i="30"/>
  <c r="AI22" i="30" s="1"/>
  <c r="Z22" i="30"/>
  <c r="Y22" i="30"/>
  <c r="AQ21" i="30"/>
  <c r="AP21" i="30"/>
  <c r="AH21" i="30"/>
  <c r="AG21" i="30"/>
  <c r="AI21" i="30" s="1"/>
  <c r="Z21" i="30"/>
  <c r="Y21" i="30"/>
  <c r="AQ20" i="30"/>
  <c r="AP20" i="30"/>
  <c r="AH20" i="30"/>
  <c r="AG20" i="30"/>
  <c r="AI20" i="30" s="1"/>
  <c r="Z20" i="30"/>
  <c r="Y20" i="30"/>
  <c r="AQ18" i="30"/>
  <c r="AP18" i="30"/>
  <c r="AH18" i="30"/>
  <c r="AG18" i="30"/>
  <c r="AI18" i="30" s="1"/>
  <c r="Z18" i="30"/>
  <c r="Y18" i="30"/>
  <c r="AQ17" i="30"/>
  <c r="AP17" i="30"/>
  <c r="AH17" i="30"/>
  <c r="AG17" i="30"/>
  <c r="AI17" i="30" s="1"/>
  <c r="Z17" i="30"/>
  <c r="Y17" i="30"/>
  <c r="AQ16" i="30"/>
  <c r="AP16" i="30"/>
  <c r="AH16" i="30"/>
  <c r="AG16" i="30"/>
  <c r="AI16" i="30" s="1"/>
  <c r="Z16" i="30"/>
  <c r="Y16" i="30"/>
  <c r="AM73" i="30"/>
  <c r="AL73" i="30"/>
  <c r="AH15" i="30"/>
  <c r="AG15" i="30"/>
  <c r="AI15" i="30" s="1"/>
  <c r="Z15" i="30"/>
  <c r="Y15" i="30"/>
  <c r="AB36" i="35" l="1"/>
  <c r="AE36" i="35"/>
  <c r="AK36" i="35" s="1"/>
  <c r="V67" i="35"/>
  <c r="AE29" i="35"/>
  <c r="AK29" i="35" s="1"/>
  <c r="AB30" i="35"/>
  <c r="AE30" i="35"/>
  <c r="AK30" i="35" s="1"/>
  <c r="AE32" i="35"/>
  <c r="AK32" i="35" s="1"/>
  <c r="AE35" i="35"/>
  <c r="AK35" i="35" s="1"/>
  <c r="AJ46" i="30"/>
  <c r="AP46" i="30" s="1"/>
  <c r="AG38" i="30"/>
  <c r="AI38" i="30" s="1"/>
  <c r="AJ38" i="30"/>
  <c r="Y73" i="30"/>
  <c r="A69" i="30" s="1"/>
  <c r="AK41" i="30"/>
  <c r="AQ41" i="30" s="1"/>
  <c r="AF67" i="35"/>
  <c r="AG67" i="35"/>
  <c r="AJ23" i="35"/>
  <c r="T67" i="35"/>
  <c r="S67" i="35"/>
  <c r="Z73" i="30"/>
  <c r="AA31" i="35"/>
  <c r="AJ31" i="35"/>
  <c r="AA32" i="35"/>
  <c r="AJ32" i="35"/>
  <c r="AD40" i="35"/>
  <c r="AJ40" i="35" s="1"/>
  <c r="AA40" i="35"/>
  <c r="AA29" i="35"/>
  <c r="U67" i="35"/>
  <c r="AD29" i="35"/>
  <c r="AJ29" i="35" s="1"/>
  <c r="AJ33" i="35"/>
  <c r="AA33" i="35"/>
  <c r="AB40" i="35"/>
  <c r="AE40" i="35"/>
  <c r="AK40" i="35" s="1"/>
  <c r="AA30" i="35"/>
  <c r="AD30" i="35"/>
  <c r="AJ30" i="35" s="1"/>
  <c r="AE33" i="35"/>
  <c r="AK33" i="35" s="1"/>
  <c r="AB33" i="35"/>
  <c r="AB29" i="35"/>
  <c r="AJ35" i="35"/>
  <c r="AJ36" i="35"/>
  <c r="AH39" i="30"/>
  <c r="AQ39" i="30"/>
  <c r="AG42" i="30"/>
  <c r="AI42" i="30" s="1"/>
  <c r="AP42" i="30"/>
  <c r="AH42" i="30"/>
  <c r="AQ42" i="30"/>
  <c r="AH46" i="30"/>
  <c r="AQ46" i="30"/>
  <c r="AA73" i="30"/>
  <c r="AG35" i="30"/>
  <c r="AI35" i="30" s="1"/>
  <c r="AP35" i="30"/>
  <c r="AG36" i="30"/>
  <c r="AI36" i="30" s="1"/>
  <c r="AP36" i="30"/>
  <c r="AG37" i="30"/>
  <c r="AI37" i="30" s="1"/>
  <c r="AP37" i="30"/>
  <c r="AH35" i="30"/>
  <c r="AQ35" i="30"/>
  <c r="AB73" i="30"/>
  <c r="AQ36" i="30"/>
  <c r="AH36" i="30"/>
  <c r="AH37" i="30"/>
  <c r="AQ37" i="30"/>
  <c r="AQ38" i="30"/>
  <c r="AH38" i="30"/>
  <c r="AG39" i="30"/>
  <c r="AI39" i="30" s="1"/>
  <c r="AP39" i="30"/>
  <c r="AG41" i="30"/>
  <c r="AI41" i="30" s="1"/>
  <c r="AP41" i="30"/>
  <c r="A20" i="30"/>
  <c r="A21" i="30"/>
  <c r="A22" i="30"/>
  <c r="A34" i="30"/>
  <c r="A35" i="30"/>
  <c r="A37" i="30"/>
  <c r="A39" i="30"/>
  <c r="AH41" i="30"/>
  <c r="A42" i="30"/>
  <c r="AG46" i="30"/>
  <c r="AI46" i="30" s="1"/>
  <c r="A55" i="30"/>
  <c r="A70" i="30"/>
  <c r="A71" i="30"/>
  <c r="AP15" i="30"/>
  <c r="A24" i="30"/>
  <c r="A25" i="30"/>
  <c r="A26" i="30"/>
  <c r="A27" i="30"/>
  <c r="A57" i="30"/>
  <c r="A58" i="30"/>
  <c r="AQ15" i="30"/>
  <c r="A29" i="30"/>
  <c r="A30" i="30"/>
  <c r="A36" i="30"/>
  <c r="A38" i="30"/>
  <c r="A40" i="30"/>
  <c r="A41" i="30"/>
  <c r="A48" i="30"/>
  <c r="A49" i="30"/>
  <c r="A60" i="30"/>
  <c r="A61" i="30"/>
  <c r="A62" i="30"/>
  <c r="A63" i="30"/>
  <c r="A64" i="30"/>
  <c r="A65" i="30"/>
  <c r="A15" i="30"/>
  <c r="A16" i="30"/>
  <c r="A17" i="30"/>
  <c r="A18" i="30"/>
  <c r="A32" i="30"/>
  <c r="A44" i="30"/>
  <c r="A45" i="30"/>
  <c r="A46" i="30"/>
  <c r="A51" i="30"/>
  <c r="A52" i="30"/>
  <c r="A53" i="30"/>
  <c r="A67" i="30"/>
  <c r="A68" i="30"/>
  <c r="AB67" i="35" l="1"/>
  <c r="AJ73" i="30"/>
  <c r="AP38" i="30"/>
  <c r="AP73" i="30" s="1"/>
  <c r="AH73" i="30"/>
  <c r="AJ67" i="35"/>
  <c r="AD67" i="35"/>
  <c r="AK67" i="35"/>
  <c r="AA67" i="35"/>
  <c r="AE67" i="35"/>
  <c r="AG73" i="30"/>
  <c r="AQ73" i="30"/>
  <c r="AK73" i="30"/>
  <c r="H2" i="35" l="1"/>
  <c r="H1" i="35"/>
  <c r="E2" i="34"/>
  <c r="E1" i="34"/>
  <c r="E2" i="33"/>
  <c r="E1" i="33"/>
  <c r="E2" i="32"/>
  <c r="E1" i="32"/>
  <c r="E2" i="3" l="1"/>
  <c r="E1" i="3"/>
  <c r="E2" i="22"/>
  <c r="E1" i="22"/>
  <c r="H62" i="34" l="1"/>
  <c r="H61" i="34"/>
  <c r="H60" i="34"/>
  <c r="H59" i="34"/>
  <c r="H58" i="34"/>
  <c r="H63" i="34" s="1"/>
  <c r="H56" i="34"/>
  <c r="H55" i="34"/>
  <c r="H54" i="34"/>
  <c r="H53" i="34"/>
  <c r="H52" i="34"/>
  <c r="H51" i="34"/>
  <c r="H57" i="34" s="1"/>
  <c r="H49" i="34"/>
  <c r="H48" i="34"/>
  <c r="H50" i="34" s="1"/>
  <c r="H46" i="34"/>
  <c r="H47" i="34" s="1"/>
  <c r="H44" i="34"/>
  <c r="H43" i="34"/>
  <c r="H42" i="34"/>
  <c r="H45" i="34" s="1"/>
  <c r="H40" i="34"/>
  <c r="H39" i="34"/>
  <c r="H41" i="34" s="1"/>
  <c r="H37" i="34"/>
  <c r="H36" i="34"/>
  <c r="H35" i="34"/>
  <c r="H33" i="34"/>
  <c r="H32" i="34"/>
  <c r="H31" i="34"/>
  <c r="H30" i="34"/>
  <c r="H29" i="34"/>
  <c r="H28" i="34"/>
  <c r="H27" i="34"/>
  <c r="H26" i="34"/>
  <c r="H25" i="34"/>
  <c r="H34" i="34" s="1"/>
  <c r="H23" i="34"/>
  <c r="H24" i="34" s="1"/>
  <c r="H21" i="34"/>
  <c r="H20" i="34"/>
  <c r="H22" i="34" s="1"/>
  <c r="H18" i="34"/>
  <c r="H17" i="34"/>
  <c r="H16" i="34"/>
  <c r="H15" i="34"/>
  <c r="H13" i="34"/>
  <c r="H12" i="34"/>
  <c r="H11" i="34"/>
  <c r="H14" i="34" s="1"/>
  <c r="H9" i="34"/>
  <c r="H8" i="34"/>
  <c r="H7" i="34"/>
  <c r="H6" i="34"/>
  <c r="I20" i="32"/>
  <c r="H20" i="32"/>
  <c r="G20" i="32"/>
  <c r="F20" i="32"/>
  <c r="A18" i="32"/>
  <c r="A10" i="32"/>
  <c r="A8" i="32"/>
  <c r="A19" i="32"/>
  <c r="E2" i="31"/>
  <c r="E1" i="31"/>
  <c r="A22" i="31" s="1"/>
  <c r="E2" i="29"/>
  <c r="E1" i="29"/>
  <c r="A14" i="32" l="1"/>
  <c r="A16" i="32"/>
  <c r="A12" i="32"/>
  <c r="A20" i="32"/>
  <c r="H10" i="34"/>
  <c r="H38" i="34"/>
  <c r="H19" i="34"/>
  <c r="A9" i="32"/>
  <c r="A13" i="32"/>
  <c r="A17" i="32"/>
  <c r="A7" i="32"/>
  <c r="A11" i="32"/>
  <c r="A15" i="32"/>
  <c r="A15" i="31"/>
  <c r="A19" i="31"/>
  <c r="A16" i="31"/>
  <c r="A20" i="31"/>
  <c r="A17" i="31"/>
  <c r="A21" i="31"/>
  <c r="A18" i="31"/>
  <c r="O13" i="3" l="1"/>
  <c r="L10" i="3" l="1"/>
  <c r="I10" i="3"/>
  <c r="AA30" i="22" l="1"/>
  <c r="Z30" i="22"/>
  <c r="Y30" i="22"/>
  <c r="X30" i="22"/>
  <c r="W30" i="22"/>
  <c r="V30" i="22"/>
  <c r="R30" i="22"/>
  <c r="Q30" i="22"/>
  <c r="P30" i="22"/>
  <c r="O30" i="22"/>
  <c r="N30" i="22"/>
  <c r="M30" i="22"/>
  <c r="I30" i="22"/>
  <c r="H30" i="22"/>
  <c r="G30" i="22"/>
  <c r="F30" i="22"/>
  <c r="E30" i="22"/>
  <c r="D30" i="22"/>
  <c r="AD29" i="22"/>
  <c r="AC29" i="22"/>
  <c r="AB29" i="22"/>
  <c r="AD28" i="22"/>
  <c r="AC28" i="22"/>
  <c r="AB28" i="22"/>
  <c r="AD27" i="22"/>
  <c r="AC27" i="22"/>
  <c r="AB27" i="22"/>
  <c r="AD26" i="22"/>
  <c r="AC26" i="22"/>
  <c r="AB26" i="22"/>
  <c r="AD25" i="22"/>
  <c r="AC25" i="22"/>
  <c r="AB25" i="22"/>
  <c r="AD24" i="22"/>
  <c r="AC24" i="22"/>
  <c r="AB24" i="22"/>
  <c r="AD23" i="22"/>
  <c r="AC23" i="22"/>
  <c r="AB23" i="22"/>
  <c r="AD22" i="22"/>
  <c r="AC22" i="22"/>
  <c r="AB22" i="22"/>
  <c r="AD21" i="22"/>
  <c r="AC21" i="22"/>
  <c r="AB21" i="22"/>
  <c r="AD20" i="22"/>
  <c r="AC20" i="22"/>
  <c r="AB20" i="22"/>
  <c r="AD19" i="22"/>
  <c r="AC19" i="22"/>
  <c r="AB19" i="22"/>
  <c r="AD18" i="22"/>
  <c r="AC18" i="22"/>
  <c r="AB18" i="22"/>
  <c r="AD17" i="22"/>
  <c r="AC17" i="22"/>
  <c r="AB17" i="22"/>
  <c r="AD16" i="22"/>
  <c r="AC16" i="22"/>
  <c r="AB16" i="22"/>
  <c r="AD15" i="22"/>
  <c r="AC15" i="22"/>
  <c r="AB15" i="22"/>
  <c r="AD14" i="22"/>
  <c r="AC14" i="22"/>
  <c r="AB14" i="22"/>
  <c r="AD13" i="22"/>
  <c r="AC13" i="22"/>
  <c r="AB13" i="22"/>
  <c r="AD12" i="22"/>
  <c r="AC12" i="22"/>
  <c r="AB12" i="22"/>
  <c r="AD11" i="22"/>
  <c r="AC11" i="22"/>
  <c r="AB11" i="22"/>
  <c r="AD10" i="22"/>
  <c r="AC10" i="22"/>
  <c r="AB10" i="22"/>
  <c r="AD9" i="22"/>
  <c r="AC9" i="22"/>
  <c r="AB9" i="22"/>
  <c r="U29" i="22"/>
  <c r="T29" i="22"/>
  <c r="S29" i="22"/>
  <c r="U28" i="22"/>
  <c r="T28" i="22"/>
  <c r="S28" i="22"/>
  <c r="U27" i="22"/>
  <c r="T27" i="22"/>
  <c r="S27" i="22"/>
  <c r="U26" i="22"/>
  <c r="T26" i="22"/>
  <c r="S26" i="22"/>
  <c r="U25" i="22"/>
  <c r="T25" i="22"/>
  <c r="S25" i="22"/>
  <c r="U24" i="22"/>
  <c r="T24" i="22"/>
  <c r="S24" i="22"/>
  <c r="U23" i="22"/>
  <c r="T23" i="22"/>
  <c r="S23" i="22"/>
  <c r="U22" i="22"/>
  <c r="T22" i="22"/>
  <c r="S22" i="22"/>
  <c r="U21" i="22"/>
  <c r="T21" i="22"/>
  <c r="S21" i="22"/>
  <c r="U20" i="22"/>
  <c r="T20" i="22"/>
  <c r="S20" i="22"/>
  <c r="U19" i="22"/>
  <c r="T19" i="22"/>
  <c r="S19" i="22"/>
  <c r="U18" i="22"/>
  <c r="T18" i="22"/>
  <c r="S18" i="22"/>
  <c r="U17" i="22"/>
  <c r="T17" i="22"/>
  <c r="S17" i="22"/>
  <c r="U16" i="22"/>
  <c r="T16" i="22"/>
  <c r="S16" i="22"/>
  <c r="U15" i="22"/>
  <c r="T15" i="22"/>
  <c r="S15" i="22"/>
  <c r="U14" i="22"/>
  <c r="T14" i="22"/>
  <c r="S14" i="22"/>
  <c r="U13" i="22"/>
  <c r="T13" i="22"/>
  <c r="S13" i="22"/>
  <c r="U12" i="22"/>
  <c r="T12" i="22"/>
  <c r="S12" i="22"/>
  <c r="U11" i="22"/>
  <c r="T11" i="22"/>
  <c r="S11" i="22"/>
  <c r="U10" i="22"/>
  <c r="T10" i="22"/>
  <c r="S10" i="22"/>
  <c r="U9" i="22"/>
  <c r="T9" i="22"/>
  <c r="S9" i="22"/>
  <c r="L29" i="22"/>
  <c r="K29" i="22"/>
  <c r="J29" i="22"/>
  <c r="L28" i="22"/>
  <c r="K28" i="22"/>
  <c r="J28" i="22"/>
  <c r="L27" i="22"/>
  <c r="K27" i="22"/>
  <c r="J27" i="22"/>
  <c r="L26" i="22"/>
  <c r="K26" i="22"/>
  <c r="J26" i="22"/>
  <c r="L25" i="22"/>
  <c r="K25" i="22"/>
  <c r="J25" i="22"/>
  <c r="L24" i="22"/>
  <c r="K24" i="22"/>
  <c r="J24" i="22"/>
  <c r="L23" i="22"/>
  <c r="K23" i="22"/>
  <c r="J23" i="22"/>
  <c r="L22" i="22"/>
  <c r="K22" i="22"/>
  <c r="J22" i="22"/>
  <c r="L21" i="22"/>
  <c r="K21" i="22"/>
  <c r="J21" i="22"/>
  <c r="L20" i="22"/>
  <c r="K20" i="22"/>
  <c r="J20" i="22"/>
  <c r="L19" i="22"/>
  <c r="K19" i="22"/>
  <c r="J19" i="22"/>
  <c r="L18" i="22"/>
  <c r="K18" i="22"/>
  <c r="J18" i="22"/>
  <c r="L17" i="22"/>
  <c r="K17" i="22"/>
  <c r="J17" i="22"/>
  <c r="L16" i="22"/>
  <c r="K16" i="22"/>
  <c r="J16" i="22"/>
  <c r="L15" i="22"/>
  <c r="K15" i="22"/>
  <c r="J15" i="22"/>
  <c r="L14" i="22"/>
  <c r="K14" i="22"/>
  <c r="J14" i="22"/>
  <c r="L13" i="22"/>
  <c r="K13" i="22"/>
  <c r="J13" i="22"/>
  <c r="L12" i="22"/>
  <c r="K12" i="22"/>
  <c r="J12" i="22"/>
  <c r="L11" i="22"/>
  <c r="K11" i="22"/>
  <c r="J11" i="22"/>
  <c r="L10" i="22"/>
  <c r="K10" i="22"/>
  <c r="J10" i="22"/>
  <c r="L9" i="22"/>
  <c r="K9" i="22"/>
  <c r="J9" i="22"/>
  <c r="O28" i="3"/>
  <c r="N28" i="3"/>
  <c r="M28" i="3"/>
  <c r="O25" i="3"/>
  <c r="N25" i="3"/>
  <c r="M25" i="3"/>
  <c r="O21" i="3"/>
  <c r="N21" i="3"/>
  <c r="M21" i="3"/>
  <c r="O20" i="3"/>
  <c r="N20" i="3"/>
  <c r="M20" i="3"/>
  <c r="O19" i="3"/>
  <c r="N19" i="3"/>
  <c r="M19" i="3"/>
  <c r="O18" i="3"/>
  <c r="N18" i="3"/>
  <c r="M18" i="3"/>
  <c r="N13" i="3"/>
  <c r="M13" i="3"/>
  <c r="O10" i="3"/>
  <c r="N10" i="3"/>
  <c r="M10" i="3"/>
  <c r="L29" i="3"/>
  <c r="K29" i="3"/>
  <c r="J29" i="3"/>
  <c r="I29" i="3"/>
  <c r="H29" i="3"/>
  <c r="G29" i="3"/>
  <c r="F29" i="3"/>
  <c r="E29" i="3"/>
  <c r="D29" i="3"/>
  <c r="O29" i="3" l="1"/>
  <c r="N29" i="3"/>
  <c r="M29" i="3"/>
  <c r="A26" i="22" l="1"/>
  <c r="A22" i="22"/>
  <c r="A18" i="22"/>
  <c r="A14" i="22"/>
  <c r="A10" i="22"/>
  <c r="A25" i="22"/>
  <c r="A13" i="22"/>
  <c r="A28" i="22"/>
  <c r="A24" i="22"/>
  <c r="A20" i="22"/>
  <c r="A16" i="22"/>
  <c r="A12" i="22"/>
  <c r="A21" i="22"/>
  <c r="A9" i="22"/>
  <c r="A27" i="22"/>
  <c r="A23" i="22"/>
  <c r="A19" i="22"/>
  <c r="A15" i="22"/>
  <c r="A11" i="22"/>
  <c r="A29" i="22"/>
  <c r="A17" i="22"/>
</calcChain>
</file>

<file path=xl/comments1.xml><?xml version="1.0" encoding="utf-8"?>
<comments xmlns="http://schemas.openxmlformats.org/spreadsheetml/2006/main">
  <authors>
    <author>Bonazoli, John</author>
  </authors>
  <commentList>
    <comment ref="AJ14"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L14"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N14"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BD14" authorId="0">
      <text>
        <r>
          <rPr>
            <b/>
            <sz val="9"/>
            <color indexed="81"/>
            <rFont val="Tahoma"/>
            <family val="2"/>
          </rPr>
          <t>Bonazoli, John:</t>
        </r>
        <r>
          <rPr>
            <sz val="9"/>
            <color indexed="81"/>
            <rFont val="Tahoma"/>
            <family val="2"/>
          </rPr>
          <t xml:space="preserve">
Calculated dist. Losses at system peak (92,178 kW) = 2460 kW .  Total annual system losees (kWh) = 21,4170
</t>
        </r>
      </text>
    </comment>
    <comment ref="BF14" authorId="0">
      <text>
        <r>
          <rPr>
            <b/>
            <sz val="9"/>
            <color indexed="81"/>
            <rFont val="Tahoma"/>
            <family val="2"/>
          </rPr>
          <t>Bonazoli, John:</t>
        </r>
        <r>
          <rPr>
            <sz val="9"/>
            <color indexed="81"/>
            <rFont val="Tahoma"/>
            <family val="2"/>
          </rPr>
          <t xml:space="preserve">
Based on assumptions  used in power lfow modeling</t>
        </r>
      </text>
    </comment>
    <comment ref="P24" authorId="0">
      <text>
        <r>
          <rPr>
            <b/>
            <sz val="9"/>
            <color indexed="81"/>
            <rFont val="Tahoma"/>
            <family val="2"/>
          </rPr>
          <t>Bonazoli, John:</t>
        </r>
        <r>
          <rPr>
            <sz val="9"/>
            <color indexed="81"/>
            <rFont val="Tahoma"/>
            <family val="2"/>
          </rPr>
          <t xml:space="preserve">
</t>
        </r>
      </text>
    </comment>
  </commentList>
</comments>
</file>

<file path=xl/comments2.xml><?xml version="1.0" encoding="utf-8"?>
<comments xmlns="http://schemas.openxmlformats.org/spreadsheetml/2006/main">
  <authors>
    <author>Bonazoli, John</author>
  </authors>
  <commentList>
    <comment ref="AD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F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H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J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List>
</comments>
</file>

<file path=xl/sharedStrings.xml><?xml version="1.0" encoding="utf-8"?>
<sst xmlns="http://schemas.openxmlformats.org/spreadsheetml/2006/main" count="5780" uniqueCount="440">
  <si>
    <t>TABLE 2</t>
  </si>
  <si>
    <t>Company Name</t>
  </si>
  <si>
    <t>Plan Year</t>
  </si>
  <si>
    <t>Substation Name</t>
  </si>
  <si>
    <t>Feeder ID</t>
  </si>
  <si>
    <t>Feeder Characteristics</t>
  </si>
  <si>
    <t>(1)  Feeder Characteristics</t>
  </si>
  <si>
    <t>(3)  DER Interconnections</t>
  </si>
  <si>
    <t>Current Customers Count</t>
  </si>
  <si>
    <t>System Voltage (in kV)</t>
  </si>
  <si>
    <t>Mobile Damage Assessment</t>
  </si>
  <si>
    <t>Workforce Management</t>
  </si>
  <si>
    <t>Miles of Fiber</t>
  </si>
  <si>
    <t>Communications</t>
  </si>
  <si>
    <t>Numbers of Nodes</t>
  </si>
  <si>
    <t>Dist. Management System</t>
  </si>
  <si>
    <t>Advanced Distribution Management System (ADMS)</t>
  </si>
  <si>
    <t>GIS Survey (Expense)</t>
  </si>
  <si>
    <t>Advanced Load Flow</t>
  </si>
  <si>
    <t>VVO - IT Work</t>
  </si>
  <si>
    <t>Volt-Var Optimization</t>
  </si>
  <si>
    <t>VVO - Line Sensors</t>
  </si>
  <si>
    <t>VVO - LTC Controls</t>
  </si>
  <si>
    <t>VVO - Capacitor Banks</t>
  </si>
  <si>
    <t>VVO - Regulators</t>
  </si>
  <si>
    <t>4kV VFI Retrofit for DA</t>
  </si>
  <si>
    <t>Distribution Automation</t>
  </si>
  <si>
    <t>4kV Oil Switch Replacement</t>
  </si>
  <si>
    <t>OH DA w/Ties</t>
  </si>
  <si>
    <t>OH DA w/o Ties</t>
  </si>
  <si>
    <t>OMS/AMI Integration</t>
  </si>
  <si>
    <t>Monitoring &amp; Control (SCADA)</t>
  </si>
  <si>
    <t>Network Protector SCADA</t>
  </si>
  <si>
    <t>Padmount Switch SCADA</t>
  </si>
  <si>
    <t>Recloser SCADA</t>
  </si>
  <si>
    <t>4kV Circuit Breaker SCADA</t>
  </si>
  <si>
    <t>Microprocessor Relay</t>
  </si>
  <si>
    <t>Investment Category</t>
  </si>
  <si>
    <t>Notes</t>
  </si>
  <si>
    <t xml:space="preserve"> </t>
  </si>
  <si>
    <t>Fully Automated</t>
  </si>
  <si>
    <t>Preauthorized Device Type</t>
  </si>
  <si>
    <t>OH DA</t>
  </si>
  <si>
    <t>TABLE 3</t>
  </si>
  <si>
    <t>VVO-Enabled w/Remote Control Capability</t>
  </si>
  <si>
    <t>VVO-Enabled w/o Remote Control Capability</t>
  </si>
  <si>
    <t>Not VVO-Enabled</t>
  </si>
  <si>
    <t>Partially Automated</t>
  </si>
  <si>
    <t>Not Automated</t>
  </si>
  <si>
    <t>DER Interconnections</t>
  </si>
  <si>
    <t>TABLE 4</t>
  </si>
  <si>
    <t>Feeder/Substation Identification</t>
  </si>
  <si>
    <t>NOTES</t>
  </si>
  <si>
    <t>Feeder/Substation Identification &amp; Location</t>
  </si>
  <si>
    <t># of DER Facilities</t>
  </si>
  <si>
    <t>Nominal DER Capacity (in kW)</t>
  </si>
  <si>
    <t>Substation Location (City/Town)</t>
  </si>
  <si>
    <t>Feeder Length (in miles)</t>
  </si>
  <si>
    <t>Feeder Type (Overhead/ Underground)</t>
  </si>
  <si>
    <t>Feeder Capacity Rating (in MVA)</t>
  </si>
  <si>
    <t>%  DER Capacity to Peak Demand</t>
  </si>
  <si>
    <t>Initial Inclusion of Feeder in Report (Y/N) (2)</t>
  </si>
  <si>
    <t>Estimated Annual DER Energy Output (in kWh)</t>
  </si>
  <si>
    <t>(2)  VVO Capability</t>
  </si>
  <si>
    <t xml:space="preserve"># of Feeders (1) </t>
  </si>
  <si>
    <t>% Total Feeders (1)</t>
  </si>
  <si>
    <t># of Customers (2)</t>
  </si>
  <si>
    <t xml:space="preserve">% of Total Customers (2) </t>
  </si>
  <si>
    <t>Feeder Load (MWh) (3)</t>
  </si>
  <si>
    <t>% of Total Load (3)</t>
  </si>
  <si>
    <t xml:space="preserve">Peak Demand (MW) (4) </t>
  </si>
  <si>
    <t>% Total Peak Demand (4)</t>
  </si>
  <si>
    <t xml:space="preserve">VVO Capability </t>
  </si>
  <si>
    <t>System Wide Status</t>
  </si>
  <si>
    <t xml:space="preserve">Actual # of Devices Deployed, 2018 </t>
  </si>
  <si>
    <t xml:space="preserve">Projected # of Devices to be Deployed, 2019 </t>
  </si>
  <si>
    <t>Projected # of Devices to be Deployed, 2020</t>
  </si>
  <si>
    <t>Projected # of Devices to be Deployed, 3-Yr Term</t>
  </si>
  <si>
    <t>#  of Feeders Served Off of Substation</t>
  </si>
  <si>
    <t xml:space="preserve"> # of Customers Served by Substation</t>
  </si>
  <si>
    <t>Annual Energy Delivered by Substation (in MWh)</t>
  </si>
  <si>
    <t>(1)  Automation Capability</t>
  </si>
  <si>
    <t>Substation Peak Demand (in MW)</t>
  </si>
  <si>
    <t>Division Name</t>
  </si>
  <si>
    <t>District Name</t>
  </si>
  <si>
    <t>Feeder Location (Cities/Towns) (1)</t>
  </si>
  <si>
    <t>Feeder Capability</t>
  </si>
  <si>
    <t>Substation Location (Division)</t>
  </si>
  <si>
    <t>Substation Location (District)</t>
  </si>
  <si>
    <t>VVO-Related</t>
  </si>
  <si>
    <t>Load Flow Modeling Capability</t>
  </si>
  <si>
    <t xml:space="preserve">Automated Zone Size Reduced  </t>
  </si>
  <si>
    <t>Static</t>
  </si>
  <si>
    <t>Semi-Automatic 1</t>
  </si>
  <si>
    <t>Semi-Automatic 2</t>
  </si>
  <si>
    <t>(4)  Control Function Capability</t>
  </si>
  <si>
    <t>(5)  Load Flow Modeling Capability</t>
  </si>
  <si>
    <r>
      <t xml:space="preserve">(6) </t>
    </r>
    <r>
      <rPr>
        <i/>
        <sz val="11"/>
        <color theme="1"/>
        <rFont val="Calibri"/>
        <family val="2"/>
        <scheme val="minor"/>
      </rPr>
      <t>(Eversource only)</t>
    </r>
    <r>
      <rPr>
        <sz val="11"/>
        <color theme="1"/>
        <rFont val="Calibri"/>
        <family val="2"/>
        <scheme val="minor"/>
      </rPr>
      <t xml:space="preserve"> Advanced Load Flow Capability </t>
    </r>
  </si>
  <si>
    <t>TABLE 1</t>
  </si>
  <si>
    <t>TABLE 5a</t>
  </si>
  <si>
    <t>TABLE 6</t>
  </si>
  <si>
    <t>Annual Peak Load (MVA)</t>
  </si>
  <si>
    <t>Annual Energy Saving w/ VVO (kWh)</t>
  </si>
  <si>
    <t>Annual Peak Load Reduction w/ VVO (MVA)</t>
  </si>
  <si>
    <t>Annual Energy Delivered (in kWh)</t>
  </si>
  <si>
    <t>Power Factor w/ VVO</t>
  </si>
  <si>
    <t>Explanation of Warranted Violations</t>
  </si>
  <si>
    <t>Outage Duration and Frequency</t>
  </si>
  <si>
    <t>Eversource</t>
  </si>
  <si>
    <t>National Grid</t>
  </si>
  <si>
    <t>Main Line Customer Minutes of Interruption</t>
  </si>
  <si>
    <t>Eversource EV Charging Infrastructure</t>
  </si>
  <si>
    <t>Unitil</t>
  </si>
  <si>
    <t xml:space="preserve">State-Wide Performance Metrics </t>
  </si>
  <si>
    <t>Company-Specific Performance Metrics</t>
  </si>
  <si>
    <t># of Charging Sites Activated</t>
  </si>
  <si>
    <t># of Charging Ports Activated</t>
  </si>
  <si>
    <t>Locations of Charging Sites (Towns/Cities)</t>
  </si>
  <si>
    <t># of Level 2 Charging Ports</t>
  </si>
  <si>
    <t># of DCFC Charging Ports</t>
  </si>
  <si>
    <t xml:space="preserve">Customer Minutes Saved (4) </t>
  </si>
  <si>
    <t xml:space="preserve">Feeder Level SAIFI, Plan Year, w/o Excludable Major Events </t>
  </si>
  <si>
    <t>Performance Metrics -  Statewide</t>
  </si>
  <si>
    <t>Performance Metrics -  Company Specific</t>
  </si>
  <si>
    <t>Control Functions</t>
  </si>
  <si>
    <t>DMS-Power Flow and Control Capabilities</t>
  </si>
  <si>
    <t>Feeder ID (1)</t>
  </si>
  <si>
    <t>Reliability-Related - Outage Duration and Frequency</t>
  </si>
  <si>
    <t xml:space="preserve">Outage # (2) </t>
  </si>
  <si>
    <t># of Minutes Saved During Outage (3)</t>
  </si>
  <si>
    <t># of Customers Affected by Outage</t>
  </si>
  <si>
    <t>Customers Benefitting from GMP Investments</t>
  </si>
  <si>
    <t>Annual Energy Delivered (Metered/ Estimated) (4)</t>
  </si>
  <si>
    <t>Automation Capability (Full/Partial/No) (5)</t>
  </si>
  <si>
    <t>VVO Capability (Full/Partial/No) (6)</t>
  </si>
  <si>
    <t>DER Interconnections (7)</t>
  </si>
  <si>
    <t>Change in # of Voltage Complaints (Baseline minus Plan Year) (8)</t>
  </si>
  <si>
    <t>Control Function Implemented (Y/N) (10)</t>
  </si>
  <si>
    <t>Feeder Level SAIDI w/Excludable Major Events, Plan Year</t>
  </si>
  <si>
    <t>Feeder Level SAIDI w/o Excludable Major Events, Plan Year</t>
  </si>
  <si>
    <t>Feeder Level SAIFI w/Excludable Major Events, Plan Year</t>
  </si>
  <si>
    <t>Customer Minutes of Interruption, Plan Year (15)</t>
  </si>
  <si>
    <t>Change in Customer Minutes of Interruption (Baseline minus Plan Year) (16)</t>
  </si>
  <si>
    <t>Customer Minutes Saved, Plan  Year (17)</t>
  </si>
  <si>
    <t>Change in Feeder Level SAIDI w/Excludable Major Events (Baseline minus Plan Year) (11)</t>
  </si>
  <si>
    <t>Change in Feeder Level SAIDI w/o Excludable Major Events (Baseline minus Plan Year) (11)</t>
  </si>
  <si>
    <t>Change in Feeder Level SAIFI w/Excludable Major Events (Baseline minus Plan Year) (11)</t>
  </si>
  <si>
    <t>Change in Feeder Level SAIFI w/o Excludable Major Events (Baseline minus Plan Year) (11)</t>
  </si>
  <si>
    <t># of Warranted Voltage Violations during Consecutive 30-Day Testing Period</t>
  </si>
  <si>
    <t># of Unwarranted Voltage Violations during Consecutive 30-Day Testing Period</t>
  </si>
  <si>
    <t># of Warranted Capacity Violations during Consecutive 30-Day Testing Period</t>
  </si>
  <si>
    <t># of Unwarranted Capacity Violations during Consecutive 30-Day Testing Period</t>
  </si>
  <si>
    <t>Average Protective Zone Size</t>
  </si>
  <si>
    <t>Average Protective Zone Size, Plan Year (in # customers) (13)</t>
  </si>
  <si>
    <t>Change in Average Protective  Zone Size (Baseline minus Plan Year) (14)</t>
  </si>
  <si>
    <t>Table 7</t>
  </si>
  <si>
    <t>DMS Power Flow and Control Capabilities</t>
  </si>
  <si>
    <t>Table 8</t>
  </si>
  <si>
    <t># of Customers Benefiting from DMS Power Flow Capability</t>
  </si>
  <si>
    <t>Type of Control Function(s) Implemented</t>
  </si>
  <si>
    <t>Advanced Load Flow (Static, Semi-Auto 1, Semi-Auto 2, Full)  (12)</t>
  </si>
  <si>
    <t>Advanced Load Flow Milestone</t>
  </si>
  <si>
    <t xml:space="preserve">Feeder Deployment Incremental </t>
  </si>
  <si>
    <t>Feeder Deployment Cumulative</t>
  </si>
  <si>
    <t>Feeder Status</t>
  </si>
  <si>
    <t>System Status</t>
  </si>
  <si>
    <t>(2)  Feeder Grid Modernization Capability at End of Plan Year</t>
  </si>
  <si>
    <t>(5)  Performance Metrics</t>
  </si>
  <si>
    <t>(4)  EV Charging Infrastructure( Eversource only)</t>
  </si>
  <si>
    <t>Feeder Grid Modernization Capability at End of Plan Year</t>
  </si>
  <si>
    <t>DMS Power Flow Capabilities (Y/N) (9)</t>
  </si>
  <si>
    <t>Actual</t>
  </si>
  <si>
    <t>% Difference</t>
  </si>
  <si>
    <t xml:space="preserve">Reported Projection </t>
  </si>
  <si>
    <t>System Spending - 2018 Report</t>
  </si>
  <si>
    <t>System Spending - 2019 Report</t>
  </si>
  <si>
    <t>TABLE 5b</t>
  </si>
  <si>
    <t>DMS Power Flow Modeled and Control Capabilities</t>
  </si>
  <si>
    <t>Control Function</t>
  </si>
  <si>
    <t># Customers Benefitting from GMP Investments</t>
  </si>
  <si>
    <t>Grid Modernization Capabilities</t>
  </si>
  <si>
    <t>Performance Metrics - Statewide</t>
  </si>
  <si>
    <t>Performance Metrics - Company Specific</t>
  </si>
  <si>
    <t xml:space="preserve">Eversource - Advanced Load Flow Capability </t>
  </si>
  <si>
    <t># Minutes</t>
  </si>
  <si>
    <t>National Grid - Main Line Interruptions</t>
  </si>
  <si>
    <t>Change in Customer Minutes of Interruption</t>
  </si>
  <si>
    <t>Unitil - Customer Minutes Saved</t>
  </si>
  <si>
    <t>Customer Minutes Saved</t>
  </si>
  <si>
    <t xml:space="preserve">Revised Projection </t>
  </si>
  <si>
    <t>% Difference, Revised vs. Reported Projected Deployment</t>
  </si>
  <si>
    <t>3-Yr Term</t>
  </si>
  <si>
    <t>% Difference, Actual vs. Reported Projected Deployment</t>
  </si>
  <si>
    <t>% Difference, Actual vs. Reported Spending, In-Service</t>
  </si>
  <si>
    <t>% Difference, Revised vs. Reported Projected Spending, Total</t>
  </si>
  <si>
    <t>% Difference, Revised vs. Reported Projected Spending, In-Service</t>
  </si>
  <si>
    <t>Total Capacity of DCFC Charging Ports (kw)</t>
  </si>
  <si>
    <t>This table presents the required format for the reporting of the following information at the feeder/substation level:</t>
  </si>
  <si>
    <t>This table presents the required format for the system-level reporting of grid modernization capabilities and performance metrics:</t>
  </si>
  <si>
    <t xml:space="preserve">This table presents the required format for the reporting of the system-level deployment and spending information in the 2018 Annual Report. </t>
  </si>
  <si>
    <t xml:space="preserve">This table presents the required format for the reporting of the system-level deployment and spending information in the 2019 Annual Report. </t>
  </si>
  <si>
    <t xml:space="preserve">This table presents the required format for the reporting of general substation level information. </t>
  </si>
  <si>
    <t>Baseline:  Average 2015 - 2017</t>
  </si>
  <si>
    <t>Baseline:  2017 Average Outage Zone Size, in # customers</t>
  </si>
  <si>
    <t>Fully Automated (Y/N)</t>
  </si>
  <si>
    <t>Semi-Automatic 2 (Y/N)</t>
  </si>
  <si>
    <t>Semi-Automatic 1 (Y/N)</t>
  </si>
  <si>
    <t>Static Automation (Y/N)</t>
  </si>
  <si>
    <t>Summary of Main Causes of Outages</t>
  </si>
  <si>
    <t xml:space="preserve">Circuit Level SAIFI, 2015-2017 average, w/o Excludable Major Events </t>
  </si>
  <si>
    <t xml:space="preserve">Circuit Level SAIFI, 2015-2017 average, w/Excludable Major Events </t>
  </si>
  <si>
    <t xml:space="preserve">Circuit Level SAIDI, 2015-2017 average, w/o Excludable Major Events </t>
  </si>
  <si>
    <t xml:space="preserve">Circuit Level SAIDI, 2015-2017 average, w/Excludable Major Events </t>
  </si>
  <si>
    <t>2015-2017 Average</t>
  </si>
  <si>
    <t>Metered or Estimated</t>
  </si>
  <si>
    <t>Milestone Completion in 2017</t>
  </si>
  <si>
    <t>Annual Energy Delivered (kWh)</t>
  </si>
  <si>
    <t>Main Line Customer Minutes of Interruption (Performance Metrics Compliance Filing, §C.1.0)</t>
  </si>
  <si>
    <t>Averag Outage Zone Size (Performance Metrics Compliance Filing, §A.2.0)</t>
  </si>
  <si>
    <t>Advanced Load Flow Milestone Completion (Performance Metrics Compliance Filing, §A.1.0)</t>
  </si>
  <si>
    <t>Outage Duration and Frequency (Performance Metrics Compliance Filing, § 2.10 &amp; § 2.11)</t>
  </si>
  <si>
    <t>VVO-Related Voltage Complaints (Performance Metric Compliance Filing, § 2.12)</t>
  </si>
  <si>
    <t>VVO Peak Load Impact                                          (Performance Metric Compliance Filing, § 2.3)</t>
  </si>
  <si>
    <t>VVO Energy Savings                                                                      (Performance Metric Compliance Filing, § 2.2)</t>
  </si>
  <si>
    <t>Reliability Related</t>
  </si>
  <si>
    <t>Company-Specific Performance Metrics Pre-Investment Baselines</t>
  </si>
  <si>
    <t>State-Wide Performance Metrics Pre-investment Baselines</t>
  </si>
  <si>
    <t>DER Interconnections in 2017</t>
  </si>
  <si>
    <t>Feeder Characteristics in 2017</t>
  </si>
  <si>
    <t>Grid Modernization Performance Metrics Pre-Investment Baselines for All Feeders</t>
  </si>
  <si>
    <t>This table presents the required format for the reporting of the incremental deployment of grid modernization technologies at the feeder/substation level during the plan year.</t>
  </si>
  <si>
    <t># of Customers Benefitting from  Control Function</t>
  </si>
  <si>
    <t># of Customers Benefiting from DA Devices</t>
  </si>
  <si>
    <t>Types of DA Devices Benefiting Customers</t>
  </si>
  <si>
    <t>(3)  DMS Power Flow and Control Capabilities (Y/N)</t>
  </si>
  <si>
    <t xml:space="preserve">Substation Information </t>
  </si>
  <si>
    <t>Unitil Customer Minutes Saved</t>
  </si>
  <si>
    <t>Total (All DER Types)</t>
  </si>
  <si>
    <t>Table 9</t>
  </si>
  <si>
    <r>
      <t>This table presents the required format for the reporting of the cumulative</t>
    </r>
    <r>
      <rPr>
        <b/>
        <sz val="11"/>
        <color theme="1"/>
        <rFont val="Calibri"/>
        <family val="2"/>
        <scheme val="minor"/>
      </rPr>
      <t xml:space="preserve"> </t>
    </r>
    <r>
      <rPr>
        <sz val="11"/>
        <color theme="1"/>
        <rFont val="Calibri"/>
        <family val="2"/>
        <scheme val="minor"/>
      </rPr>
      <t>deployment of grid modernization technologies at the feeder/substation level at the end of the plan year.</t>
    </r>
  </si>
  <si>
    <t xml:space="preserve">Total Nominal Capacity (all DER types)/Feeder Peak Demand </t>
  </si>
  <si>
    <t>(1)  For each feeder reported, identify all cities and towns (separated by commas) where customers served by the feeder are located.</t>
  </si>
  <si>
    <t>(3)  For each substation reported, include a row that identifies all grid modernization technologies deployed at the substation level.</t>
  </si>
  <si>
    <t xml:space="preserve">(1)   Enter number of feeders that have attained the specified grid modernization capability and percentage of total feeders that the number represents. </t>
  </si>
  <si>
    <t>(2)   Enter number of customers served by feeders that have attained the specified grid modernization capability and percentage of total customers that the number represents.</t>
  </si>
  <si>
    <t>(2) List every outage that occurred on the applicable feeder during the plan year.</t>
  </si>
  <si>
    <t>(11) For each feeder, the baseline for SAIDI/SAIFI should be the annual average of SAIDI/SAIFI for the three-year period, 2015-2017, as set forth in Table 9 (Pre-Investment Baselines).</t>
  </si>
  <si>
    <t>(3)   Enter annual energy delivered (in MWh) by feeders that have attained the specified grid modernization capability and percentage of energy delivered systemwide the MWh represent.</t>
  </si>
  <si>
    <r>
      <t>(2)  Enter "</t>
    </r>
    <r>
      <rPr>
        <b/>
        <sz val="11"/>
        <color theme="1"/>
        <rFont val="Calibri"/>
        <family val="2"/>
        <scheme val="minor"/>
      </rPr>
      <t>Y"</t>
    </r>
    <r>
      <rPr>
        <sz val="11"/>
        <color theme="1"/>
        <rFont val="Calibri"/>
        <family val="2"/>
        <scheme val="minor"/>
      </rPr>
      <t xml:space="preserve"> for a feeder that is included in an Annual Report for the first time or</t>
    </r>
    <r>
      <rPr>
        <b/>
        <sz val="11"/>
        <color theme="1"/>
        <rFont val="Calibri"/>
        <family val="2"/>
        <scheme val="minor"/>
      </rPr>
      <t xml:space="preserve"> "N"</t>
    </r>
    <r>
      <rPr>
        <sz val="11"/>
        <color theme="1"/>
        <rFont val="Calibri"/>
        <family val="2"/>
        <scheme val="minor"/>
      </rPr>
      <t xml:space="preserve"> for a feeder that was included in a previous Annual Report.</t>
    </r>
  </si>
  <si>
    <t>(8)   For each feeder, the baseline for this metric should be the annual average of voltage complaints for the three-year period, 2015-2017, as set forth in Table 9 (Pre-Investment Baselines).</t>
  </si>
  <si>
    <t>(7)   Insert additional columns as needed to provide the specified information for all DER types interconnected to the distribution system. DER types include various power generation fuels, storage, Level 2 EV charging stations, DC fast charging stations, and any other DER types that are interconnected to the distribution system.</t>
  </si>
  <si>
    <r>
      <t xml:space="preserve">(6)   Enter (i) </t>
    </r>
    <r>
      <rPr>
        <b/>
        <sz val="11"/>
        <color theme="1"/>
        <rFont val="Calibri"/>
        <family val="2"/>
        <scheme val="minor"/>
      </rPr>
      <t>"Full"</t>
    </r>
    <r>
      <rPr>
        <sz val="11"/>
        <color theme="1"/>
        <rFont val="Calibri"/>
        <family val="2"/>
        <scheme val="minor"/>
      </rPr>
      <t xml:space="preserve"> for feeders that are VVO-enabled with remote control capability; (ii) </t>
    </r>
    <r>
      <rPr>
        <b/>
        <sz val="11"/>
        <color theme="1"/>
        <rFont val="Calibri"/>
        <family val="2"/>
        <scheme val="minor"/>
      </rPr>
      <t>"Partial"</t>
    </r>
    <r>
      <rPr>
        <sz val="11"/>
        <color theme="1"/>
        <rFont val="Calibri"/>
        <family val="2"/>
        <scheme val="minor"/>
      </rPr>
      <t xml:space="preserve"> for feeders that are VVO-enabled without remote control capability; or (iii) </t>
    </r>
    <r>
      <rPr>
        <b/>
        <sz val="11"/>
        <color theme="1"/>
        <rFont val="Calibri"/>
        <family val="2"/>
        <scheme val="minor"/>
      </rPr>
      <t>"No"</t>
    </r>
    <r>
      <rPr>
        <sz val="11"/>
        <color theme="1"/>
        <rFont val="Calibri"/>
        <family val="2"/>
        <scheme val="minor"/>
      </rPr>
      <t xml:space="preserve"> for feeders that are not VVO-enabled.</t>
    </r>
  </si>
  <si>
    <r>
      <t>(5)   Enter (i)</t>
    </r>
    <r>
      <rPr>
        <b/>
        <sz val="11"/>
        <color theme="1"/>
        <rFont val="Calibri"/>
        <family val="2"/>
        <scheme val="minor"/>
      </rPr>
      <t xml:space="preserve"> "Full"</t>
    </r>
    <r>
      <rPr>
        <sz val="11"/>
        <color theme="1"/>
        <rFont val="Calibri"/>
        <family val="2"/>
        <scheme val="minor"/>
      </rPr>
      <t xml:space="preserve"> for feeders that are fully automated; (ii) "</t>
    </r>
    <r>
      <rPr>
        <b/>
        <sz val="11"/>
        <color theme="1"/>
        <rFont val="Calibri"/>
        <family val="2"/>
        <scheme val="minor"/>
      </rPr>
      <t xml:space="preserve">Partial" </t>
    </r>
    <r>
      <rPr>
        <sz val="11"/>
        <color theme="1"/>
        <rFont val="Calibri"/>
        <family val="2"/>
        <scheme val="minor"/>
      </rPr>
      <t>for feeders that are partially automated; or (iii) "</t>
    </r>
    <r>
      <rPr>
        <b/>
        <sz val="11"/>
        <color theme="1"/>
        <rFont val="Calibri"/>
        <family val="2"/>
        <scheme val="minor"/>
      </rPr>
      <t>No"</t>
    </r>
    <r>
      <rPr>
        <sz val="11"/>
        <color theme="1"/>
        <rFont val="Calibri"/>
        <family val="2"/>
        <scheme val="minor"/>
      </rPr>
      <t xml:space="preserve"> for feeders that are not automated.</t>
    </r>
  </si>
  <si>
    <r>
      <t>(4)   Enter (i) "</t>
    </r>
    <r>
      <rPr>
        <b/>
        <sz val="11"/>
        <color theme="1"/>
        <rFont val="Calibri"/>
        <family val="2"/>
        <scheme val="minor"/>
      </rPr>
      <t>Metered"</t>
    </r>
    <r>
      <rPr>
        <sz val="11"/>
        <color theme="1"/>
        <rFont val="Calibri"/>
        <family val="2"/>
        <scheme val="minor"/>
      </rPr>
      <t xml:space="preserve"> for feeders where Energy Delivered value is based on metered data, or (ii) "</t>
    </r>
    <r>
      <rPr>
        <b/>
        <sz val="11"/>
        <color theme="1"/>
        <rFont val="Calibri"/>
        <family val="2"/>
        <scheme val="minor"/>
      </rPr>
      <t>Estimated"</t>
    </r>
    <r>
      <rPr>
        <sz val="11"/>
        <color theme="1"/>
        <rFont val="Calibri"/>
        <family val="2"/>
        <scheme val="minor"/>
      </rPr>
      <t xml:space="preserve"> for feeders where Energy Delivered value is based on estimated data.</t>
    </r>
  </si>
  <si>
    <t>(3)   For each substation reported, a company should include a row that allows the company to identify  DMS Power Flow capabiltiy .</t>
  </si>
  <si>
    <r>
      <t>(2)   Enter "</t>
    </r>
    <r>
      <rPr>
        <b/>
        <sz val="11"/>
        <color theme="1"/>
        <rFont val="Calibri"/>
        <family val="2"/>
        <scheme val="minor"/>
      </rPr>
      <t>Y"</t>
    </r>
    <r>
      <rPr>
        <sz val="11"/>
        <color theme="1"/>
        <rFont val="Calibri"/>
        <family val="2"/>
        <scheme val="minor"/>
      </rPr>
      <t xml:space="preserve"> for a feeder that is included in an Annual Report for the first time or</t>
    </r>
    <r>
      <rPr>
        <b/>
        <sz val="11"/>
        <color theme="1"/>
        <rFont val="Calibri"/>
        <family val="2"/>
        <scheme val="minor"/>
      </rPr>
      <t xml:space="preserve"> "N"</t>
    </r>
    <r>
      <rPr>
        <sz val="11"/>
        <color theme="1"/>
        <rFont val="Calibri"/>
        <family val="2"/>
        <scheme val="minor"/>
      </rPr>
      <t xml:space="preserve"> for a feeder that was included in a previous Annual Report.</t>
    </r>
  </si>
  <si>
    <t>(1)   For each feeder reported, identify all cities and towns (separated by commas) where customers served by the feeder are located.</t>
  </si>
  <si>
    <r>
      <t>(9)   Enter "</t>
    </r>
    <r>
      <rPr>
        <b/>
        <sz val="11"/>
        <color theme="1"/>
        <rFont val="Calibri"/>
        <family val="2"/>
        <scheme val="minor"/>
      </rPr>
      <t xml:space="preserve">Y" </t>
    </r>
    <r>
      <rPr>
        <sz val="11"/>
        <color theme="1"/>
        <rFont val="Calibri"/>
        <family val="2"/>
        <scheme val="minor"/>
      </rPr>
      <t>for substations where all feeders are modeled daily with no unwarranted voltage or capacity violations over a consecutive 30-day period.</t>
    </r>
  </si>
  <si>
    <r>
      <t>(10) Enter "</t>
    </r>
    <r>
      <rPr>
        <b/>
        <sz val="11"/>
        <color theme="1"/>
        <rFont val="Calibri"/>
        <family val="2"/>
        <scheme val="minor"/>
      </rPr>
      <t>Y"</t>
    </r>
    <r>
      <rPr>
        <sz val="11"/>
        <color theme="1"/>
        <rFont val="Calibri"/>
        <family val="2"/>
        <scheme val="minor"/>
      </rPr>
      <t xml:space="preserve"> for feeders where the devices deployed on the feeder can be automatically controlled by DMS commands.</t>
    </r>
  </si>
  <si>
    <r>
      <t>(12) Eversource only:  Enter (i) "S</t>
    </r>
    <r>
      <rPr>
        <b/>
        <sz val="11"/>
        <color theme="1"/>
        <rFont val="Calibri"/>
        <family val="2"/>
        <scheme val="minor"/>
      </rPr>
      <t>tatic"</t>
    </r>
    <r>
      <rPr>
        <sz val="11"/>
        <color theme="1"/>
        <rFont val="Calibri"/>
        <family val="2"/>
        <scheme val="minor"/>
      </rPr>
      <t xml:space="preserve"> for feeders where the company has static analysis ability, (ii) "S</t>
    </r>
    <r>
      <rPr>
        <b/>
        <sz val="11"/>
        <color theme="1"/>
        <rFont val="Calibri"/>
        <family val="2"/>
        <scheme val="minor"/>
      </rPr>
      <t>emi-auto 1"</t>
    </r>
    <r>
      <rPr>
        <sz val="11"/>
        <color theme="1"/>
        <rFont val="Calibri"/>
        <family val="2"/>
        <scheme val="minor"/>
      </rPr>
      <t xml:space="preserve"> for feeders where the company has semi-automatic 1 analysis ability, (iii) "S</t>
    </r>
    <r>
      <rPr>
        <b/>
        <sz val="11"/>
        <color theme="1"/>
        <rFont val="Calibri"/>
        <family val="2"/>
        <scheme val="minor"/>
      </rPr>
      <t xml:space="preserve">emi-auto 2" </t>
    </r>
    <r>
      <rPr>
        <sz val="11"/>
        <color theme="1"/>
        <rFont val="Calibri"/>
        <family val="2"/>
        <scheme val="minor"/>
      </rPr>
      <t xml:space="preserve">for feeders where the company has semi-automatic 2 analysis ability, or (iv) </t>
    </r>
    <r>
      <rPr>
        <b/>
        <sz val="11"/>
        <color theme="1"/>
        <rFont val="Calibri"/>
        <family val="2"/>
        <scheme val="minor"/>
      </rPr>
      <t>"Full"</t>
    </r>
    <r>
      <rPr>
        <sz val="11"/>
        <color theme="1"/>
        <rFont val="Calibri"/>
        <family val="2"/>
        <scheme val="minor"/>
      </rPr>
      <t xml:space="preserve"> for feeders where the company has full automated analysis ability.</t>
    </r>
  </si>
  <si>
    <t>(13) National Grid only:  For each feeder, enter the customer minutes of interruption during the plan year that result from mainline interruptions.</t>
  </si>
  <si>
    <t>(14) Unitil only:  For each feeder, calculate the total number of customer minute saved during the plan year as the sum of the customer minutes saved per outage on the feeder, 
as provided in Table 8 (Unitil – Customer Minutes Saved).</t>
  </si>
  <si>
    <t>Total Capacity of Level 2 Charging Ports (kW)</t>
  </si>
  <si>
    <t>Types of Charging Sites (e.g. public site, work place, MUD, EJ community)</t>
  </si>
  <si>
    <t>TOTALS</t>
  </si>
  <si>
    <t>(1) Provide the specified information for each feeder included in Table 3 (Feeder Status).</t>
  </si>
  <si>
    <t>Feeder Total</t>
  </si>
  <si>
    <t>Outage and Customer Impact Information</t>
  </si>
  <si>
    <t>Data in entry cells of template is for reference only and should be overwritten with actual Company provided data. Please add rows for each additional substation/feeder as necessary.</t>
  </si>
  <si>
    <r>
      <rPr>
        <b/>
        <sz val="11"/>
        <color theme="1"/>
        <rFont val="Calibri"/>
        <family val="2"/>
        <scheme val="minor"/>
      </rPr>
      <t>Note:</t>
    </r>
    <r>
      <rPr>
        <sz val="11"/>
        <color theme="1"/>
        <rFont val="Calibri"/>
        <family val="2"/>
        <scheme val="minor"/>
      </rPr>
      <t xml:space="preserve">  Data in entry cells of template is for reference only and should be overwritten with actual Company provided data. Please add rows for each additional substation as necessary.</t>
    </r>
  </si>
  <si>
    <t># of Voltage Complaints</t>
  </si>
  <si>
    <t>Automation Capability</t>
  </si>
  <si>
    <t>Time of First Notification from AMI to OMS (Minutes)</t>
  </si>
  <si>
    <t>Time of First Notification from IVR to OMS (Minutes)</t>
  </si>
  <si>
    <t>Actual Total Spending, 2018 ($)</t>
  </si>
  <si>
    <t>Actual Spending on Investments Placed In-Service, 2018 ($)</t>
  </si>
  <si>
    <t>Projected Total Spending, 2019 ($)</t>
  </si>
  <si>
    <t>Projected Spending on Investments Placed In-Service, 2019 ($)</t>
  </si>
  <si>
    <t>Projected Spending on Investments Placed In-Service, 2020 ($)</t>
  </si>
  <si>
    <t>Projected Total Spending, 2020 ($)</t>
  </si>
  <si>
    <t>Projected Total Spending -  3-Yr Term ($)</t>
  </si>
  <si>
    <t>Projected Spending on Investments Placed In-Service, 3-Yr Term ($)</t>
  </si>
  <si>
    <t>TOTAL</t>
  </si>
  <si>
    <t>Reported Projected Spending, Total ($)</t>
  </si>
  <si>
    <t>Reported Projected Spending, In-Service 
($)</t>
  </si>
  <si>
    <t>Reported Projected Deployment 
(# of Devices)</t>
  </si>
  <si>
    <t>Revised Projected Deployment 
(# of Devices)</t>
  </si>
  <si>
    <t>Revised Projected Spending, Total 
($)</t>
  </si>
  <si>
    <t>Revised Projected Spending, In-Service 
($)</t>
  </si>
  <si>
    <t>Reported Projected Spending, Total 
($)</t>
  </si>
  <si>
    <t>Actual Deployment 
(# of Devices)</t>
  </si>
  <si>
    <t>Actual Spending, Total 
($)</t>
  </si>
  <si>
    <t>Actual Spending, In-Service 
($)</t>
  </si>
  <si>
    <t>% Difference, Actual vs. Reported Projected Spending, Total</t>
  </si>
  <si>
    <t>Full or Partial (2)</t>
  </si>
  <si>
    <r>
      <t xml:space="preserve">Total # of </t>
    </r>
    <r>
      <rPr>
        <b/>
        <sz val="11"/>
        <color theme="1"/>
        <rFont val="Calibri"/>
        <family val="2"/>
        <scheme val="minor"/>
      </rPr>
      <t>Facilities Interconnected on Feeder</t>
    </r>
  </si>
  <si>
    <r>
      <t># of Customer-Owned</t>
    </r>
    <r>
      <rPr>
        <b/>
        <sz val="11"/>
        <color theme="1"/>
        <rFont val="Calibri"/>
        <family val="2"/>
        <scheme val="minor"/>
      </rPr>
      <t xml:space="preserve"> Facilities Interconnected on Feeder</t>
    </r>
  </si>
  <si>
    <r>
      <t>Total # of</t>
    </r>
    <r>
      <rPr>
        <sz val="11"/>
        <color theme="1"/>
        <rFont val="Calibri"/>
        <family val="2"/>
        <scheme val="minor"/>
      </rPr>
      <t xml:space="preserve"> </t>
    </r>
    <r>
      <rPr>
        <b/>
        <sz val="11"/>
        <color theme="1"/>
        <rFont val="Calibri"/>
        <family val="2"/>
        <scheme val="minor"/>
      </rPr>
      <t>Facilities Interconnected on Feeder</t>
    </r>
  </si>
  <si>
    <r>
      <t xml:space="preserve"># of Customer-Owned </t>
    </r>
    <r>
      <rPr>
        <b/>
        <sz val="11"/>
        <color theme="1"/>
        <rFont val="Calibri"/>
        <family val="2"/>
        <scheme val="minor"/>
      </rPr>
      <t>Facilities Interconnected on Feeder</t>
    </r>
  </si>
  <si>
    <r>
      <t xml:space="preserve">Nominal Capacity of All </t>
    </r>
    <r>
      <rPr>
        <b/>
        <sz val="11"/>
        <color theme="1"/>
        <rFont val="Calibri"/>
        <family val="2"/>
        <scheme val="minor"/>
      </rPr>
      <t>Facilities Interconnected on Feeder (in kW)</t>
    </r>
  </si>
  <si>
    <t>Nominal Capacity of Customer-Owned Facilities Interconnected on Feeder (in kW)</t>
  </si>
  <si>
    <r>
      <t xml:space="preserve">Nominal Capacity of Customer-Owned </t>
    </r>
    <r>
      <rPr>
        <b/>
        <sz val="11"/>
        <color theme="1"/>
        <rFont val="Calibri"/>
        <family val="2"/>
        <scheme val="minor"/>
      </rPr>
      <t>Facilities Interconnected on Feeder (in kW)</t>
    </r>
  </si>
  <si>
    <t>Annual Energy Output of All Facilities Interconnected on Feeder (in kWh)</t>
  </si>
  <si>
    <t>Annual Energy Output of Customer-Owned Facilities Interconnected on Feeder (in kWh)</t>
  </si>
  <si>
    <t>Nominal Capacity of Customer-Owned Facilities Interconnected on Feeder (kW)</t>
  </si>
  <si>
    <t>Nominal Capacity of All Facilities Interconnected on Feeder (in kW)</t>
  </si>
  <si>
    <t xml:space="preserve"> # of Customer-Owned DER Facilities Interconnected on Feeder</t>
  </si>
  <si>
    <t>Total # of DER Facilities Interconnected on Feeder</t>
  </si>
  <si>
    <t>Reduction of Distribution Losses w/VVO (kWh)</t>
  </si>
  <si>
    <t>Reduction of GHG Emissions w/ VVO (metric tons)</t>
  </si>
  <si>
    <t>(4)  For each cell I7 through AC7, please populate cells with:  (i) a number, (ii) Yes/No, or (iii) other (provide explanation).</t>
  </si>
  <si>
    <t>(4)   Enter (coincident) peak demand (in MW) of feeders that have attained the specified grid modernization capability and percentage of system peak demand the MW represent.</t>
  </si>
  <si>
    <t>Plan Term</t>
  </si>
  <si>
    <t>Unitil - FG&amp;E</t>
  </si>
  <si>
    <t>N/A</t>
  </si>
  <si>
    <t>Note 1</t>
  </si>
  <si>
    <t>Note 1 - IT work was not estimated separately from the field equipment.  Assumed to be part of ADMS.</t>
  </si>
  <si>
    <t>Note 2</t>
  </si>
  <si>
    <t>Note 2 - Communications study was required before system could be installed.</t>
  </si>
  <si>
    <t>Note 3</t>
  </si>
  <si>
    <t>Note 3 - Specific quantities not known until communications study is completed</t>
  </si>
  <si>
    <t>Beech Street</t>
  </si>
  <si>
    <t>Fitchburg</t>
  </si>
  <si>
    <t>1W1</t>
  </si>
  <si>
    <t>1W2</t>
  </si>
  <si>
    <t>1W4</t>
  </si>
  <si>
    <t>1W6</t>
  </si>
  <si>
    <t>Canton Street</t>
  </si>
  <si>
    <t>11H10</t>
  </si>
  <si>
    <t>11H11</t>
  </si>
  <si>
    <t>11W11</t>
  </si>
  <si>
    <t>Townsend</t>
  </si>
  <si>
    <t>15W14</t>
  </si>
  <si>
    <t>15W15</t>
  </si>
  <si>
    <t>15W16</t>
  </si>
  <si>
    <t>15W17</t>
  </si>
  <si>
    <t>Nockege</t>
  </si>
  <si>
    <t>20H22</t>
  </si>
  <si>
    <t>20H24</t>
  </si>
  <si>
    <t>Wallace Road</t>
  </si>
  <si>
    <t>Sawyer Passway</t>
  </si>
  <si>
    <t>22W1</t>
  </si>
  <si>
    <t>22W2</t>
  </si>
  <si>
    <t>22W3</t>
  </si>
  <si>
    <t>22W8</t>
  </si>
  <si>
    <t>22W10</t>
  </si>
  <si>
    <t>22W11</t>
  </si>
  <si>
    <t>22W12</t>
  </si>
  <si>
    <t>22W17</t>
  </si>
  <si>
    <t>Network</t>
  </si>
  <si>
    <t>River Street</t>
  </si>
  <si>
    <t>25W27</t>
  </si>
  <si>
    <t>25W28</t>
  </si>
  <si>
    <t>25W29</t>
  </si>
  <si>
    <t>Lunenburg</t>
  </si>
  <si>
    <t>30W30</t>
  </si>
  <si>
    <t>30W31</t>
  </si>
  <si>
    <t>Pleasant Street</t>
  </si>
  <si>
    <t>31W34</t>
  </si>
  <si>
    <t>31W37</t>
  </si>
  <si>
    <t>31W38</t>
  </si>
  <si>
    <t>Rindge Road</t>
  </si>
  <si>
    <t>35W36</t>
  </si>
  <si>
    <t>West Townsend</t>
  </si>
  <si>
    <t>39W18</t>
  </si>
  <si>
    <t>39W19</t>
  </si>
  <si>
    <t>Summer Street</t>
  </si>
  <si>
    <t>40W38</t>
  </si>
  <si>
    <t>40W39</t>
  </si>
  <si>
    <t>40W40</t>
  </si>
  <si>
    <t>40W42</t>
  </si>
  <si>
    <t>Princeton Road</t>
  </si>
  <si>
    <t>50W51</t>
  </si>
  <si>
    <t>50W53</t>
  </si>
  <si>
    <t>50W54</t>
  </si>
  <si>
    <t>50W55</t>
  </si>
  <si>
    <t>50W56</t>
  </si>
  <si>
    <t>n/a</t>
  </si>
  <si>
    <t>Tree/Limb Contact - Growth into Line 
Vehicle Accident</t>
  </si>
  <si>
    <t>Patrolled, Nothing Found
Squirrel</t>
  </si>
  <si>
    <t>Circuit did not supply customers during this timeframe</t>
  </si>
  <si>
    <t>Vehicle Accident
Patrolled, Nothing Found</t>
  </si>
  <si>
    <t>Equipment Failure Company
Bird</t>
  </si>
  <si>
    <t>Vehicle Accident
Tree/Limb - Broken Limb</t>
  </si>
  <si>
    <t>Tree/Limb Contact - Broken Limb
Squirrel</t>
  </si>
  <si>
    <t>Squirrel
Tree/Limb Contract - Broken Limb</t>
  </si>
  <si>
    <t>Tree/Limb Contact - Broken Limb
Action by Others</t>
  </si>
  <si>
    <t>Equipment Failure Company
Action by Others</t>
  </si>
  <si>
    <t>Outage Statistics Part of 1W1</t>
  </si>
  <si>
    <t>Equipment Failure Company
Tree/Limb Contact - Broken Trunk</t>
  </si>
  <si>
    <t>Reference Newtork Below</t>
  </si>
  <si>
    <t>Equipment Faillure Company</t>
  </si>
  <si>
    <t>Supplies Unitil PV Site</t>
  </si>
  <si>
    <t>Action By Others
Equipment Failure Company</t>
  </si>
  <si>
    <t>Squirrel
Patrolled, Nothing Found</t>
  </si>
  <si>
    <t>Tree/Limb Contact - Broken Limb
Vehicle Accident</t>
  </si>
  <si>
    <t>Tree/Limb Contract - Broken Limb
Squirrel</t>
  </si>
  <si>
    <t>Tree/Limb Contact - Broken Limb
Tree/Limb Contact - Growth into Line</t>
  </si>
  <si>
    <t>Equipment Failure Compnay</t>
  </si>
  <si>
    <t>Equipment Failure Company
Patrolled, Nothing Found</t>
  </si>
  <si>
    <t>Equipment Failure Company
Loose/Failed Connection</t>
  </si>
  <si>
    <t>Circuit did not directly supply customers during this timeframe</t>
  </si>
  <si>
    <t>Squirrel
Equipment Failure Compnay</t>
  </si>
  <si>
    <t>Patrolled, Nothing Found</t>
  </si>
  <si>
    <t>Squirrel
Tree/Limb Contract - Uprooted Tree</t>
  </si>
  <si>
    <t>Solar</t>
  </si>
  <si>
    <r>
      <t xml:space="preserve">Total # of </t>
    </r>
    <r>
      <rPr>
        <b/>
        <sz val="11"/>
        <color theme="1"/>
        <rFont val="Calibri"/>
        <family val="2"/>
        <scheme val="minor"/>
      </rPr>
      <t xml:space="preserve">Facilities Interconnected on Feeder1
57
43
</t>
    </r>
  </si>
  <si>
    <t>Gas</t>
  </si>
  <si>
    <t>Overhead</t>
  </si>
  <si>
    <t>13.8 kV</t>
  </si>
  <si>
    <t>Estimated</t>
  </si>
  <si>
    <t>4.16 kV</t>
  </si>
  <si>
    <t>Townsend, Lunenburg</t>
  </si>
  <si>
    <t>Underground</t>
  </si>
  <si>
    <t>208 V</t>
  </si>
  <si>
    <t>Lunenburg, Townsend, Fitchburg</t>
  </si>
  <si>
    <t>Lunenburg, Fitchburg</t>
  </si>
  <si>
    <t>Fitchburg, Ashby</t>
  </si>
  <si>
    <t>Townsend, Ashby</t>
  </si>
  <si>
    <t>Fitchburg, Ashby, Lunenburg</t>
  </si>
  <si>
    <t>Y</t>
  </si>
  <si>
    <t>DER Type 1 [SOLAR]</t>
  </si>
  <si>
    <t>DER Type 2 [GAS]</t>
  </si>
  <si>
    <t>DER Type 3 [N/A]</t>
  </si>
  <si>
    <r>
      <t>Estimated Annual Energy Output of All</t>
    </r>
    <r>
      <rPr>
        <b/>
        <sz val="11"/>
        <color theme="1"/>
        <rFont val="Calibri"/>
        <family val="2"/>
        <scheme val="minor"/>
      </rPr>
      <t xml:space="preserve"> Facilities Interconnected on Feeder (in kWh)</t>
    </r>
  </si>
  <si>
    <r>
      <t>Estimated Annual Energy Output of Customer-Owned</t>
    </r>
    <r>
      <rPr>
        <b/>
        <sz val="11"/>
        <color theme="1"/>
        <rFont val="Calibri"/>
        <family val="2"/>
        <scheme val="minor"/>
      </rPr>
      <t xml:space="preserve"> Facilities Interconnected on Feeder (in kWh)</t>
    </r>
  </si>
  <si>
    <t>Estimated Annual Energy Delivered w/o VVO (kWh)</t>
  </si>
  <si>
    <t>Estimated Annual Peak Load w/o VVO (MVA)</t>
  </si>
  <si>
    <t>Estimated Distribution Losses w/o VVO (kWh)</t>
  </si>
  <si>
    <t>Estimated Power Factor w/o VVO</t>
  </si>
  <si>
    <t>Estimated GHG Emissions w/o VVO (metric tons)</t>
  </si>
  <si>
    <t>N</t>
  </si>
  <si>
    <t>None</t>
  </si>
  <si>
    <t>DMS power flow functionality not yet deployed</t>
  </si>
  <si>
    <t>Unitil Note 1</t>
  </si>
  <si>
    <t xml:space="preserve">Unitil Note 1 - </t>
  </si>
  <si>
    <t>There were no grid mod projects completed in 2018 that would have saved customer minutes.</t>
  </si>
  <si>
    <t># of Voltage Complaints, Plan Year (Unitil Note 1)</t>
  </si>
  <si>
    <t>VVO has not been enabled for any circuits, therefore there are no voltage complaints related to VVO</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</si>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</sst>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4" formatCode="_(&quot;$&quot;* #,##0.00_);_(&quot;$&quot;* \(#,##0.00\);_(&quot;$&quot;* &quot;-&quot;??_);_(@_)"/>
    <numFmt numFmtId="43" formatCode="_(* #,##0.00_);_(* \(#,##0.00\);_(* &quot;-&quot;??_);_(@_)"/>
    <numFmt numFmtId="164" formatCode="0.000"/>
    <numFmt numFmtId="165" formatCode="#,##0.0"/>
    <numFmt numFmtId="166" formatCode="_(* #,##0.0_);_(* \(#,##0.0\);_(* &quot;-&quot;??_);_(@_)"/>
    <numFmt numFmtId="167" formatCode="0.0"/>
    <numFmt numFmtId="168" formatCode="_(* #,##0_);_(* \(#,##0\);_(* &quot;-&quot;??_);_(@_)"/>
  </numFmts>
  <fonts count="22"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9"/>
      <color theme="1"/>
      <name val="Calibri"/>
      <family val="2"/>
      <scheme val="minor"/>
    </font>
    <font>
      <b/>
      <sz val="10"/>
      <color theme="1"/>
      <name val="Calibri"/>
      <family val="2"/>
      <scheme val="minor"/>
    </font>
    <font>
      <b/>
      <u/>
      <sz val="12"/>
      <color theme="1"/>
      <name val="Calibri"/>
      <family val="2"/>
      <scheme val="minor"/>
    </font>
    <font>
      <b/>
      <sz val="9"/>
      <color theme="1"/>
      <name val="Calibri"/>
      <family val="2"/>
      <scheme val="minor"/>
    </font>
    <font>
      <b/>
      <sz val="12"/>
      <color theme="1"/>
      <name val="Calibri"/>
      <family val="2"/>
      <scheme val="minor"/>
    </font>
    <font>
      <sz val="11"/>
      <color rgb="FFFF0000"/>
      <name val="Calibri"/>
      <family val="2"/>
      <scheme val="minor"/>
    </font>
    <font>
      <b/>
      <sz val="14"/>
      <color rgb="FF0000FF"/>
      <name val="Calibri"/>
      <family val="2"/>
      <scheme val="minor"/>
    </font>
    <font>
      <b/>
      <sz val="14"/>
      <color theme="1"/>
      <name val="Calibri"/>
      <family val="2"/>
      <scheme val="minor"/>
    </font>
    <font>
      <sz val="12"/>
      <color theme="1"/>
      <name val="Calibri"/>
      <family val="2"/>
      <scheme val="minor"/>
    </font>
    <font>
      <b/>
      <sz val="14"/>
      <color rgb="FFFF0000"/>
      <name val="Calibri"/>
      <family val="2"/>
      <scheme val="minor"/>
    </font>
    <font>
      <sz val="12"/>
      <color rgb="FF0000FF"/>
      <name val="Calibri"/>
      <family val="2"/>
      <scheme val="minor"/>
    </font>
    <font>
      <b/>
      <i/>
      <sz val="11"/>
      <color theme="1"/>
      <name val="Calibri"/>
      <family val="2"/>
      <scheme val="minor"/>
    </font>
    <font>
      <i/>
      <sz val="11"/>
      <color theme="1"/>
      <name val="Calibri"/>
      <family val="2"/>
      <scheme val="minor"/>
    </font>
    <font>
      <strike/>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1"/>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s>
  <borders count="80">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s>
  <cellStyleXfs count="3">
    <xf numFmtId="0" fontId="0" fillId="0" borderId="0"/>
    <xf numFmtId="9" fontId="18" fillId="0" borderId="0" applyFont="0" applyFill="0" applyBorder="0" applyAlignment="0" applyProtection="0"/>
    <xf numFmtId="43" fontId="18" fillId="0" borderId="0" applyFont="0" applyFill="0" applyBorder="0" applyAlignment="0" applyProtection="0"/>
  </cellStyleXfs>
  <cellXfs count="850">
    <xf numFmtId="0" fontId="0" fillId="0" borderId="0" xfId="0"/>
    <xf numFmtId="0" fontId="2" fillId="0" borderId="0" xfId="0" applyFont="1"/>
    <xf numFmtId="0" fontId="1" fillId="0" borderId="0" xfId="0" applyFont="1"/>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1" fillId="0" borderId="0" xfId="0" applyFont="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1" fillId="0" borderId="0" xfId="0" applyFont="1" applyAlignment="1">
      <alignment horizontal="center"/>
    </xf>
    <xf numFmtId="0" fontId="0" fillId="0" borderId="18" xfId="0" applyBorder="1" applyAlignment="1">
      <alignment horizontal="center" vertical="center" wrapText="1"/>
    </xf>
    <xf numFmtId="0" fontId="0" fillId="0" borderId="0" xfId="0" applyAlignment="1">
      <alignment vertical="center"/>
    </xf>
    <xf numFmtId="6" fontId="0" fillId="0" borderId="0" xfId="0" applyNumberFormat="1"/>
    <xf numFmtId="6" fontId="0" fillId="0" borderId="0" xfId="0" applyNumberFormat="1" applyAlignment="1">
      <alignment horizontal="center" vertical="center"/>
    </xf>
    <xf numFmtId="0" fontId="3" fillId="0" borderId="0" xfId="0" applyFont="1"/>
    <xf numFmtId="6" fontId="0" fillId="0" borderId="0" xfId="0" applyNumberFormat="1" applyAlignment="1">
      <alignment vertical="center"/>
    </xf>
    <xf numFmtId="0" fontId="0" fillId="0" borderId="19"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46" xfId="0" applyBorder="1" applyAlignment="1">
      <alignment horizontal="center" vertical="center" wrapText="1"/>
    </xf>
    <xf numFmtId="0" fontId="0" fillId="0" borderId="54" xfId="0" applyBorder="1" applyAlignment="1">
      <alignment horizontal="center" vertical="center" wrapText="1"/>
    </xf>
    <xf numFmtId="0" fontId="0" fillId="0" borderId="51" xfId="0" applyBorder="1" applyAlignment="1">
      <alignment horizontal="center" vertical="center" wrapText="1"/>
    </xf>
    <xf numFmtId="0" fontId="0" fillId="0" borderId="28" xfId="0" applyBorder="1" applyAlignment="1">
      <alignment horizontal="center"/>
    </xf>
    <xf numFmtId="0" fontId="13" fillId="0" borderId="0" xfId="0" applyFont="1" applyAlignment="1">
      <alignment horizontal="center"/>
    </xf>
    <xf numFmtId="0" fontId="11" fillId="0" borderId="0" xfId="0" applyFont="1" applyAlignment="1">
      <alignment horizontal="center"/>
    </xf>
    <xf numFmtId="0" fontId="14" fillId="0" borderId="0" xfId="0" applyFont="1" applyAlignment="1">
      <alignment wrapText="1"/>
    </xf>
    <xf numFmtId="0" fontId="9" fillId="0" borderId="0" xfId="0" applyFont="1" applyAlignment="1">
      <alignment wrapText="1"/>
    </xf>
    <xf numFmtId="0" fontId="0" fillId="0" borderId="21" xfId="0" applyBorder="1" applyAlignment="1">
      <alignment horizontal="center" vertical="center" wrapText="1"/>
    </xf>
    <xf numFmtId="0" fontId="1" fillId="2" borderId="27"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7" fillId="7" borderId="40"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2" fillId="0" borderId="0" xfId="0" applyFont="1" applyAlignment="1">
      <alignment wrapText="1"/>
    </xf>
    <xf numFmtId="0" fontId="0" fillId="0" borderId="20" xfId="0" applyBorder="1" applyAlignment="1">
      <alignment horizontal="center" vertical="center" wrapText="1"/>
    </xf>
    <xf numFmtId="0" fontId="12" fillId="0" borderId="0" xfId="0" applyFont="1"/>
    <xf numFmtId="0" fontId="0" fillId="0" borderId="37" xfId="0" applyBorder="1" applyAlignment="1">
      <alignment horizontal="center"/>
    </xf>
    <xf numFmtId="0" fontId="1" fillId="0" borderId="6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1" xfId="0" applyFont="1" applyBorder="1" applyAlignment="1">
      <alignment horizontal="center" vertical="center" wrapText="1"/>
    </xf>
    <xf numFmtId="0" fontId="0" fillId="6" borderId="58" xfId="0" applyFill="1" applyBorder="1" applyAlignment="1">
      <alignment horizontal="center" vertical="center"/>
    </xf>
    <xf numFmtId="0" fontId="0" fillId="6" borderId="54" xfId="0" applyFill="1" applyBorder="1" applyAlignment="1">
      <alignment horizontal="center" vertical="center"/>
    </xf>
    <xf numFmtId="0" fontId="0" fillId="6" borderId="64" xfId="0" applyFill="1" applyBorder="1" applyAlignment="1">
      <alignment horizontal="center" vertical="center"/>
    </xf>
    <xf numFmtId="0" fontId="0" fillId="9" borderId="1" xfId="0" applyFill="1" applyBorder="1" applyAlignment="1">
      <alignment wrapText="1"/>
    </xf>
    <xf numFmtId="0" fontId="0" fillId="9" borderId="1" xfId="0" applyFill="1" applyBorder="1"/>
    <xf numFmtId="0" fontId="0" fillId="9" borderId="9" xfId="0" applyFill="1" applyBorder="1" applyAlignment="1">
      <alignment horizontal="center" wrapText="1"/>
    </xf>
    <xf numFmtId="0" fontId="1" fillId="0" borderId="12" xfId="0" applyFont="1" applyBorder="1" applyAlignment="1">
      <alignment horizontal="center" vertical="center" wrapText="1"/>
    </xf>
    <xf numFmtId="0" fontId="8" fillId="10" borderId="12"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55" xfId="0" applyFont="1" applyFill="1" applyBorder="1" applyAlignment="1">
      <alignment horizontal="center" vertical="center" wrapText="1"/>
    </xf>
    <xf numFmtId="0" fontId="1" fillId="0" borderId="0" xfId="0" applyFont="1" applyFill="1"/>
    <xf numFmtId="0" fontId="0" fillId="0" borderId="0" xfId="0" applyFill="1" applyAlignment="1">
      <alignment wrapText="1"/>
    </xf>
    <xf numFmtId="0" fontId="0" fillId="0" borderId="28" xfId="0" applyFill="1" applyBorder="1" applyAlignment="1">
      <alignment horizontal="center" vertical="center" wrapText="1"/>
    </xf>
    <xf numFmtId="0" fontId="2" fillId="0" borderId="0" xfId="0" applyFont="1" applyFill="1"/>
    <xf numFmtId="0" fontId="0" fillId="0" borderId="19" xfId="0" applyFill="1" applyBorder="1" applyAlignment="1">
      <alignment vertical="center" wrapText="1"/>
    </xf>
    <xf numFmtId="0" fontId="2" fillId="0" borderId="0" xfId="0" applyFont="1" applyFill="1" applyAlignment="1">
      <alignment wrapText="1"/>
    </xf>
    <xf numFmtId="0" fontId="1" fillId="0" borderId="0" xfId="0" applyFont="1" applyFill="1" applyAlignment="1">
      <alignment horizontal="center"/>
    </xf>
    <xf numFmtId="0" fontId="1" fillId="2" borderId="17" xfId="0"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19" xfId="0" applyFill="1" applyBorder="1" applyAlignment="1">
      <alignment horizontal="center" vertical="center" wrapText="1"/>
    </xf>
    <xf numFmtId="0" fontId="8" fillId="7" borderId="55" xfId="0" applyFont="1" applyFill="1" applyBorder="1" applyAlignment="1">
      <alignment horizontal="center" vertical="center" wrapText="1"/>
    </xf>
    <xf numFmtId="0" fontId="7" fillId="7" borderId="58" xfId="0"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0" xfId="0" applyBorder="1"/>
    <xf numFmtId="0" fontId="0" fillId="0" borderId="0" xfId="0" applyFill="1" applyBorder="1" applyAlignment="1">
      <alignment vertical="center" wrapText="1"/>
    </xf>
    <xf numFmtId="0" fontId="0" fillId="0" borderId="0" xfId="0" applyFill="1"/>
    <xf numFmtId="0" fontId="9" fillId="0" borderId="0" xfId="0" applyFont="1" applyFill="1" applyAlignment="1">
      <alignment wrapText="1"/>
    </xf>
    <xf numFmtId="0" fontId="1" fillId="2" borderId="63" xfId="0" applyFont="1" applyFill="1" applyBorder="1" applyAlignment="1">
      <alignment horizontal="center" vertical="center" wrapText="1"/>
    </xf>
    <xf numFmtId="0" fontId="1" fillId="4" borderId="69" xfId="0" applyFont="1" applyFill="1" applyBorder="1" applyAlignment="1">
      <alignment horizontal="center" vertical="center" wrapText="1"/>
    </xf>
    <xf numFmtId="0" fontId="0" fillId="9" borderId="14" xfId="0" applyFill="1" applyBorder="1" applyAlignment="1">
      <alignment wrapText="1"/>
    </xf>
    <xf numFmtId="0" fontId="8" fillId="10" borderId="62" xfId="0" applyFont="1" applyFill="1" applyBorder="1" applyAlignment="1">
      <alignment horizontal="center" vertical="center" wrapText="1"/>
    </xf>
    <xf numFmtId="0" fontId="1" fillId="11" borderId="70" xfId="0" applyFont="1" applyFill="1" applyBorder="1" applyAlignment="1">
      <alignment horizontal="center" vertical="center" wrapText="1"/>
    </xf>
    <xf numFmtId="0" fontId="1" fillId="11" borderId="35" xfId="0" applyFont="1" applyFill="1" applyBorder="1" applyAlignment="1">
      <alignment horizontal="center" vertical="center" wrapText="1"/>
    </xf>
    <xf numFmtId="0" fontId="1" fillId="11" borderId="69" xfId="0" applyFont="1" applyFill="1" applyBorder="1" applyAlignment="1">
      <alignment horizontal="center" vertical="center" wrapText="1"/>
    </xf>
    <xf numFmtId="0" fontId="0" fillId="9" borderId="11" xfId="0" applyFill="1" applyBorder="1" applyAlignment="1">
      <alignment horizontal="center"/>
    </xf>
    <xf numFmtId="0" fontId="0" fillId="0" borderId="34" xfId="0" applyBorder="1"/>
    <xf numFmtId="0" fontId="17" fillId="0" borderId="0" xfId="0" applyFont="1" applyFill="1"/>
    <xf numFmtId="0" fontId="17" fillId="0" borderId="0" xfId="0" applyFont="1" applyFill="1" applyBorder="1" applyAlignment="1">
      <alignment vertical="center" wrapText="1"/>
    </xf>
    <xf numFmtId="0" fontId="17" fillId="0" borderId="0" xfId="0" applyFont="1" applyFill="1" applyAlignment="1">
      <alignment horizontal="left" vertical="center"/>
    </xf>
    <xf numFmtId="0" fontId="0" fillId="9" borderId="12" xfId="0" applyFill="1" applyBorder="1" applyAlignment="1">
      <alignment horizontal="center"/>
    </xf>
    <xf numFmtId="0" fontId="1" fillId="2" borderId="6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11" borderId="61"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60"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27" xfId="0" applyBorder="1" applyAlignment="1">
      <alignment horizontal="center"/>
    </xf>
    <xf numFmtId="0" fontId="0" fillId="0" borderId="0" xfId="0" applyBorder="1" applyAlignment="1">
      <alignment vertical="center" wrapText="1"/>
    </xf>
    <xf numFmtId="0" fontId="1" fillId="11" borderId="73"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63" xfId="0" applyBorder="1" applyAlignment="1">
      <alignment horizontal="center" vertical="center" wrapText="1"/>
    </xf>
    <xf numFmtId="0" fontId="1" fillId="11" borderId="32" xfId="0" applyFont="1" applyFill="1" applyBorder="1" applyAlignment="1">
      <alignment horizontal="center" vertical="center" wrapText="1"/>
    </xf>
    <xf numFmtId="0" fontId="0" fillId="0" borderId="0" xfId="0" applyAlignment="1">
      <alignment horizont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Fill="1" applyAlignment="1">
      <alignment horizontal="left" wrapText="1"/>
    </xf>
    <xf numFmtId="0" fontId="0" fillId="0" borderId="0" xfId="0" applyAlignment="1"/>
    <xf numFmtId="0" fontId="0" fillId="9" borderId="54" xfId="0" applyFill="1" applyBorder="1"/>
    <xf numFmtId="0" fontId="1" fillId="0" borderId="55" xfId="0" applyFont="1" applyBorder="1" applyAlignment="1">
      <alignment horizontal="center" vertical="center" wrapText="1"/>
    </xf>
    <xf numFmtId="0" fontId="1" fillId="8" borderId="55" xfId="0" applyFont="1" applyFill="1" applyBorder="1" applyAlignment="1">
      <alignment horizontal="center" vertical="center" wrapText="1"/>
    </xf>
    <xf numFmtId="0" fontId="0" fillId="9" borderId="53" xfId="0" applyFill="1" applyBorder="1"/>
    <xf numFmtId="0" fontId="5" fillId="6" borderId="5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1" fillId="0" borderId="62" xfId="0" applyFont="1" applyBorder="1" applyAlignment="1">
      <alignment horizontal="center" vertical="center" wrapText="1"/>
    </xf>
    <xf numFmtId="0" fontId="0" fillId="0" borderId="0" xfId="0"/>
    <xf numFmtId="0" fontId="0" fillId="0" borderId="0" xfId="0" applyAlignment="1">
      <alignment wrapText="1"/>
    </xf>
    <xf numFmtId="0" fontId="0" fillId="0" borderId="28" xfId="0" applyBorder="1" applyAlignment="1">
      <alignment horizontal="center" vertical="center" wrapText="1"/>
    </xf>
    <xf numFmtId="0" fontId="1" fillId="0" borderId="0" xfId="0" applyFont="1" applyAlignment="1">
      <alignment horizontal="center"/>
    </xf>
    <xf numFmtId="0" fontId="0" fillId="0" borderId="0" xfId="0" applyFont="1" applyBorder="1" applyAlignment="1">
      <alignment horizontal="left" vertical="center"/>
    </xf>
    <xf numFmtId="0" fontId="0" fillId="0" borderId="35" xfId="0" applyBorder="1" applyAlignment="1"/>
    <xf numFmtId="0" fontId="0" fillId="0" borderId="0" xfId="0" applyFont="1" applyBorder="1" applyAlignment="1">
      <alignment vertical="center"/>
    </xf>
    <xf numFmtId="0" fontId="0" fillId="0" borderId="35" xfId="0" applyFont="1" applyBorder="1" applyAlignment="1">
      <alignment vertical="center"/>
    </xf>
    <xf numFmtId="0" fontId="0" fillId="0" borderId="0" xfId="0" applyBorder="1" applyAlignment="1"/>
    <xf numFmtId="0" fontId="0" fillId="0" borderId="0" xfId="0" applyAlignment="1">
      <alignment horizontal="left" vertical="center"/>
    </xf>
    <xf numFmtId="0" fontId="1" fillId="11" borderId="7" xfId="0" applyFont="1" applyFill="1" applyBorder="1" applyAlignment="1">
      <alignment horizontal="center" vertical="center" wrapText="1"/>
    </xf>
    <xf numFmtId="0" fontId="0" fillId="9" borderId="14" xfId="0" applyFill="1" applyBorder="1" applyAlignment="1">
      <alignment horizontal="center"/>
    </xf>
    <xf numFmtId="0" fontId="9" fillId="0" borderId="0" xfId="0" applyFont="1"/>
    <xf numFmtId="0" fontId="15" fillId="0" borderId="0" xfId="0" applyFont="1" applyBorder="1" applyAlignment="1">
      <alignment horizontal="center"/>
    </xf>
    <xf numFmtId="0" fontId="0" fillId="9" borderId="1" xfId="0" applyFill="1" applyBorder="1" applyAlignment="1">
      <alignment horizontal="center" wrapText="1"/>
    </xf>
    <xf numFmtId="0" fontId="0" fillId="13" borderId="0" xfId="0" applyFill="1" applyBorder="1" applyAlignment="1">
      <alignment horizontal="left" vertical="center" wrapText="1"/>
    </xf>
    <xf numFmtId="0" fontId="0" fillId="13" borderId="0" xfId="0" applyFill="1" applyBorder="1" applyAlignment="1">
      <alignment vertical="center" wrapText="1"/>
    </xf>
    <xf numFmtId="0" fontId="0" fillId="13" borderId="35" xfId="0" applyFill="1" applyBorder="1" applyAlignment="1">
      <alignment vertical="center" wrapText="1"/>
    </xf>
    <xf numFmtId="0" fontId="0" fillId="13" borderId="49" xfId="0" applyFill="1" applyBorder="1" applyAlignment="1">
      <alignment vertical="center" wrapText="1"/>
    </xf>
    <xf numFmtId="0" fontId="0" fillId="13" borderId="48" xfId="0" applyFill="1" applyBorder="1" applyAlignment="1">
      <alignment vertical="center" wrapText="1"/>
    </xf>
    <xf numFmtId="0" fontId="0" fillId="13" borderId="43" xfId="0" applyFill="1" applyBorder="1" applyAlignment="1">
      <alignment wrapText="1"/>
    </xf>
    <xf numFmtId="0" fontId="0" fillId="13" borderId="47" xfId="0" applyFill="1" applyBorder="1" applyAlignment="1">
      <alignment wrapText="1"/>
    </xf>
    <xf numFmtId="0" fontId="0" fillId="0" borderId="0" xfId="0" applyFill="1" applyBorder="1" applyAlignment="1">
      <alignment wrapText="1"/>
    </xf>
    <xf numFmtId="0" fontId="1" fillId="5" borderId="25" xfId="0" applyFont="1" applyFill="1" applyBorder="1" applyAlignment="1">
      <alignment horizontal="center" vertical="center" wrapText="1"/>
    </xf>
    <xf numFmtId="0" fontId="2" fillId="13" borderId="59" xfId="0" applyFont="1" applyFill="1" applyBorder="1"/>
    <xf numFmtId="0" fontId="2" fillId="13" borderId="43" xfId="0" applyFont="1" applyFill="1" applyBorder="1"/>
    <xf numFmtId="0" fontId="0" fillId="13" borderId="43" xfId="0" applyFill="1" applyBorder="1"/>
    <xf numFmtId="0" fontId="0" fillId="13" borderId="47" xfId="0" applyFill="1" applyBorder="1"/>
    <xf numFmtId="0" fontId="2" fillId="13" borderId="39" xfId="0" applyFont="1" applyFill="1" applyBorder="1"/>
    <xf numFmtId="0" fontId="2" fillId="13" borderId="0" xfId="0" applyFont="1" applyFill="1" applyBorder="1"/>
    <xf numFmtId="0" fontId="0" fillId="13" borderId="35" xfId="0" applyFill="1" applyBorder="1"/>
    <xf numFmtId="0" fontId="2" fillId="13" borderId="39" xfId="0" applyFont="1" applyFill="1" applyBorder="1" applyAlignment="1">
      <alignment horizontal="left" vertical="center"/>
    </xf>
    <xf numFmtId="0" fontId="0" fillId="13" borderId="0" xfId="0" applyFill="1" applyBorder="1"/>
    <xf numFmtId="0" fontId="0" fillId="13" borderId="0" xfId="0" applyFill="1" applyBorder="1" applyAlignment="1">
      <alignment horizontal="left" vertical="center"/>
    </xf>
    <xf numFmtId="0" fontId="0" fillId="13" borderId="0" xfId="0" applyFill="1" applyBorder="1" applyAlignment="1">
      <alignment vertical="center"/>
    </xf>
    <xf numFmtId="0" fontId="0" fillId="13" borderId="0" xfId="0" applyFont="1" applyFill="1" applyBorder="1" applyAlignment="1">
      <alignment vertical="center" wrapText="1"/>
    </xf>
    <xf numFmtId="0" fontId="0" fillId="13" borderId="0" xfId="0" applyFont="1" applyFill="1" applyBorder="1" applyAlignment="1">
      <alignment vertical="center"/>
    </xf>
    <xf numFmtId="0" fontId="0" fillId="13" borderId="0" xfId="0" applyFill="1" applyBorder="1" applyAlignment="1">
      <alignment horizontal="left" vertical="center" indent="1"/>
    </xf>
    <xf numFmtId="0" fontId="0" fillId="13" borderId="39" xfId="0" applyFill="1" applyBorder="1" applyAlignment="1">
      <alignment horizontal="left" vertical="center" indent="1"/>
    </xf>
    <xf numFmtId="0" fontId="0" fillId="13" borderId="35" xfId="0" applyFill="1" applyBorder="1" applyAlignment="1">
      <alignment horizontal="left" vertical="center"/>
    </xf>
    <xf numFmtId="0" fontId="0" fillId="13" borderId="39" xfId="0" applyFont="1" applyFill="1" applyBorder="1" applyAlignment="1">
      <alignment horizontal="left" vertical="center" indent="1"/>
    </xf>
    <xf numFmtId="0" fontId="0" fillId="13" borderId="41" xfId="0" applyFill="1" applyBorder="1" applyAlignment="1">
      <alignment horizontal="left" vertical="center" indent="1"/>
    </xf>
    <xf numFmtId="0" fontId="0" fillId="13" borderId="49" xfId="0" applyFill="1" applyBorder="1"/>
    <xf numFmtId="0" fontId="0" fillId="13" borderId="48" xfId="0" applyFill="1" applyBorder="1"/>
    <xf numFmtId="0" fontId="0" fillId="0" borderId="0" xfId="0" applyFill="1" applyBorder="1" applyAlignment="1">
      <alignment vertical="center"/>
    </xf>
    <xf numFmtId="0" fontId="0" fillId="13" borderId="49" xfId="0" applyFill="1" applyBorder="1" applyAlignment="1">
      <alignment vertical="center"/>
    </xf>
    <xf numFmtId="0" fontId="0" fillId="13" borderId="59" xfId="0" applyFill="1" applyBorder="1" applyAlignment="1">
      <alignment horizontal="left" vertical="center" indent="1"/>
    </xf>
    <xf numFmtId="0" fontId="0" fillId="13" borderId="43" xfId="0" applyFill="1" applyBorder="1" applyAlignment="1">
      <alignment horizontal="left" vertical="center" indent="1"/>
    </xf>
    <xf numFmtId="0" fontId="0" fillId="13" borderId="43" xfId="0" applyFill="1" applyBorder="1" applyAlignment="1">
      <alignment horizontal="left" indent="1"/>
    </xf>
    <xf numFmtId="0" fontId="0" fillId="13" borderId="47" xfId="0" applyFill="1" applyBorder="1" applyAlignment="1">
      <alignment horizontal="left" indent="1"/>
    </xf>
    <xf numFmtId="0" fontId="0" fillId="13" borderId="0" xfId="0" applyFill="1" applyBorder="1" applyAlignment="1">
      <alignment horizontal="left" indent="1"/>
    </xf>
    <xf numFmtId="0" fontId="0" fillId="13" borderId="35" xfId="0" applyFill="1" applyBorder="1" applyAlignment="1">
      <alignment horizontal="left" indent="1"/>
    </xf>
    <xf numFmtId="0" fontId="0" fillId="13" borderId="49" xfId="0" applyFill="1" applyBorder="1" applyAlignment="1">
      <alignment horizontal="left" vertical="center" indent="1"/>
    </xf>
    <xf numFmtId="0" fontId="0" fillId="13" borderId="49" xfId="0" applyFill="1" applyBorder="1" applyAlignment="1">
      <alignment horizontal="left" indent="1"/>
    </xf>
    <xf numFmtId="0" fontId="0" fillId="13" borderId="48" xfId="0" applyFill="1" applyBorder="1" applyAlignment="1">
      <alignment horizontal="left" indent="1"/>
    </xf>
    <xf numFmtId="0" fontId="0" fillId="13" borderId="59" xfId="0" applyFill="1" applyBorder="1" applyAlignment="1"/>
    <xf numFmtId="0" fontId="0" fillId="13" borderId="43" xfId="0" applyFill="1" applyBorder="1" applyAlignment="1"/>
    <xf numFmtId="0" fontId="0" fillId="13" borderId="47" xfId="0" applyFill="1" applyBorder="1" applyAlignment="1"/>
    <xf numFmtId="0" fontId="0" fillId="13" borderId="0" xfId="0" applyFill="1" applyBorder="1" applyAlignment="1">
      <alignment horizontal="left"/>
    </xf>
    <xf numFmtId="0" fontId="0" fillId="13" borderId="0" xfId="0" applyFill="1" applyBorder="1" applyAlignment="1"/>
    <xf numFmtId="0" fontId="0" fillId="13" borderId="35" xfId="0" applyFill="1" applyBorder="1" applyAlignment="1">
      <alignment vertical="center"/>
    </xf>
    <xf numFmtId="0" fontId="1" fillId="13" borderId="0" xfId="0" applyFont="1" applyFill="1" applyBorder="1" applyAlignment="1"/>
    <xf numFmtId="0" fontId="0" fillId="13" borderId="49" xfId="0" applyFill="1" applyBorder="1" applyAlignment="1"/>
    <xf numFmtId="0" fontId="0" fillId="13" borderId="48" xfId="0" applyFill="1" applyBorder="1" applyAlignment="1">
      <alignment vertical="center"/>
    </xf>
    <xf numFmtId="0" fontId="5" fillId="0" borderId="0" xfId="0" applyFont="1" applyFill="1" applyBorder="1" applyAlignment="1">
      <alignment vertical="center" wrapText="1"/>
    </xf>
    <xf numFmtId="0" fontId="1" fillId="0" borderId="22" xfId="0" applyFont="1" applyBorder="1" applyAlignment="1">
      <alignment horizontal="center" vertical="center" wrapText="1"/>
    </xf>
    <xf numFmtId="0" fontId="5" fillId="0" borderId="0" xfId="0" applyFont="1" applyFill="1" applyBorder="1" applyAlignment="1">
      <alignment horizontal="center" vertical="center" wrapText="1"/>
    </xf>
    <xf numFmtId="0" fontId="15" fillId="0" borderId="0" xfId="0" applyFont="1" applyAlignment="1">
      <alignment horizontal="center" vertical="center"/>
    </xf>
    <xf numFmtId="0" fontId="0" fillId="0" borderId="0" xfId="0" applyAlignment="1">
      <alignment horizontal="left" indent="1"/>
    </xf>
    <xf numFmtId="0" fontId="0" fillId="13" borderId="59" xfId="0" applyFont="1" applyFill="1" applyBorder="1" applyAlignment="1">
      <alignment horizontal="left" indent="1"/>
    </xf>
    <xf numFmtId="0" fontId="0" fillId="0" borderId="75" xfId="0" applyBorder="1" applyAlignment="1">
      <alignment horizontal="center" vertical="center" wrapText="1"/>
    </xf>
    <xf numFmtId="0" fontId="0" fillId="0" borderId="74" xfId="0" applyBorder="1" applyAlignment="1">
      <alignment horizontal="center" vertical="center" wrapText="1"/>
    </xf>
    <xf numFmtId="0" fontId="1" fillId="2" borderId="40" xfId="0" applyFont="1" applyFill="1" applyBorder="1" applyAlignment="1">
      <alignment horizontal="center" vertical="center" wrapText="1"/>
    </xf>
    <xf numFmtId="0" fontId="0" fillId="0" borderId="51" xfId="0" applyFill="1" applyBorder="1" applyAlignment="1">
      <alignment horizontal="center" vertical="center" wrapText="1"/>
    </xf>
    <xf numFmtId="0" fontId="8" fillId="7" borderId="12" xfId="0" applyFont="1" applyFill="1" applyBorder="1" applyAlignment="1">
      <alignment horizontal="center" vertical="center" wrapText="1"/>
    </xf>
    <xf numFmtId="3" fontId="0" fillId="0" borderId="60" xfId="0" applyNumberFormat="1" applyBorder="1" applyAlignment="1">
      <alignment horizontal="center" vertical="center" wrapText="1"/>
    </xf>
    <xf numFmtId="3" fontId="0" fillId="0" borderId="61" xfId="0" applyNumberFormat="1" applyBorder="1" applyAlignment="1">
      <alignment horizontal="center" vertical="center" wrapText="1"/>
    </xf>
    <xf numFmtId="3" fontId="0" fillId="0" borderId="25" xfId="0" applyNumberFormat="1" applyBorder="1" applyAlignment="1">
      <alignment horizontal="center" vertical="center" wrapText="1"/>
    </xf>
    <xf numFmtId="3" fontId="0" fillId="0" borderId="55" xfId="0" applyNumberFormat="1" applyBorder="1" applyAlignment="1">
      <alignment horizontal="center" vertical="center" wrapText="1"/>
    </xf>
    <xf numFmtId="0" fontId="0" fillId="0" borderId="18" xfId="0" applyFill="1" applyBorder="1" applyAlignment="1">
      <alignment horizontal="center" vertical="center" wrapText="1"/>
    </xf>
    <xf numFmtId="0" fontId="0" fillId="0" borderId="37" xfId="0" applyFill="1" applyBorder="1" applyAlignment="1">
      <alignment horizontal="center" vertical="center"/>
    </xf>
    <xf numFmtId="0" fontId="0" fillId="0" borderId="51" xfId="0" applyFill="1" applyBorder="1" applyAlignment="1">
      <alignment horizontal="center" vertical="center"/>
    </xf>
    <xf numFmtId="0" fontId="0" fillId="0" borderId="54" xfId="0" applyFill="1" applyBorder="1" applyAlignment="1">
      <alignment horizontal="center" vertical="center"/>
    </xf>
    <xf numFmtId="0" fontId="0" fillId="0" borderId="18" xfId="0" applyFill="1" applyBorder="1" applyAlignment="1">
      <alignment horizontal="center" vertical="center"/>
    </xf>
    <xf numFmtId="0" fontId="0" fillId="0" borderId="29"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75"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76" xfId="0" applyFill="1" applyBorder="1" applyAlignment="1">
      <alignment horizontal="center" vertical="center"/>
    </xf>
    <xf numFmtId="0" fontId="0" fillId="0" borderId="74" xfId="0" applyFill="1" applyBorder="1" applyAlignment="1">
      <alignment horizontal="center" vertical="center"/>
    </xf>
    <xf numFmtId="0" fontId="0" fillId="0" borderId="68" xfId="0" applyFill="1" applyBorder="1" applyAlignment="1">
      <alignment horizontal="center" vertical="center"/>
    </xf>
    <xf numFmtId="0" fontId="2" fillId="13" borderId="43" xfId="0" applyFont="1" applyFill="1" applyBorder="1" applyAlignment="1">
      <alignment wrapText="1"/>
    </xf>
    <xf numFmtId="0" fontId="0" fillId="0" borderId="0" xfId="0" applyFill="1" applyBorder="1"/>
    <xf numFmtId="0" fontId="7" fillId="7" borderId="4"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73"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3" xfId="0" applyFont="1" applyFill="1" applyBorder="1" applyAlignment="1">
      <alignment horizontal="center" vertical="center" wrapText="1"/>
    </xf>
    <xf numFmtId="3" fontId="0" fillId="0" borderId="31" xfId="0" applyNumberFormat="1" applyBorder="1" applyAlignment="1">
      <alignment horizontal="center" vertical="center" wrapText="1"/>
    </xf>
    <xf numFmtId="3" fontId="0" fillId="0" borderId="72" xfId="0" applyNumberFormat="1" applyBorder="1" applyAlignment="1">
      <alignment horizontal="center" vertical="center" wrapText="1"/>
    </xf>
    <xf numFmtId="3" fontId="0" fillId="0" borderId="12" xfId="0" applyNumberFormat="1" applyBorder="1" applyAlignment="1">
      <alignment horizontal="center" vertical="center" wrapText="1"/>
    </xf>
    <xf numFmtId="0" fontId="15" fillId="5" borderId="60"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 fillId="12" borderId="70" xfId="0" applyFont="1" applyFill="1" applyBorder="1" applyAlignment="1">
      <alignment horizontal="center" vertical="center" wrapText="1"/>
    </xf>
    <xf numFmtId="0" fontId="1" fillId="12" borderId="69" xfId="0" applyFont="1" applyFill="1" applyBorder="1" applyAlignment="1">
      <alignment horizontal="center" vertical="center" wrapText="1"/>
    </xf>
    <xf numFmtId="0" fontId="1" fillId="12" borderId="39" xfId="0" applyFont="1" applyFill="1" applyBorder="1" applyAlignment="1">
      <alignment horizontal="center" vertical="center" wrapText="1"/>
    </xf>
    <xf numFmtId="0" fontId="1" fillId="12" borderId="71" xfId="0" applyFont="1" applyFill="1" applyBorder="1" applyAlignment="1">
      <alignment horizontal="center" vertical="center" wrapText="1"/>
    </xf>
    <xf numFmtId="0" fontId="0" fillId="0" borderId="0" xfId="0" applyFill="1" applyBorder="1" applyAlignment="1"/>
    <xf numFmtId="0" fontId="8" fillId="0" borderId="0" xfId="0" applyFont="1" applyFill="1" applyBorder="1" applyAlignment="1">
      <alignment vertical="center" wrapText="1"/>
    </xf>
    <xf numFmtId="0" fontId="1" fillId="11" borderId="65"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1" xfId="0" applyBorder="1" applyAlignment="1">
      <alignment vertical="center" wrapText="1"/>
    </xf>
    <xf numFmtId="0" fontId="0" fillId="0" borderId="58" xfId="0" applyBorder="1" applyAlignment="1">
      <alignment horizontal="center"/>
    </xf>
    <xf numFmtId="0" fontId="0" fillId="0" borderId="54" xfId="0" applyBorder="1" applyAlignment="1">
      <alignment horizontal="center"/>
    </xf>
    <xf numFmtId="0" fontId="1" fillId="2" borderId="4" xfId="0" applyFont="1" applyFill="1" applyBorder="1" applyAlignment="1">
      <alignment vertical="center"/>
    </xf>
    <xf numFmtId="0" fontId="1" fillId="2" borderId="5" xfId="0" applyFont="1" applyFill="1" applyBorder="1" applyAlignment="1">
      <alignment vertical="center"/>
    </xf>
    <xf numFmtId="0" fontId="0" fillId="0" borderId="48" xfId="0" applyBorder="1" applyAlignment="1">
      <alignment horizontal="center" vertical="center" wrapText="1"/>
    </xf>
    <xf numFmtId="0" fontId="1" fillId="4" borderId="62"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3" borderId="6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0" borderId="0" xfId="0" applyFont="1" applyFill="1" applyBorder="1" applyAlignment="1">
      <alignment horizontal="left"/>
    </xf>
    <xf numFmtId="3" fontId="0" fillId="0" borderId="21" xfId="0" applyNumberFormat="1" applyBorder="1" applyAlignment="1">
      <alignment horizontal="center" vertical="center"/>
    </xf>
    <xf numFmtId="0" fontId="0" fillId="0" borderId="40" xfId="0" applyBorder="1" applyAlignment="1">
      <alignment horizontal="center" vertical="center" wrapText="1"/>
    </xf>
    <xf numFmtId="0" fontId="1" fillId="0" borderId="28" xfId="0" applyFont="1" applyBorder="1" applyAlignment="1">
      <alignment horizontal="center" vertical="center" wrapText="1"/>
    </xf>
    <xf numFmtId="0" fontId="1" fillId="4" borderId="70" xfId="0" applyFont="1" applyFill="1" applyBorder="1" applyAlignment="1">
      <alignment horizontal="center" vertical="center" wrapText="1"/>
    </xf>
    <xf numFmtId="0" fontId="0" fillId="9" borderId="10" xfId="0" applyFill="1" applyBorder="1" applyAlignment="1">
      <alignment wrapText="1"/>
    </xf>
    <xf numFmtId="0" fontId="1" fillId="4" borderId="39" xfId="0" applyFont="1" applyFill="1" applyBorder="1" applyAlignment="1">
      <alignment horizontal="center" vertical="center" wrapText="1"/>
    </xf>
    <xf numFmtId="3" fontId="0" fillId="0" borderId="9"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9" borderId="10" xfId="0" applyNumberFormat="1" applyFill="1" applyBorder="1" applyAlignment="1">
      <alignment horizontal="center" vertical="center" wrapText="1"/>
    </xf>
    <xf numFmtId="0" fontId="0" fillId="0" borderId="79" xfId="0" applyBorder="1" applyAlignment="1">
      <alignment horizontal="center" vertical="center" wrapText="1"/>
    </xf>
    <xf numFmtId="0" fontId="0" fillId="9" borderId="11" xfId="0" applyFill="1" applyBorder="1" applyAlignment="1">
      <alignment wrapText="1"/>
    </xf>
    <xf numFmtId="0" fontId="0" fillId="9" borderId="12" xfId="0" applyFill="1" applyBorder="1" applyAlignment="1">
      <alignment wrapText="1"/>
    </xf>
    <xf numFmtId="0" fontId="12" fillId="0" borderId="55" xfId="0" applyFont="1" applyBorder="1" applyAlignment="1">
      <alignment horizontal="center" vertical="center" wrapText="1"/>
    </xf>
    <xf numFmtId="0" fontId="0" fillId="9" borderId="68" xfId="0" applyFill="1" applyBorder="1"/>
    <xf numFmtId="0" fontId="1" fillId="0" borderId="0" xfId="0" applyFont="1" applyFill="1" applyBorder="1" applyAlignment="1">
      <alignment horizontal="center"/>
    </xf>
    <xf numFmtId="0" fontId="1" fillId="0" borderId="28" xfId="0" applyFont="1" applyFill="1" applyBorder="1" applyAlignment="1">
      <alignment horizontal="center"/>
    </xf>
    <xf numFmtId="0" fontId="1" fillId="0" borderId="0" xfId="0" applyFont="1" applyBorder="1" applyAlignment="1">
      <alignment wrapText="1"/>
    </xf>
    <xf numFmtId="0" fontId="4" fillId="6" borderId="36" xfId="0" applyFont="1" applyFill="1" applyBorder="1" applyAlignment="1">
      <alignment horizontal="center" vertical="center"/>
    </xf>
    <xf numFmtId="0" fontId="4" fillId="6" borderId="52" xfId="0" applyFont="1" applyFill="1" applyBorder="1" applyAlignment="1">
      <alignment horizontal="center" vertical="center"/>
    </xf>
    <xf numFmtId="0" fontId="4" fillId="6" borderId="43" xfId="0" applyFont="1" applyFill="1" applyBorder="1" applyAlignment="1">
      <alignment horizontal="center" vertical="center"/>
    </xf>
    <xf numFmtId="0" fontId="7" fillId="6" borderId="11" xfId="0" applyFont="1" applyFill="1" applyBorder="1" applyAlignment="1">
      <alignment horizontal="center" vertical="center"/>
    </xf>
    <xf numFmtId="0" fontId="1" fillId="0" borderId="7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5" xfId="0" applyFont="1" applyBorder="1" applyAlignment="1">
      <alignment horizontal="center" vertical="center"/>
    </xf>
    <xf numFmtId="9" fontId="18" fillId="0" borderId="15" xfId="1" applyFont="1" applyBorder="1" applyAlignment="1">
      <alignment horizontal="center" vertical="center"/>
    </xf>
    <xf numFmtId="9" fontId="18" fillId="0" borderId="27" xfId="1" applyFont="1" applyBorder="1" applyAlignment="1">
      <alignment horizontal="center" vertical="center"/>
    </xf>
    <xf numFmtId="9" fontId="18" fillId="0" borderId="16" xfId="1" applyFont="1" applyBorder="1" applyAlignment="1">
      <alignment horizontal="center" vertical="center"/>
    </xf>
    <xf numFmtId="9" fontId="18" fillId="0" borderId="37" xfId="1" applyFont="1" applyBorder="1" applyAlignment="1">
      <alignment horizontal="center" vertical="center"/>
    </xf>
    <xf numFmtId="9" fontId="18" fillId="0" borderId="28" xfId="1" applyFont="1" applyBorder="1" applyAlignment="1">
      <alignment horizontal="center" vertical="center"/>
    </xf>
    <xf numFmtId="9" fontId="18" fillId="0" borderId="18" xfId="1" applyFont="1" applyBorder="1" applyAlignment="1">
      <alignment horizontal="center" vertical="center"/>
    </xf>
    <xf numFmtId="9" fontId="18" fillId="0" borderId="76" xfId="1" applyFont="1" applyBorder="1" applyAlignment="1">
      <alignment horizontal="center" vertical="center"/>
    </xf>
    <xf numFmtId="9" fontId="18" fillId="0" borderId="75" xfId="1" applyFont="1" applyBorder="1" applyAlignment="1">
      <alignment horizontal="center" vertical="center"/>
    </xf>
    <xf numFmtId="9" fontId="18" fillId="0" borderId="74" xfId="1" applyFont="1" applyBorder="1" applyAlignment="1">
      <alignment horizontal="center" vertical="center"/>
    </xf>
    <xf numFmtId="44" fontId="0" fillId="0" borderId="18" xfId="0" applyNumberFormat="1" applyFont="1" applyBorder="1" applyAlignment="1">
      <alignment horizontal="center" vertical="center" wrapText="1"/>
    </xf>
    <xf numFmtId="44" fontId="0" fillId="0" borderId="28" xfId="0" applyNumberFormat="1" applyFont="1" applyBorder="1" applyAlignment="1">
      <alignment horizontal="center" vertical="center" wrapText="1"/>
    </xf>
    <xf numFmtId="44" fontId="0" fillId="0" borderId="27" xfId="0" applyNumberFormat="1" applyFont="1" applyBorder="1" applyAlignment="1">
      <alignment horizontal="center" vertical="center"/>
    </xf>
    <xf numFmtId="44" fontId="0" fillId="0" borderId="16" xfId="0" applyNumberFormat="1" applyFont="1" applyBorder="1" applyAlignment="1">
      <alignment horizontal="center" vertical="center"/>
    </xf>
    <xf numFmtId="44" fontId="0" fillId="0" borderId="63" xfId="0" applyNumberFormat="1" applyFont="1" applyBorder="1" applyAlignment="1">
      <alignment horizontal="center" vertical="center"/>
    </xf>
    <xf numFmtId="44" fontId="0" fillId="0" borderId="57" xfId="0" applyNumberFormat="1" applyFont="1" applyBorder="1" applyAlignment="1">
      <alignment horizontal="center" vertical="center"/>
    </xf>
    <xf numFmtId="44" fontId="0" fillId="0" borderId="41" xfId="0" applyNumberFormat="1" applyFont="1" applyBorder="1" applyAlignment="1">
      <alignment horizontal="center" vertical="center"/>
    </xf>
    <xf numFmtId="44" fontId="0" fillId="0" borderId="28" xfId="0" applyNumberFormat="1" applyFont="1" applyBorder="1" applyAlignment="1">
      <alignment horizontal="center" vertical="center"/>
    </xf>
    <xf numFmtId="44" fontId="0" fillId="0" borderId="18" xfId="0" applyNumberFormat="1" applyFont="1" applyBorder="1" applyAlignment="1">
      <alignment horizontal="center" vertical="center"/>
    </xf>
    <xf numFmtId="44" fontId="0" fillId="0" borderId="38" xfId="0" applyNumberFormat="1" applyFont="1" applyBorder="1" applyAlignment="1">
      <alignment horizontal="center" vertical="center"/>
    </xf>
    <xf numFmtId="44" fontId="3" fillId="0" borderId="18" xfId="0" applyNumberFormat="1" applyFont="1" applyBorder="1" applyAlignment="1">
      <alignment horizontal="center" vertical="center"/>
    </xf>
    <xf numFmtId="44" fontId="0" fillId="0" borderId="75" xfId="0" applyNumberFormat="1" applyFont="1" applyBorder="1" applyAlignment="1">
      <alignment horizontal="center" vertical="center"/>
    </xf>
    <xf numFmtId="44" fontId="0" fillId="0" borderId="74" xfId="0" applyNumberFormat="1" applyFont="1" applyBorder="1" applyAlignment="1">
      <alignment horizontal="center" vertical="center"/>
    </xf>
    <xf numFmtId="3" fontId="0" fillId="0" borderId="60" xfId="0" applyNumberFormat="1" applyBorder="1" applyAlignment="1">
      <alignment horizontal="center" vertical="center"/>
    </xf>
    <xf numFmtId="44" fontId="0" fillId="0" borderId="61" xfId="0" applyNumberFormat="1" applyBorder="1" applyAlignment="1">
      <alignment horizontal="center" vertical="center"/>
    </xf>
    <xf numFmtId="44" fontId="0" fillId="0" borderId="25" xfId="0" applyNumberFormat="1" applyBorder="1" applyAlignment="1">
      <alignment horizontal="center" vertical="center"/>
    </xf>
    <xf numFmtId="44" fontId="0" fillId="0" borderId="17" xfId="0" applyNumberFormat="1" applyFont="1" applyBorder="1" applyAlignment="1">
      <alignment horizontal="center" vertical="center"/>
    </xf>
    <xf numFmtId="0" fontId="0" fillId="0" borderId="48" xfId="0" applyFont="1" applyBorder="1" applyAlignment="1">
      <alignment horizontal="center" vertical="center"/>
    </xf>
    <xf numFmtId="0" fontId="0" fillId="0" borderId="37" xfId="0" applyFont="1" applyBorder="1" applyAlignment="1">
      <alignment horizontal="center" vertical="center"/>
    </xf>
    <xf numFmtId="44" fontId="0" fillId="0" borderId="19" xfId="0" applyNumberFormat="1" applyFont="1" applyBorder="1" applyAlignment="1">
      <alignment horizontal="center" vertical="center"/>
    </xf>
    <xf numFmtId="0" fontId="0" fillId="0" borderId="19" xfId="0" applyFont="1" applyBorder="1" applyAlignment="1">
      <alignment horizontal="center" vertical="center"/>
    </xf>
    <xf numFmtId="44" fontId="0" fillId="0" borderId="19" xfId="0" applyNumberFormat="1" applyFont="1" applyBorder="1" applyAlignment="1">
      <alignment horizontal="center" vertical="center" wrapText="1"/>
    </xf>
    <xf numFmtId="0" fontId="0" fillId="0" borderId="76" xfId="0" applyFont="1" applyBorder="1" applyAlignment="1">
      <alignment horizontal="center" vertical="center"/>
    </xf>
    <xf numFmtId="44" fontId="0" fillId="0" borderId="47" xfId="0" applyNumberFormat="1" applyFont="1" applyBorder="1" applyAlignment="1">
      <alignment horizontal="center" vertical="center"/>
    </xf>
    <xf numFmtId="3" fontId="0" fillId="0" borderId="60" xfId="0" applyNumberFormat="1" applyFont="1" applyBorder="1" applyAlignment="1">
      <alignment horizontal="center" vertical="center"/>
    </xf>
    <xf numFmtId="44" fontId="0" fillId="0" borderId="61" xfId="0" applyNumberFormat="1" applyFont="1" applyBorder="1" applyAlignment="1">
      <alignment horizontal="center" vertical="center"/>
    </xf>
    <xf numFmtId="44" fontId="0" fillId="0" borderId="25" xfId="0" applyNumberFormat="1" applyFont="1" applyBorder="1" applyAlignment="1">
      <alignment horizontal="center" vertical="center"/>
    </xf>
    <xf numFmtId="3" fontId="0" fillId="0" borderId="62" xfId="0" applyNumberFormat="1" applyFont="1" applyBorder="1" applyAlignment="1">
      <alignment horizontal="center" vertical="center"/>
    </xf>
    <xf numFmtId="0" fontId="4" fillId="6" borderId="9"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50" xfId="0" applyFont="1" applyFill="1" applyBorder="1" applyAlignment="1">
      <alignment horizontal="center" vertical="center"/>
    </xf>
    <xf numFmtId="0" fontId="4" fillId="6" borderId="67" xfId="0" applyFont="1" applyFill="1" applyBorder="1" applyAlignment="1">
      <alignment horizontal="center" vertical="center"/>
    </xf>
    <xf numFmtId="0" fontId="0" fillId="14" borderId="11" xfId="0" applyFill="1" applyBorder="1" applyAlignment="1">
      <alignment horizontal="center" vertical="center"/>
    </xf>
    <xf numFmtId="0" fontId="0" fillId="14" borderId="14" xfId="0" applyFill="1" applyBorder="1" applyAlignment="1">
      <alignment horizontal="center" vertical="center"/>
    </xf>
    <xf numFmtId="0" fontId="0" fillId="14" borderId="12" xfId="0" applyFill="1" applyBorder="1" applyAlignment="1">
      <alignment horizontal="center" vertical="center"/>
    </xf>
    <xf numFmtId="3" fontId="0" fillId="0" borderId="58" xfId="0" applyNumberFormat="1" applyBorder="1" applyAlignment="1">
      <alignment horizontal="center" vertical="center" wrapText="1"/>
    </xf>
    <xf numFmtId="3" fontId="0" fillId="0" borderId="54" xfId="0" applyNumberFormat="1" applyBorder="1" applyAlignment="1">
      <alignment horizontal="center" vertical="center" wrapText="1"/>
    </xf>
    <xf numFmtId="3" fontId="0" fillId="0" borderId="46" xfId="0" applyNumberFormat="1" applyBorder="1" applyAlignment="1">
      <alignment horizontal="center" vertical="center" wrapText="1"/>
    </xf>
    <xf numFmtId="0" fontId="0" fillId="0" borderId="7" xfId="0" applyBorder="1" applyAlignment="1">
      <alignment horizontal="center" vertical="center" wrapText="1"/>
    </xf>
    <xf numFmtId="3" fontId="0" fillId="0" borderId="8" xfId="0" applyNumberFormat="1" applyBorder="1" applyAlignment="1">
      <alignment horizontal="center" vertical="center"/>
    </xf>
    <xf numFmtId="3" fontId="0" fillId="0" borderId="16" xfId="0" applyNumberFormat="1" applyBorder="1"/>
    <xf numFmtId="3" fontId="0" fillId="0" borderId="18" xfId="0" applyNumberFormat="1" applyBorder="1"/>
    <xf numFmtId="3" fontId="0" fillId="0" borderId="16" xfId="0" applyNumberFormat="1" applyBorder="1" applyAlignment="1">
      <alignment horizontal="center" vertical="center"/>
    </xf>
    <xf numFmtId="3" fontId="0" fillId="0" borderId="18" xfId="0" applyNumberFormat="1" applyBorder="1" applyAlignment="1">
      <alignment horizontal="center" vertical="center"/>
    </xf>
    <xf numFmtId="3" fontId="0" fillId="0" borderId="57" xfId="0" applyNumberFormat="1" applyBorder="1" applyAlignment="1">
      <alignment horizontal="center" vertical="center"/>
    </xf>
    <xf numFmtId="3" fontId="0" fillId="0" borderId="15" xfId="0" applyNumberFormat="1" applyBorder="1" applyAlignment="1">
      <alignment horizontal="center" vertical="center" wrapText="1"/>
    </xf>
    <xf numFmtId="3" fontId="0" fillId="0" borderId="27" xfId="0" applyNumberFormat="1" applyBorder="1" applyAlignment="1">
      <alignment horizontal="center" vertical="center" wrapText="1"/>
    </xf>
    <xf numFmtId="3" fontId="0" fillId="0" borderId="27" xfId="0" applyNumberFormat="1" applyBorder="1" applyAlignment="1">
      <alignment horizontal="center"/>
    </xf>
    <xf numFmtId="3" fontId="0" fillId="0" borderId="37"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8" xfId="0" applyNumberFormat="1" applyBorder="1" applyAlignment="1">
      <alignment horizontal="center"/>
    </xf>
    <xf numFmtId="3" fontId="0" fillId="0" borderId="76" xfId="0" applyNumberFormat="1" applyBorder="1" applyAlignment="1">
      <alignment horizontal="center" vertical="center" wrapText="1"/>
    </xf>
    <xf numFmtId="3" fontId="0" fillId="0" borderId="75" xfId="0" applyNumberFormat="1" applyBorder="1" applyAlignment="1">
      <alignment horizontal="center" vertical="center" wrapText="1"/>
    </xf>
    <xf numFmtId="3" fontId="0" fillId="0" borderId="75" xfId="0" applyNumberFormat="1" applyBorder="1" applyAlignment="1">
      <alignment horizontal="center"/>
    </xf>
    <xf numFmtId="3" fontId="0" fillId="0" borderId="17" xfId="0" applyNumberFormat="1" applyBorder="1" applyAlignment="1">
      <alignment horizontal="center" vertical="center" wrapText="1"/>
    </xf>
    <xf numFmtId="3" fontId="0" fillId="0" borderId="19" xfId="0" applyNumberFormat="1" applyBorder="1" applyAlignment="1">
      <alignment horizontal="center" vertical="center" wrapText="1"/>
    </xf>
    <xf numFmtId="3" fontId="0" fillId="0" borderId="47" xfId="0" applyNumberFormat="1" applyBorder="1" applyAlignment="1">
      <alignment horizontal="center" vertical="center" wrapText="1"/>
    </xf>
    <xf numFmtId="3" fontId="0" fillId="0" borderId="24" xfId="0" applyNumberFormat="1" applyBorder="1" applyAlignment="1">
      <alignment horizontal="center" vertical="center" wrapText="1"/>
    </xf>
    <xf numFmtId="3" fontId="0" fillId="0" borderId="48" xfId="0" applyNumberFormat="1" applyBorder="1" applyAlignment="1">
      <alignment horizontal="center" vertical="center" wrapText="1"/>
    </xf>
    <xf numFmtId="3" fontId="0" fillId="0" borderId="63" xfId="0" applyNumberFormat="1" applyBorder="1" applyAlignment="1">
      <alignment horizontal="center"/>
    </xf>
    <xf numFmtId="3" fontId="0" fillId="0" borderId="12" xfId="0" applyNumberFormat="1" applyBorder="1"/>
    <xf numFmtId="3" fontId="0" fillId="0" borderId="55" xfId="0" applyNumberFormat="1" applyBorder="1"/>
    <xf numFmtId="3" fontId="0" fillId="0" borderId="23" xfId="0" applyNumberFormat="1" applyBorder="1"/>
    <xf numFmtId="3" fontId="0" fillId="0" borderId="27" xfId="0" applyNumberFormat="1" applyBorder="1"/>
    <xf numFmtId="3" fontId="0" fillId="0" borderId="26" xfId="0" applyNumberFormat="1" applyBorder="1"/>
    <xf numFmtId="3" fontId="0" fillId="0" borderId="15" xfId="0" applyNumberFormat="1" applyBorder="1"/>
    <xf numFmtId="3" fontId="0" fillId="0" borderId="37" xfId="0" applyNumberFormat="1" applyBorder="1"/>
    <xf numFmtId="3" fontId="0" fillId="0" borderId="28" xfId="0" applyNumberFormat="1" applyBorder="1"/>
    <xf numFmtId="3" fontId="0" fillId="0" borderId="50" xfId="0" applyNumberFormat="1" applyBorder="1"/>
    <xf numFmtId="3" fontId="0" fillId="0" borderId="51" xfId="0" applyNumberFormat="1" applyBorder="1"/>
    <xf numFmtId="3" fontId="0" fillId="9" borderId="37" xfId="0" applyNumberFormat="1" applyFill="1" applyBorder="1"/>
    <xf numFmtId="3" fontId="0" fillId="9" borderId="15" xfId="0" applyNumberFormat="1" applyFill="1" applyBorder="1"/>
    <xf numFmtId="9" fontId="0" fillId="0" borderId="37" xfId="0" applyNumberFormat="1" applyBorder="1"/>
    <xf numFmtId="9" fontId="0" fillId="0" borderId="28" xfId="0" applyNumberFormat="1" applyBorder="1"/>
    <xf numFmtId="9" fontId="0" fillId="0" borderId="18" xfId="0" applyNumberFormat="1" applyBorder="1"/>
    <xf numFmtId="9" fontId="0" fillId="9" borderId="37" xfId="0" applyNumberFormat="1" applyFill="1" applyBorder="1"/>
    <xf numFmtId="9" fontId="0" fillId="0" borderId="50" xfId="0" applyNumberFormat="1" applyBorder="1"/>
    <xf numFmtId="9" fontId="0" fillId="0" borderId="51" xfId="0" applyNumberFormat="1" applyBorder="1"/>
    <xf numFmtId="9" fontId="0" fillId="0" borderId="20" xfId="0" applyNumberFormat="1" applyBorder="1"/>
    <xf numFmtId="9" fontId="0" fillId="0" borderId="29" xfId="0" applyNumberFormat="1" applyBorder="1"/>
    <xf numFmtId="9" fontId="0" fillId="0" borderId="21" xfId="0" applyNumberFormat="1" applyBorder="1"/>
    <xf numFmtId="9" fontId="0" fillId="9" borderId="20" xfId="0" applyNumberFormat="1" applyFill="1" applyBorder="1"/>
    <xf numFmtId="9" fontId="0" fillId="0" borderId="67" xfId="0" applyNumberFormat="1" applyBorder="1"/>
    <xf numFmtId="9" fontId="0" fillId="0" borderId="78" xfId="0" applyNumberFormat="1" applyBorder="1"/>
    <xf numFmtId="0" fontId="0" fillId="0" borderId="0" xfId="0" applyFill="1" applyAlignment="1"/>
    <xf numFmtId="0" fontId="0" fillId="13" borderId="0" xfId="0" applyFill="1" applyBorder="1" applyAlignment="1">
      <alignment wrapText="1"/>
    </xf>
    <xf numFmtId="0" fontId="0" fillId="13" borderId="49" xfId="0" applyFill="1" applyBorder="1" applyAlignment="1">
      <alignment wrapText="1"/>
    </xf>
    <xf numFmtId="0" fontId="1" fillId="2" borderId="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0" fillId="0" borderId="15" xfId="0" applyBorder="1" applyAlignment="1">
      <alignment vertical="center"/>
    </xf>
    <xf numFmtId="0" fontId="0" fillId="0" borderId="37" xfId="0" applyBorder="1" applyAlignment="1">
      <alignment vertical="center"/>
    </xf>
    <xf numFmtId="0" fontId="0" fillId="0" borderId="20" xfId="0" applyBorder="1" applyAlignment="1">
      <alignment vertical="center"/>
    </xf>
    <xf numFmtId="0" fontId="1" fillId="2" borderId="5" xfId="0" applyFont="1" applyFill="1" applyBorder="1" applyAlignment="1">
      <alignment horizontal="center" vertical="center" wrapText="1"/>
    </xf>
    <xf numFmtId="0" fontId="0" fillId="0" borderId="26" xfId="0" applyBorder="1" applyAlignment="1">
      <alignment horizontal="center" vertical="center" wrapText="1"/>
    </xf>
    <xf numFmtId="0" fontId="0" fillId="13" borderId="39" xfId="0" applyFont="1" applyFill="1" applyBorder="1" applyAlignment="1">
      <alignment horizontal="left" indent="1"/>
    </xf>
    <xf numFmtId="0" fontId="0" fillId="0" borderId="0" xfId="0" applyFill="1" applyBorder="1" applyAlignment="1">
      <alignment horizontal="left" vertical="center"/>
    </xf>
    <xf numFmtId="0" fontId="0" fillId="0" borderId="58" xfId="0" applyBorder="1" applyAlignment="1">
      <alignment horizontal="center" vertical="center" wrapText="1"/>
    </xf>
    <xf numFmtId="0" fontId="0" fillId="0" borderId="46" xfId="0" applyBorder="1" applyAlignment="1">
      <alignment vertical="center"/>
    </xf>
    <xf numFmtId="0" fontId="8" fillId="10" borderId="45" xfId="0" applyFont="1" applyFill="1" applyBorder="1" applyAlignment="1">
      <alignment horizontal="center" vertical="center" wrapText="1"/>
    </xf>
    <xf numFmtId="0" fontId="0" fillId="0" borderId="58" xfId="0" applyBorder="1" applyAlignment="1">
      <alignment vertical="center"/>
    </xf>
    <xf numFmtId="0" fontId="0" fillId="0" borderId="54" xfId="0" applyBorder="1" applyAlignment="1">
      <alignment vertical="center"/>
    </xf>
    <xf numFmtId="0" fontId="0" fillId="0" borderId="64" xfId="0" applyBorder="1" applyAlignment="1">
      <alignment vertical="center"/>
    </xf>
    <xf numFmtId="0" fontId="2" fillId="0" borderId="0" xfId="0" applyFont="1" applyFill="1" applyBorder="1"/>
    <xf numFmtId="0" fontId="0" fillId="0" borderId="0" xfId="0" applyBorder="1" applyAlignment="1">
      <alignment horizontal="center" vertical="center"/>
    </xf>
    <xf numFmtId="0" fontId="0" fillId="6" borderId="49" xfId="0" applyFill="1" applyBorder="1" applyAlignment="1">
      <alignment horizontal="center" vertical="center"/>
    </xf>
    <xf numFmtId="0" fontId="0" fillId="6" borderId="52" xfId="0" applyFill="1" applyBorder="1" applyAlignment="1">
      <alignment horizontal="center" vertical="center"/>
    </xf>
    <xf numFmtId="0" fontId="0" fillId="6" borderId="34" xfId="0" applyFill="1" applyBorder="1" applyAlignment="1">
      <alignment horizontal="center" vertical="center"/>
    </xf>
    <xf numFmtId="0" fontId="5" fillId="6"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12" fillId="0" borderId="36" xfId="0" applyFont="1" applyBorder="1" applyAlignment="1">
      <alignment horizontal="left" vertical="center" wrapText="1"/>
    </xf>
    <xf numFmtId="0" fontId="12" fillId="0" borderId="52" xfId="0" applyFont="1" applyBorder="1" applyAlignment="1">
      <alignment horizontal="left" vertical="center" wrapText="1"/>
    </xf>
    <xf numFmtId="0" fontId="12" fillId="0" borderId="34" xfId="0" applyFont="1" applyBorder="1" applyAlignment="1">
      <alignment horizontal="left" vertical="center" wrapText="1"/>
    </xf>
    <xf numFmtId="0" fontId="0" fillId="0" borderId="54" xfId="0" applyBorder="1" applyAlignment="1">
      <alignment horizontal="center" vertical="center"/>
    </xf>
    <xf numFmtId="0" fontId="0" fillId="0" borderId="64" xfId="0" applyBorder="1" applyAlignment="1">
      <alignment horizontal="center" vertical="center"/>
    </xf>
    <xf numFmtId="0" fontId="0" fillId="0" borderId="53" xfId="0" applyBorder="1" applyAlignment="1">
      <alignment horizontal="center" vertical="center"/>
    </xf>
    <xf numFmtId="0" fontId="8" fillId="0" borderId="55" xfId="0" applyFont="1" applyBorder="1" applyAlignment="1">
      <alignment horizontal="center" vertical="center" wrapText="1"/>
    </xf>
    <xf numFmtId="0" fontId="0" fillId="13" borderId="35" xfId="0" applyFill="1" applyBorder="1" applyAlignment="1">
      <alignment horizontal="left"/>
    </xf>
    <xf numFmtId="0" fontId="10" fillId="13" borderId="35" xfId="0" applyFont="1" applyFill="1" applyBorder="1" applyAlignment="1"/>
    <xf numFmtId="0" fontId="0" fillId="0" borderId="0" xfId="0" applyFill="1" applyBorder="1" applyAlignment="1">
      <alignment horizontal="left" indent="1"/>
    </xf>
    <xf numFmtId="0" fontId="0" fillId="0" borderId="9" xfId="0" applyBorder="1" applyAlignment="1">
      <alignment vertical="center" wrapText="1"/>
    </xf>
    <xf numFmtId="0" fontId="1" fillId="2" borderId="41" xfId="0" applyFont="1" applyFill="1" applyBorder="1" applyAlignment="1">
      <alignment horizontal="center" vertical="center" wrapText="1"/>
    </xf>
    <xf numFmtId="0" fontId="0" fillId="0" borderId="46" xfId="0" applyBorder="1" applyAlignment="1">
      <alignment vertical="center" wrapText="1"/>
    </xf>
    <xf numFmtId="0" fontId="8" fillId="8" borderId="60"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24" xfId="0" applyFont="1" applyBorder="1" applyAlignment="1">
      <alignment horizontal="center" vertical="center"/>
    </xf>
    <xf numFmtId="44" fontId="0" fillId="0" borderId="48" xfId="0" applyNumberFormat="1" applyFont="1" applyBorder="1" applyAlignment="1">
      <alignment horizontal="center" vertical="center"/>
    </xf>
    <xf numFmtId="0" fontId="0" fillId="9" borderId="28"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47" xfId="0" applyBorder="1" applyAlignment="1">
      <alignment horizontal="center" vertical="center" wrapText="1"/>
    </xf>
    <xf numFmtId="0" fontId="0" fillId="0" borderId="17"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0" xfId="0" applyBorder="1" applyAlignment="1">
      <alignment horizontal="left" vertical="center" wrapText="1"/>
    </xf>
    <xf numFmtId="0" fontId="1" fillId="11" borderId="11" xfId="0" applyFont="1" applyFill="1" applyBorder="1" applyAlignment="1">
      <alignment horizontal="center" vertical="center" wrapText="1"/>
    </xf>
    <xf numFmtId="0" fontId="1" fillId="11" borderId="45"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11" borderId="1" xfId="0" applyFont="1" applyFill="1" applyBorder="1" applyAlignment="1">
      <alignment horizontal="center"/>
    </xf>
    <xf numFmtId="0" fontId="0" fillId="0" borderId="15" xfId="0" applyBorder="1" applyAlignment="1">
      <alignment horizontal="center" vertical="center" wrapText="1"/>
    </xf>
    <xf numFmtId="165" fontId="0" fillId="0" borderId="19" xfId="0" applyNumberFormat="1" applyBorder="1" applyAlignment="1">
      <alignment horizontal="center" vertical="center" wrapText="1"/>
    </xf>
    <xf numFmtId="165" fontId="0" fillId="0" borderId="28" xfId="0" applyNumberFormat="1" applyBorder="1" applyAlignment="1">
      <alignment horizontal="center" vertical="center" wrapText="1"/>
    </xf>
    <xf numFmtId="0" fontId="0" fillId="0" borderId="17" xfId="0" applyBorder="1" applyAlignment="1">
      <alignment horizontal="center" vertical="center" wrapText="1"/>
    </xf>
    <xf numFmtId="167" fontId="0" fillId="0" borderId="19" xfId="0" applyNumberFormat="1" applyBorder="1" applyAlignment="1">
      <alignment horizontal="center" vertical="center" wrapText="1"/>
    </xf>
    <xf numFmtId="167" fontId="0" fillId="0" borderId="18" xfId="0" applyNumberFormat="1" applyBorder="1" applyAlignment="1">
      <alignment horizontal="center" vertical="center" wrapText="1"/>
    </xf>
    <xf numFmtId="165" fontId="0" fillId="0" borderId="37" xfId="0" applyNumberFormat="1" applyBorder="1" applyAlignment="1">
      <alignment horizontal="center" vertical="center" wrapText="1"/>
    </xf>
    <xf numFmtId="165" fontId="0" fillId="0" borderId="18" xfId="0" applyNumberFormat="1" applyBorder="1" applyAlignment="1">
      <alignment horizontal="center" vertical="center" wrapText="1"/>
    </xf>
    <xf numFmtId="0" fontId="0" fillId="9" borderId="37" xfId="0" applyFill="1" applyBorder="1" applyAlignment="1">
      <alignment horizontal="center" vertical="center" wrapText="1"/>
    </xf>
    <xf numFmtId="0" fontId="0" fillId="9" borderId="18" xfId="0" applyFill="1" applyBorder="1" applyAlignment="1">
      <alignment horizontal="center" vertical="center" wrapText="1"/>
    </xf>
    <xf numFmtId="0" fontId="0" fillId="15" borderId="37" xfId="0" applyFill="1" applyBorder="1" applyAlignment="1">
      <alignment horizontal="center" vertical="center" wrapText="1"/>
    </xf>
    <xf numFmtId="0" fontId="0" fillId="15" borderId="18" xfId="0" applyFill="1" applyBorder="1" applyAlignment="1">
      <alignment horizontal="center" vertical="center" wrapText="1"/>
    </xf>
    <xf numFmtId="165" fontId="0" fillId="9" borderId="37" xfId="0" applyNumberFormat="1" applyFill="1" applyBorder="1" applyAlignment="1">
      <alignment horizontal="center" vertical="center" wrapText="1"/>
    </xf>
    <xf numFmtId="165" fontId="0" fillId="9" borderId="18" xfId="0" applyNumberFormat="1" applyFill="1" applyBorder="1" applyAlignment="1">
      <alignment horizontal="center" vertical="center" wrapText="1"/>
    </xf>
    <xf numFmtId="165" fontId="0" fillId="9" borderId="19" xfId="0" applyNumberFormat="1" applyFill="1" applyBorder="1" applyAlignment="1">
      <alignment horizontal="center" vertical="center" wrapText="1"/>
    </xf>
    <xf numFmtId="165" fontId="0" fillId="9" borderId="28" xfId="0" applyNumberFormat="1" applyFill="1" applyBorder="1" applyAlignment="1">
      <alignment horizontal="center" vertical="center" wrapText="1"/>
    </xf>
    <xf numFmtId="0" fontId="0" fillId="9" borderId="19" xfId="0" applyFill="1" applyBorder="1" applyAlignment="1">
      <alignment horizontal="center" vertical="center" wrapText="1"/>
    </xf>
    <xf numFmtId="165" fontId="0" fillId="15" borderId="37" xfId="0" applyNumberFormat="1" applyFill="1" applyBorder="1" applyAlignment="1">
      <alignment horizontal="center" vertical="center" wrapText="1"/>
    </xf>
    <xf numFmtId="165" fontId="0" fillId="15" borderId="18" xfId="0" applyNumberFormat="1" applyFill="1" applyBorder="1" applyAlignment="1">
      <alignment horizontal="center" vertical="center" wrapText="1"/>
    </xf>
    <xf numFmtId="165" fontId="0" fillId="15" borderId="19" xfId="0" applyNumberFormat="1" applyFill="1" applyBorder="1" applyAlignment="1">
      <alignment horizontal="center" vertical="center" wrapText="1"/>
    </xf>
    <xf numFmtId="165" fontId="0" fillId="15" borderId="28" xfId="0" applyNumberFormat="1" applyFill="1" applyBorder="1" applyAlignment="1">
      <alignment horizontal="center" vertical="center" wrapText="1"/>
    </xf>
    <xf numFmtId="0" fontId="0" fillId="15" borderId="19"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21" xfId="0" applyFill="1" applyBorder="1" applyAlignment="1">
      <alignment horizontal="center" vertical="center" wrapText="1"/>
    </xf>
    <xf numFmtId="165" fontId="0" fillId="9" borderId="20" xfId="0" applyNumberFormat="1" applyFill="1" applyBorder="1" applyAlignment="1">
      <alignment horizontal="center" vertical="center" wrapText="1"/>
    </xf>
    <xf numFmtId="165" fontId="0" fillId="9" borderId="21" xfId="0" applyNumberFormat="1" applyFill="1" applyBorder="1" applyAlignment="1">
      <alignment horizontal="center" vertical="center" wrapText="1"/>
    </xf>
    <xf numFmtId="0" fontId="0" fillId="9" borderId="22" xfId="0" applyFill="1" applyBorder="1" applyAlignment="1">
      <alignment horizontal="center" vertical="center" wrapText="1"/>
    </xf>
    <xf numFmtId="3" fontId="0" fillId="0" borderId="20" xfId="0" applyNumberFormat="1" applyBorder="1" applyAlignment="1">
      <alignment horizontal="center" vertical="center" wrapText="1"/>
    </xf>
    <xf numFmtId="3" fontId="0" fillId="0" borderId="21" xfId="0" applyNumberFormat="1" applyBorder="1" applyAlignment="1">
      <alignment horizontal="center" vertical="center" wrapText="1"/>
    </xf>
    <xf numFmtId="165" fontId="0" fillId="0" borderId="9" xfId="0" applyNumberFormat="1" applyBorder="1" applyAlignment="1">
      <alignment horizontal="center" vertical="center" wrapText="1"/>
    </xf>
    <xf numFmtId="165" fontId="0" fillId="0" borderId="8" xfId="0" applyNumberFormat="1" applyBorder="1" applyAlignment="1">
      <alignment horizontal="center" vertical="center" wrapText="1"/>
    </xf>
    <xf numFmtId="0" fontId="1" fillId="11" borderId="36" xfId="0" applyFont="1" applyFill="1" applyBorder="1" applyAlignment="1">
      <alignment horizontal="center" vertical="center" wrapText="1"/>
    </xf>
    <xf numFmtId="0" fontId="1" fillId="11" borderId="27" xfId="0" applyFont="1" applyFill="1" applyBorder="1" applyAlignment="1">
      <alignment horizontal="center" vertical="center" wrapText="1"/>
    </xf>
    <xf numFmtId="0" fontId="1" fillId="11" borderId="16" xfId="0" applyFont="1" applyFill="1" applyBorder="1" applyAlignment="1">
      <alignment horizontal="center" vertical="center" wrapText="1"/>
    </xf>
    <xf numFmtId="0" fontId="1" fillId="11" borderId="52" xfId="0" applyFont="1" applyFill="1" applyBorder="1" applyAlignment="1">
      <alignment horizontal="center" vertical="center" wrapText="1"/>
    </xf>
    <xf numFmtId="0" fontId="1" fillId="11" borderId="28" xfId="0" applyFont="1" applyFill="1" applyBorder="1" applyAlignment="1">
      <alignment horizontal="center" vertical="center" wrapText="1"/>
    </xf>
    <xf numFmtId="0" fontId="1" fillId="11" borderId="18" xfId="0" applyFont="1" applyFill="1" applyBorder="1" applyAlignment="1">
      <alignment horizontal="center" vertical="center" wrapText="1"/>
    </xf>
    <xf numFmtId="0" fontId="0" fillId="9" borderId="29" xfId="0"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45" xfId="0" applyFont="1" applyFill="1" applyBorder="1" applyAlignment="1">
      <alignment horizontal="center" vertical="center" wrapText="1"/>
    </xf>
    <xf numFmtId="0" fontId="0" fillId="0" borderId="58" xfId="0" applyBorder="1" applyAlignment="1">
      <alignment wrapText="1"/>
    </xf>
    <xf numFmtId="0" fontId="0" fillId="0" borderId="54" xfId="0" applyBorder="1" applyAlignment="1">
      <alignment wrapText="1"/>
    </xf>
    <xf numFmtId="0" fontId="0" fillId="9" borderId="54" xfId="0" applyFill="1" applyBorder="1" applyAlignment="1">
      <alignment horizontal="center" vertical="center" wrapText="1"/>
    </xf>
    <xf numFmtId="0" fontId="0" fillId="0" borderId="54" xfId="0" quotePrefix="1" applyBorder="1" applyAlignment="1">
      <alignment wrapText="1"/>
    </xf>
    <xf numFmtId="0" fontId="0" fillId="0" borderId="54" xfId="0" applyFill="1" applyBorder="1" applyAlignment="1">
      <alignment wrapText="1"/>
    </xf>
    <xf numFmtId="0" fontId="0" fillId="15" borderId="28" xfId="0" applyFill="1" applyBorder="1" applyAlignment="1">
      <alignment horizontal="center" vertical="center" wrapText="1"/>
    </xf>
    <xf numFmtId="0" fontId="0" fillId="15" borderId="37" xfId="0" applyFill="1" applyBorder="1" applyAlignment="1">
      <alignment horizontal="center"/>
    </xf>
    <xf numFmtId="0" fontId="0" fillId="15" borderId="28" xfId="0" applyFill="1" applyBorder="1" applyAlignment="1">
      <alignment horizontal="center"/>
    </xf>
    <xf numFmtId="0" fontId="0" fillId="15" borderId="18" xfId="0" applyFill="1" applyBorder="1" applyAlignment="1">
      <alignment horizontal="center"/>
    </xf>
    <xf numFmtId="3" fontId="0" fillId="15" borderId="18" xfId="0" applyNumberFormat="1" applyFill="1" applyBorder="1" applyAlignment="1">
      <alignment horizontal="center" vertical="center"/>
    </xf>
    <xf numFmtId="0" fontId="0" fillId="15" borderId="54" xfId="0" applyFill="1" applyBorder="1" applyAlignment="1">
      <alignment wrapText="1"/>
    </xf>
    <xf numFmtId="0" fontId="0" fillId="15" borderId="54" xfId="0" applyFill="1" applyBorder="1" applyAlignment="1">
      <alignment horizontal="center"/>
    </xf>
    <xf numFmtId="0" fontId="0" fillId="9" borderId="64" xfId="0" applyFill="1" applyBorder="1" applyAlignment="1">
      <alignment horizontal="center" vertical="center" wrapText="1"/>
    </xf>
    <xf numFmtId="0" fontId="0" fillId="9" borderId="9" xfId="0" applyFill="1" applyBorder="1" applyAlignment="1">
      <alignment horizontal="center"/>
    </xf>
    <xf numFmtId="0" fontId="0" fillId="9" borderId="10" xfId="0" applyFill="1" applyBorder="1" applyAlignment="1">
      <alignment horizontal="center"/>
    </xf>
    <xf numFmtId="9" fontId="0" fillId="0" borderId="16" xfId="1" applyFont="1" applyBorder="1" applyAlignment="1">
      <alignment horizontal="center" vertical="center" wrapText="1"/>
    </xf>
    <xf numFmtId="9" fontId="0" fillId="9" borderId="18" xfId="1" applyFont="1" applyFill="1" applyBorder="1" applyAlignment="1">
      <alignment horizontal="center" vertical="center" wrapText="1"/>
    </xf>
    <xf numFmtId="9" fontId="0" fillId="15" borderId="18" xfId="1" applyFont="1" applyFill="1" applyBorder="1" applyAlignment="1">
      <alignment horizontal="center" vertical="center" wrapText="1"/>
    </xf>
    <xf numFmtId="9" fontId="0" fillId="0" borderId="18" xfId="1" applyFont="1" applyBorder="1" applyAlignment="1">
      <alignment horizontal="center" vertical="center" wrapText="1"/>
    </xf>
    <xf numFmtId="0" fontId="0" fillId="15" borderId="21" xfId="0" applyFill="1" applyBorder="1" applyAlignment="1">
      <alignment horizontal="center" vertical="center" wrapText="1"/>
    </xf>
    <xf numFmtId="167" fontId="0" fillId="0" borderId="38" xfId="0" applyNumberFormat="1" applyBorder="1" applyAlignment="1">
      <alignment horizontal="center" vertical="center" wrapText="1"/>
    </xf>
    <xf numFmtId="0" fontId="0" fillId="9" borderId="38" xfId="0" applyFill="1" applyBorder="1" applyAlignment="1">
      <alignment horizontal="center" vertical="center" wrapText="1"/>
    </xf>
    <xf numFmtId="0" fontId="0" fillId="15" borderId="38" xfId="0" applyFill="1" applyBorder="1" applyAlignment="1">
      <alignment horizontal="center" vertical="center" wrapText="1"/>
    </xf>
    <xf numFmtId="0" fontId="0" fillId="9" borderId="30" xfId="0" applyFill="1" applyBorder="1" applyAlignment="1">
      <alignment horizontal="center" vertical="center" wrapText="1"/>
    </xf>
    <xf numFmtId="3" fontId="0" fillId="0" borderId="18" xfId="0" applyNumberFormat="1" applyBorder="1" applyAlignment="1">
      <alignment horizontal="center" vertical="center" wrapText="1"/>
    </xf>
    <xf numFmtId="0" fontId="0" fillId="0" borderId="28" xfId="0"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37" xfId="0" applyNumberFormat="1" applyBorder="1" applyAlignment="1">
      <alignment horizontal="center" vertical="center"/>
    </xf>
    <xf numFmtId="0" fontId="0" fillId="0" borderId="18" xfId="0" applyNumberFormat="1" applyBorder="1" applyAlignment="1">
      <alignment horizontal="center" vertical="center"/>
    </xf>
    <xf numFmtId="165" fontId="0" fillId="0" borderId="37" xfId="0" applyNumberFormat="1" applyBorder="1" applyAlignment="1">
      <alignment horizontal="center" vertical="center"/>
    </xf>
    <xf numFmtId="165" fontId="0" fillId="0" borderId="18" xfId="0" applyNumberFormat="1" applyBorder="1" applyAlignment="1">
      <alignment horizontal="center" vertical="center"/>
    </xf>
    <xf numFmtId="166" fontId="0" fillId="0" borderId="15" xfId="2" applyNumberFormat="1" applyFont="1" applyBorder="1" applyAlignment="1">
      <alignment horizontal="center" vertical="center" wrapText="1"/>
    </xf>
    <xf numFmtId="166" fontId="0" fillId="0" borderId="16" xfId="2" applyNumberFormat="1" applyFont="1" applyBorder="1" applyAlignment="1">
      <alignment horizontal="center" vertical="center" wrapText="1"/>
    </xf>
    <xf numFmtId="166" fontId="0" fillId="0" borderId="15" xfId="0" applyNumberFormat="1" applyBorder="1" applyAlignment="1">
      <alignment horizontal="center" vertical="center" wrapText="1"/>
    </xf>
    <xf numFmtId="166" fontId="0" fillId="0" borderId="16" xfId="0" applyNumberFormat="1" applyBorder="1" applyAlignment="1">
      <alignment horizontal="center" vertical="center" wrapText="1"/>
    </xf>
    <xf numFmtId="0" fontId="0" fillId="0" borderId="50" xfId="0" applyBorder="1" applyAlignment="1">
      <alignment horizontal="center" vertical="center" wrapText="1"/>
    </xf>
    <xf numFmtId="0" fontId="0" fillId="0" borderId="52" xfId="0" applyBorder="1" applyAlignment="1">
      <alignment horizontal="center" vertical="center" wrapText="1"/>
    </xf>
    <xf numFmtId="0" fontId="0" fillId="0" borderId="63" xfId="0" applyBorder="1" applyAlignment="1">
      <alignment horizontal="center" vertical="center"/>
    </xf>
    <xf numFmtId="0" fontId="0" fillId="0" borderId="56" xfId="0" applyBorder="1" applyAlignment="1">
      <alignment horizontal="center" vertical="center"/>
    </xf>
    <xf numFmtId="0" fontId="0" fillId="0" borderId="42" xfId="0" applyBorder="1" applyAlignment="1">
      <alignment horizontal="center" vertical="center"/>
    </xf>
    <xf numFmtId="2" fontId="0" fillId="0" borderId="24" xfId="0" applyNumberFormat="1" applyBorder="1" applyAlignment="1">
      <alignment horizontal="center" vertical="center"/>
    </xf>
    <xf numFmtId="2" fontId="0" fillId="0" borderId="48" xfId="0" applyNumberFormat="1" applyBorder="1" applyAlignment="1">
      <alignment horizontal="center" vertical="center"/>
    </xf>
    <xf numFmtId="2" fontId="0" fillId="0" borderId="63" xfId="0" applyNumberFormat="1" applyBorder="1" applyAlignment="1">
      <alignment horizontal="center" vertical="center"/>
    </xf>
    <xf numFmtId="2" fontId="0" fillId="0" borderId="41" xfId="0" applyNumberFormat="1" applyBorder="1" applyAlignment="1">
      <alignment horizontal="center" vertical="center"/>
    </xf>
    <xf numFmtId="164" fontId="0" fillId="0" borderId="24" xfId="0" applyNumberFormat="1" applyBorder="1" applyAlignment="1">
      <alignment horizontal="center" vertical="center"/>
    </xf>
    <xf numFmtId="164" fontId="0" fillId="0" borderId="63" xfId="0" applyNumberFormat="1" applyBorder="1" applyAlignment="1">
      <alignment horizontal="center" vertical="center"/>
    </xf>
    <xf numFmtId="164" fontId="0" fillId="0" borderId="41" xfId="0" applyNumberFormat="1"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center" vertical="center"/>
    </xf>
    <xf numFmtId="0" fontId="0" fillId="15" borderId="28" xfId="0" applyFill="1" applyBorder="1" applyAlignment="1">
      <alignment horizontal="center" vertical="center"/>
    </xf>
    <xf numFmtId="0" fontId="0" fillId="15" borderId="37" xfId="0" applyFill="1" applyBorder="1" applyAlignment="1">
      <alignment horizontal="center" vertical="center"/>
    </xf>
    <xf numFmtId="2" fontId="0" fillId="9" borderId="24" xfId="0" applyNumberFormat="1" applyFill="1" applyBorder="1" applyAlignment="1">
      <alignment horizontal="center" vertical="center"/>
    </xf>
    <xf numFmtId="2" fontId="0" fillId="9" borderId="48" xfId="0" applyNumberFormat="1" applyFill="1" applyBorder="1" applyAlignment="1">
      <alignment horizontal="center" vertical="center"/>
    </xf>
    <xf numFmtId="2" fontId="0" fillId="9" borderId="63" xfId="0" applyNumberFormat="1" applyFill="1" applyBorder="1" applyAlignment="1">
      <alignment horizontal="center" vertical="center"/>
    </xf>
    <xf numFmtId="2" fontId="0" fillId="9" borderId="41" xfId="0" applyNumberFormat="1" applyFill="1" applyBorder="1" applyAlignment="1">
      <alignment horizontal="center" vertical="center"/>
    </xf>
    <xf numFmtId="164" fontId="0" fillId="9" borderId="24" xfId="0" applyNumberFormat="1" applyFill="1" applyBorder="1" applyAlignment="1">
      <alignment horizontal="center" vertical="center"/>
    </xf>
    <xf numFmtId="164" fontId="0" fillId="9" borderId="63" xfId="0" applyNumberFormat="1" applyFill="1" applyBorder="1" applyAlignment="1">
      <alignment horizontal="center" vertical="center"/>
    </xf>
    <xf numFmtId="164" fontId="0" fillId="9" borderId="41" xfId="0" applyNumberFormat="1" applyFill="1" applyBorder="1" applyAlignment="1">
      <alignment horizontal="center" vertical="center"/>
    </xf>
    <xf numFmtId="165" fontId="0" fillId="0" borderId="19" xfId="0" applyNumberFormat="1" applyBorder="1" applyAlignment="1">
      <alignment horizontal="center" vertical="center"/>
    </xf>
    <xf numFmtId="165" fontId="0" fillId="0" borderId="28" xfId="0" applyNumberFormat="1" applyBorder="1" applyAlignment="1">
      <alignment horizontal="center" vertical="center"/>
    </xf>
    <xf numFmtId="2" fontId="0" fillId="0" borderId="48" xfId="0" applyNumberFormat="1" applyFill="1" applyBorder="1" applyAlignment="1">
      <alignment horizontal="center" vertical="center"/>
    </xf>
    <xf numFmtId="2" fontId="0" fillId="0" borderId="63" xfId="0" applyNumberFormat="1" applyFill="1" applyBorder="1" applyAlignment="1">
      <alignment horizontal="center" vertical="center"/>
    </xf>
    <xf numFmtId="164" fontId="0" fillId="0" borderId="24" xfId="0" applyNumberFormat="1" applyFill="1" applyBorder="1" applyAlignment="1">
      <alignment horizontal="center" vertical="center"/>
    </xf>
    <xf numFmtId="164" fontId="0" fillId="0" borderId="63" xfId="0" applyNumberFormat="1" applyFill="1" applyBorder="1" applyAlignment="1">
      <alignment horizontal="center" vertical="center"/>
    </xf>
    <xf numFmtId="164" fontId="0" fillId="0" borderId="41" xfId="0" applyNumberFormat="1" applyFill="1" applyBorder="1" applyAlignment="1">
      <alignment horizontal="center" vertical="center"/>
    </xf>
    <xf numFmtId="2" fontId="0" fillId="0" borderId="41" xfId="0" applyNumberFormat="1" applyFill="1" applyBorder="1" applyAlignment="1">
      <alignment horizontal="center" vertical="center"/>
    </xf>
    <xf numFmtId="2" fontId="0" fillId="0" borderId="76" xfId="0" applyNumberFormat="1" applyBorder="1" applyAlignment="1">
      <alignment horizontal="center" vertical="center"/>
    </xf>
    <xf numFmtId="2" fontId="0" fillId="0" borderId="75" xfId="0" applyNumberFormat="1" applyBorder="1" applyAlignment="1">
      <alignment horizontal="center" vertical="center"/>
    </xf>
    <xf numFmtId="2" fontId="0" fillId="0" borderId="59" xfId="0" applyNumberFormat="1" applyBorder="1" applyAlignment="1">
      <alignment horizontal="center" vertical="center"/>
    </xf>
    <xf numFmtId="164" fontId="0" fillId="0" borderId="76" xfId="0" applyNumberFormat="1" applyBorder="1" applyAlignment="1">
      <alignment horizontal="center" vertical="center"/>
    </xf>
    <xf numFmtId="164" fontId="0" fillId="0" borderId="75" xfId="0" applyNumberFormat="1" applyBorder="1" applyAlignment="1">
      <alignment horizontal="center" vertical="center"/>
    </xf>
    <xf numFmtId="0" fontId="0" fillId="0" borderId="67" xfId="0" applyBorder="1" applyAlignment="1">
      <alignment horizontal="center" vertical="center" wrapText="1"/>
    </xf>
    <xf numFmtId="0" fontId="0" fillId="0" borderId="34" xfId="0" applyBorder="1" applyAlignment="1">
      <alignment horizontal="center" vertical="center" wrapText="1"/>
    </xf>
    <xf numFmtId="0" fontId="0" fillId="0" borderId="29"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76" xfId="0" applyBorder="1" applyAlignment="1">
      <alignment horizontal="center" vertical="center"/>
    </xf>
    <xf numFmtId="2" fontId="0" fillId="0" borderId="35" xfId="0" applyNumberFormat="1" applyBorder="1" applyAlignment="1">
      <alignment horizontal="center" vertical="center"/>
    </xf>
    <xf numFmtId="164" fontId="0" fillId="0" borderId="69" xfId="0" applyNumberFormat="1" applyBorder="1" applyAlignment="1">
      <alignment horizontal="center" vertical="center"/>
    </xf>
    <xf numFmtId="164" fontId="0" fillId="0" borderId="39" xfId="0" applyNumberFormat="1" applyBorder="1" applyAlignment="1">
      <alignment horizontal="center" vertical="center"/>
    </xf>
    <xf numFmtId="2" fontId="0" fillId="9" borderId="20" xfId="0" applyNumberFormat="1" applyFill="1" applyBorder="1" applyAlignment="1">
      <alignment horizontal="center" vertical="center"/>
    </xf>
    <xf numFmtId="2" fontId="0" fillId="9" borderId="22" xfId="0" applyNumberFormat="1" applyFill="1" applyBorder="1" applyAlignment="1">
      <alignment horizontal="center" vertical="center"/>
    </xf>
    <xf numFmtId="2" fontId="0" fillId="9" borderId="29" xfId="0" applyNumberFormat="1" applyFill="1" applyBorder="1" applyAlignment="1">
      <alignment horizontal="center" vertical="center"/>
    </xf>
    <xf numFmtId="2" fontId="0" fillId="9" borderId="30" xfId="0" applyNumberFormat="1" applyFill="1" applyBorder="1" applyAlignment="1">
      <alignment horizontal="center" vertical="center"/>
    </xf>
    <xf numFmtId="164" fontId="0" fillId="9" borderId="20" xfId="0" applyNumberFormat="1" applyFill="1" applyBorder="1" applyAlignment="1">
      <alignment horizontal="center" vertical="center"/>
    </xf>
    <xf numFmtId="164" fontId="0" fillId="9" borderId="29" xfId="0" applyNumberFormat="1" applyFill="1" applyBorder="1" applyAlignment="1">
      <alignment horizontal="center" vertical="center"/>
    </xf>
    <xf numFmtId="3" fontId="0" fillId="0" borderId="44" xfId="0" applyNumberFormat="1" applyBorder="1" applyAlignment="1">
      <alignment horizontal="center" vertical="center" wrapText="1"/>
    </xf>
    <xf numFmtId="0" fontId="0" fillId="0" borderId="44" xfId="0" applyBorder="1" applyAlignment="1">
      <alignment horizontal="center" vertical="center" wrapText="1"/>
    </xf>
    <xf numFmtId="0" fontId="0" fillId="0" borderId="31" xfId="0" applyBorder="1" applyAlignment="1">
      <alignment horizontal="center" vertical="center" wrapText="1"/>
    </xf>
    <xf numFmtId="0" fontId="17" fillId="9" borderId="1" xfId="0" applyFont="1" applyFill="1" applyBorder="1" applyAlignment="1"/>
    <xf numFmtId="0" fontId="0" fillId="0" borderId="8" xfId="0" applyBorder="1" applyAlignment="1">
      <alignment horizontal="center" vertical="center" wrapText="1"/>
    </xf>
    <xf numFmtId="0" fontId="0" fillId="9" borderId="9" xfId="0" applyFill="1" applyBorder="1"/>
    <xf numFmtId="0" fontId="0" fillId="9" borderId="31" xfId="0" applyFill="1" applyBorder="1"/>
    <xf numFmtId="0" fontId="0" fillId="9" borderId="10" xfId="0" applyFill="1" applyBorder="1"/>
    <xf numFmtId="0" fontId="0" fillId="0" borderId="22" xfId="0" applyFill="1" applyBorder="1" applyAlignment="1">
      <alignment vertical="center" wrapText="1"/>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5" xfId="0" applyNumberFormat="1" applyBorder="1" applyAlignment="1">
      <alignment horizontal="center" vertical="center"/>
    </xf>
    <xf numFmtId="0" fontId="0" fillId="0" borderId="16" xfId="0" applyNumberFormat="1" applyBorder="1" applyAlignment="1">
      <alignment horizontal="center" vertical="center"/>
    </xf>
    <xf numFmtId="165" fontId="0" fillId="0" borderId="15" xfId="0" applyNumberFormat="1" applyBorder="1" applyAlignment="1">
      <alignment horizontal="center" vertical="center"/>
    </xf>
    <xf numFmtId="165" fontId="0" fillId="0" borderId="16" xfId="0" applyNumberFormat="1" applyBorder="1" applyAlignment="1">
      <alignment horizontal="center" vertical="center"/>
    </xf>
    <xf numFmtId="0" fontId="0" fillId="0" borderId="23" xfId="0" applyBorder="1" applyAlignment="1">
      <alignment horizontal="center" vertical="center" wrapText="1"/>
    </xf>
    <xf numFmtId="0" fontId="0" fillId="0" borderId="36" xfId="0" applyBorder="1" applyAlignment="1">
      <alignment horizontal="center" vertical="center" wrapText="1"/>
    </xf>
    <xf numFmtId="0" fontId="0" fillId="0" borderId="27" xfId="0" applyBorder="1" applyAlignment="1">
      <alignment horizontal="center" vertical="center"/>
    </xf>
    <xf numFmtId="3" fontId="0" fillId="0" borderId="63" xfId="0" applyNumberFormat="1" applyBorder="1" applyAlignment="1">
      <alignment horizontal="center" vertical="center" wrapText="1"/>
    </xf>
    <xf numFmtId="3" fontId="0" fillId="0" borderId="63" xfId="0" applyNumberFormat="1" applyBorder="1" applyAlignment="1">
      <alignment horizontal="center" vertical="center"/>
    </xf>
    <xf numFmtId="3" fontId="0" fillId="0" borderId="28" xfId="0" applyNumberFormat="1" applyBorder="1" applyAlignment="1">
      <alignment horizontal="center" vertical="center"/>
    </xf>
    <xf numFmtId="3" fontId="0" fillId="15" borderId="28" xfId="0" applyNumberFormat="1" applyFill="1" applyBorder="1" applyAlignment="1">
      <alignment horizontal="center" vertical="center"/>
    </xf>
    <xf numFmtId="164" fontId="0" fillId="0" borderId="38" xfId="0" applyNumberFormat="1" applyBorder="1" applyAlignment="1">
      <alignment horizontal="center" vertical="center"/>
    </xf>
    <xf numFmtId="164" fontId="0" fillId="0" borderId="63" xfId="0" applyNumberFormat="1" applyBorder="1" applyAlignment="1">
      <alignment horizontal="center" vertical="center" wrapText="1"/>
    </xf>
    <xf numFmtId="164" fontId="0" fillId="0" borderId="28" xfId="0" applyNumberFormat="1" applyBorder="1" applyAlignment="1">
      <alignment horizontal="center" vertical="center" wrapText="1"/>
    </xf>
    <xf numFmtId="164" fontId="0" fillId="15" borderId="28" xfId="0" applyNumberFormat="1" applyFill="1" applyBorder="1" applyAlignment="1">
      <alignment horizontal="center" vertical="center" wrapText="1"/>
    </xf>
    <xf numFmtId="10" fontId="0" fillId="0" borderId="28" xfId="1" applyNumberFormat="1" applyFont="1" applyBorder="1" applyAlignment="1">
      <alignment horizontal="center" vertical="center"/>
    </xf>
    <xf numFmtId="0" fontId="0" fillId="15" borderId="18" xfId="0" applyFill="1" applyBorder="1" applyAlignment="1">
      <alignment horizontal="center" vertical="center"/>
    </xf>
    <xf numFmtId="168" fontId="0" fillId="0" borderId="28" xfId="2" applyNumberFormat="1" applyFont="1" applyBorder="1" applyAlignment="1">
      <alignment horizontal="center" vertical="center"/>
    </xf>
    <xf numFmtId="2" fontId="0" fillId="0" borderId="15" xfId="0" applyNumberFormat="1" applyBorder="1" applyAlignment="1">
      <alignment horizontal="center" vertical="center"/>
    </xf>
    <xf numFmtId="2" fontId="0" fillId="0" borderId="27" xfId="0" applyNumberFormat="1" applyBorder="1" applyAlignment="1">
      <alignment horizontal="center" vertical="center"/>
    </xf>
    <xf numFmtId="164" fontId="0" fillId="0" borderId="27" xfId="0" applyNumberFormat="1" applyBorder="1" applyAlignment="1">
      <alignment horizontal="center" vertical="center"/>
    </xf>
    <xf numFmtId="164" fontId="0" fillId="0" borderId="16" xfId="0" applyNumberFormat="1" applyBorder="1" applyAlignment="1">
      <alignment horizontal="center" vertical="center"/>
    </xf>
    <xf numFmtId="166" fontId="0" fillId="0" borderId="37" xfId="2" applyNumberFormat="1" applyFont="1" applyBorder="1" applyAlignment="1">
      <alignment horizontal="center" vertical="center" wrapText="1"/>
    </xf>
    <xf numFmtId="166" fontId="0" fillId="0" borderId="18" xfId="2" applyNumberFormat="1" applyFont="1" applyBorder="1" applyAlignment="1">
      <alignment horizontal="center" vertical="center" wrapText="1"/>
    </xf>
    <xf numFmtId="2" fontId="0" fillId="0" borderId="37" xfId="0" applyNumberFormat="1" applyBorder="1" applyAlignment="1">
      <alignment horizontal="center" vertical="center"/>
    </xf>
    <xf numFmtId="2" fontId="0" fillId="0" borderId="28" xfId="0" applyNumberFormat="1" applyBorder="1" applyAlignment="1">
      <alignment horizontal="center" vertical="center"/>
    </xf>
    <xf numFmtId="164" fontId="0" fillId="0" borderId="28" xfId="0" applyNumberFormat="1" applyBorder="1" applyAlignment="1">
      <alignment horizontal="center" vertical="center"/>
    </xf>
    <xf numFmtId="164" fontId="0" fillId="0" borderId="18" xfId="0" applyNumberFormat="1" applyBorder="1" applyAlignment="1">
      <alignment horizontal="center" vertical="center"/>
    </xf>
    <xf numFmtId="2" fontId="0" fillId="0" borderId="37" xfId="0" applyNumberFormat="1" applyFill="1" applyBorder="1" applyAlignment="1">
      <alignment horizontal="center" vertical="center"/>
    </xf>
    <xf numFmtId="2" fontId="0" fillId="0" borderId="28" xfId="0" applyNumberFormat="1" applyFill="1" applyBorder="1" applyAlignment="1">
      <alignment horizontal="center" vertical="center"/>
    </xf>
    <xf numFmtId="164" fontId="0" fillId="0" borderId="28" xfId="0" applyNumberFormat="1" applyFill="1" applyBorder="1" applyAlignment="1">
      <alignment horizontal="center" vertical="center"/>
    </xf>
    <xf numFmtId="164" fontId="0" fillId="0" borderId="18" xfId="0" applyNumberFormat="1" applyFill="1" applyBorder="1" applyAlignment="1">
      <alignment horizontal="center" vertical="center"/>
    </xf>
    <xf numFmtId="2" fontId="0" fillId="15" borderId="37" xfId="0" applyNumberFormat="1" applyFill="1" applyBorder="1" applyAlignment="1">
      <alignment horizontal="center" vertical="center"/>
    </xf>
    <xf numFmtId="2" fontId="0" fillId="15" borderId="28" xfId="0" applyNumberFormat="1" applyFill="1" applyBorder="1" applyAlignment="1">
      <alignment horizontal="center" vertical="center"/>
    </xf>
    <xf numFmtId="164" fontId="0" fillId="15" borderId="28" xfId="0" applyNumberFormat="1" applyFill="1" applyBorder="1" applyAlignment="1">
      <alignment horizontal="center" vertical="center"/>
    </xf>
    <xf numFmtId="164" fontId="0" fillId="15" borderId="18" xfId="0" applyNumberFormat="1" applyFill="1" applyBorder="1" applyAlignment="1">
      <alignment horizontal="center" vertical="center"/>
    </xf>
    <xf numFmtId="0" fontId="0" fillId="0" borderId="47" xfId="0" applyFill="1" applyBorder="1" applyAlignment="1">
      <alignment vertical="center" wrapText="1"/>
    </xf>
    <xf numFmtId="0" fontId="0" fillId="0" borderId="47" xfId="0" applyFill="1" applyBorder="1" applyAlignment="1">
      <alignment horizontal="center" vertical="center" wrapText="1"/>
    </xf>
    <xf numFmtId="164" fontId="0" fillId="0" borderId="75" xfId="0" applyNumberFormat="1" applyBorder="1" applyAlignment="1">
      <alignment horizontal="center" vertical="center" wrapText="1"/>
    </xf>
    <xf numFmtId="3" fontId="0" fillId="0" borderId="75" xfId="0" applyNumberFormat="1" applyBorder="1" applyAlignment="1">
      <alignment horizontal="center" vertical="center"/>
    </xf>
    <xf numFmtId="0" fontId="0" fillId="0" borderId="75" xfId="0" applyBorder="1" applyAlignment="1">
      <alignment horizontal="center" vertical="center"/>
    </xf>
    <xf numFmtId="164" fontId="0" fillId="0" borderId="59" xfId="0" applyNumberFormat="1" applyBorder="1" applyAlignment="1">
      <alignment horizontal="center" vertical="center"/>
    </xf>
    <xf numFmtId="0" fontId="0" fillId="0" borderId="59" xfId="0" applyBorder="1" applyAlignment="1">
      <alignment horizontal="center" vertical="center"/>
    </xf>
    <xf numFmtId="0" fontId="0" fillId="0" borderId="76" xfId="0" applyNumberFormat="1" applyBorder="1" applyAlignment="1">
      <alignment horizontal="center" vertical="center"/>
    </xf>
    <xf numFmtId="0" fontId="0" fillId="0" borderId="74" xfId="0" applyNumberFormat="1" applyBorder="1" applyAlignment="1">
      <alignment horizontal="center" vertical="center"/>
    </xf>
    <xf numFmtId="0" fontId="0" fillId="0" borderId="76" xfId="0" applyBorder="1" applyAlignment="1">
      <alignment horizontal="center" vertical="center" wrapText="1"/>
    </xf>
    <xf numFmtId="165" fontId="0" fillId="0" borderId="76" xfId="0" applyNumberFormat="1" applyBorder="1" applyAlignment="1">
      <alignment horizontal="center" vertical="center"/>
    </xf>
    <xf numFmtId="165" fontId="0" fillId="0" borderId="74" xfId="0" applyNumberFormat="1" applyBorder="1" applyAlignment="1">
      <alignment horizontal="center" vertical="center"/>
    </xf>
    <xf numFmtId="165" fontId="0" fillId="0" borderId="47" xfId="0" applyNumberFormat="1" applyBorder="1" applyAlignment="1">
      <alignment horizontal="center" vertical="center" wrapText="1"/>
    </xf>
    <xf numFmtId="165" fontId="0" fillId="0" borderId="75" xfId="0" applyNumberFormat="1" applyBorder="1" applyAlignment="1">
      <alignment horizontal="center" vertical="center" wrapText="1"/>
    </xf>
    <xf numFmtId="167" fontId="0" fillId="0" borderId="47" xfId="0" applyNumberFormat="1" applyBorder="1" applyAlignment="1">
      <alignment horizontal="center" vertical="center" wrapText="1"/>
    </xf>
    <xf numFmtId="167" fontId="0" fillId="0" borderId="74" xfId="0" applyNumberFormat="1" applyBorder="1" applyAlignment="1">
      <alignment horizontal="center" vertical="center" wrapText="1"/>
    </xf>
    <xf numFmtId="0" fontId="0" fillId="0" borderId="77" xfId="0" applyBorder="1" applyAlignment="1">
      <alignment horizontal="center" vertical="center" wrapText="1"/>
    </xf>
    <xf numFmtId="0" fontId="0" fillId="0" borderId="43" xfId="0" applyBorder="1" applyAlignment="1">
      <alignment horizontal="center" vertical="center" wrapText="1"/>
    </xf>
    <xf numFmtId="0" fontId="0" fillId="0" borderId="6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8" xfId="0" applyBorder="1" applyAlignment="1">
      <alignment horizontal="center" vertical="center"/>
    </xf>
    <xf numFmtId="0" fontId="0" fillId="0" borderId="74" xfId="0" applyBorder="1" applyAlignment="1">
      <alignment horizontal="center" vertical="center"/>
    </xf>
    <xf numFmtId="0" fontId="0" fillId="0" borderId="70" xfId="0" applyBorder="1" applyAlignment="1">
      <alignment horizontal="center" vertical="center"/>
    </xf>
    <xf numFmtId="165" fontId="0" fillId="9" borderId="22" xfId="0" applyNumberFormat="1" applyFill="1" applyBorder="1" applyAlignment="1">
      <alignment horizontal="center" vertical="center" wrapText="1"/>
    </xf>
    <xf numFmtId="165" fontId="0" fillId="9" borderId="29" xfId="0" applyNumberFormat="1" applyFill="1" applyBorder="1" applyAlignment="1">
      <alignment horizontal="center" vertical="center" wrapText="1"/>
    </xf>
    <xf numFmtId="9" fontId="0" fillId="9" borderId="21" xfId="1" applyFont="1" applyFill="1" applyBorder="1" applyAlignment="1">
      <alignment horizontal="center" vertical="center" wrapText="1"/>
    </xf>
    <xf numFmtId="164" fontId="0" fillId="9" borderId="30" xfId="0" applyNumberFormat="1" applyFill="1" applyBorder="1" applyAlignment="1">
      <alignment horizontal="center" vertical="center"/>
    </xf>
    <xf numFmtId="3" fontId="0" fillId="0" borderId="46" xfId="0" applyNumberFormat="1" applyBorder="1" applyAlignment="1">
      <alignment horizontal="center" wrapText="1"/>
    </xf>
    <xf numFmtId="164" fontId="0" fillId="0" borderId="27" xfId="0" applyNumberFormat="1" applyBorder="1" applyAlignment="1">
      <alignment horizontal="center" vertical="center" wrapText="1"/>
    </xf>
    <xf numFmtId="164" fontId="0" fillId="9" borderId="28" xfId="0" applyNumberFormat="1" applyFill="1" applyBorder="1" applyAlignment="1">
      <alignment horizontal="center" vertical="center" wrapText="1"/>
    </xf>
    <xf numFmtId="3" fontId="0" fillId="0" borderId="16" xfId="0" applyNumberFormat="1" applyBorder="1" applyAlignment="1">
      <alignment horizontal="center" vertical="center" wrapText="1"/>
    </xf>
    <xf numFmtId="3" fontId="0" fillId="9" borderId="18" xfId="0" applyNumberFormat="1" applyFill="1" applyBorder="1" applyAlignment="1">
      <alignment horizontal="center" vertical="center" wrapText="1"/>
    </xf>
    <xf numFmtId="3" fontId="0" fillId="15" borderId="18" xfId="0" applyNumberFormat="1" applyFill="1" applyBorder="1" applyAlignment="1">
      <alignment horizontal="center" vertical="center" wrapText="1"/>
    </xf>
    <xf numFmtId="9" fontId="0" fillId="0" borderId="3" xfId="1" applyFont="1" applyBorder="1" applyAlignment="1">
      <alignment horizontal="center" vertical="center" wrapText="1"/>
    </xf>
    <xf numFmtId="9" fontId="0" fillId="0" borderId="54" xfId="1" applyFont="1" applyBorder="1" applyAlignment="1">
      <alignment horizontal="center" vertical="center" wrapText="1"/>
    </xf>
    <xf numFmtId="0" fontId="15" fillId="5" borderId="62" xfId="0" applyFont="1" applyFill="1" applyBorder="1" applyAlignment="1">
      <alignment horizontal="center" vertical="center" wrapText="1"/>
    </xf>
    <xf numFmtId="164" fontId="0" fillId="0" borderId="28" xfId="0" applyNumberFormat="1" applyFill="1" applyBorder="1" applyAlignment="1">
      <alignment horizontal="center" vertical="center" wrapText="1"/>
    </xf>
    <xf numFmtId="0" fontId="0" fillId="9" borderId="48" xfId="0" applyFill="1" applyBorder="1" applyAlignment="1">
      <alignment horizontal="center" vertical="center"/>
    </xf>
    <xf numFmtId="0" fontId="0" fillId="0" borderId="27" xfId="0" applyFont="1" applyBorder="1" applyAlignment="1">
      <alignment horizontal="center" vertical="center"/>
    </xf>
    <xf numFmtId="0" fontId="0" fillId="0" borderId="4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66" xfId="0" applyFont="1" applyFill="1" applyBorder="1" applyAlignment="1">
      <alignment horizontal="center" vertical="center"/>
    </xf>
    <xf numFmtId="3" fontId="0" fillId="0" borderId="28" xfId="0" applyNumberFormat="1" applyFont="1" applyFill="1" applyBorder="1" applyAlignment="1">
      <alignment horizontal="center" vertical="center"/>
    </xf>
    <xf numFmtId="0" fontId="0" fillId="9" borderId="28" xfId="0" applyFill="1" applyBorder="1" applyAlignment="1">
      <alignment horizontal="center" vertical="center"/>
    </xf>
    <xf numFmtId="0" fontId="0" fillId="0" borderId="0" xfId="0" applyAlignment="1">
      <alignment horizontal="right"/>
    </xf>
    <xf numFmtId="166" fontId="0" fillId="0" borderId="37" xfId="0" applyNumberFormat="1" applyBorder="1" applyAlignment="1">
      <alignment horizontal="center" vertical="center" wrapText="1"/>
    </xf>
    <xf numFmtId="166" fontId="0" fillId="0" borderId="18" xfId="0" applyNumberFormat="1" applyBorder="1" applyAlignment="1">
      <alignment horizontal="center" vertical="center" wrapText="1"/>
    </xf>
    <xf numFmtId="0" fontId="0" fillId="13" borderId="0" xfId="0" applyFill="1" applyBorder="1" applyAlignment="1">
      <alignment horizontal="right" vertical="center"/>
    </xf>
    <xf numFmtId="164" fontId="0" fillId="0" borderId="15" xfId="0" applyNumberFormat="1" applyBorder="1" applyAlignment="1">
      <alignment horizontal="center" vertical="center"/>
    </xf>
    <xf numFmtId="164" fontId="0" fillId="0" borderId="37" xfId="0" applyNumberFormat="1" applyBorder="1" applyAlignment="1">
      <alignment horizontal="center" vertical="center"/>
    </xf>
    <xf numFmtId="164" fontId="0" fillId="9" borderId="37" xfId="0" applyNumberFormat="1" applyFill="1" applyBorder="1" applyAlignment="1">
      <alignment horizontal="center" vertical="center" wrapText="1"/>
    </xf>
    <xf numFmtId="164" fontId="0" fillId="9" borderId="18" xfId="0" applyNumberFormat="1" applyFill="1" applyBorder="1" applyAlignment="1">
      <alignment horizontal="center" vertical="center" wrapText="1"/>
    </xf>
    <xf numFmtId="164" fontId="0" fillId="15" borderId="37" xfId="0" applyNumberFormat="1" applyFill="1" applyBorder="1" applyAlignment="1">
      <alignment horizontal="center" vertical="center"/>
    </xf>
    <xf numFmtId="3" fontId="0" fillId="0" borderId="15" xfId="0" applyNumberFormat="1" applyBorder="1" applyAlignment="1">
      <alignment horizontal="center" vertical="center"/>
    </xf>
    <xf numFmtId="3" fontId="0" fillId="0" borderId="27" xfId="0" applyNumberFormat="1" applyBorder="1" applyAlignment="1">
      <alignment horizontal="center" vertical="center"/>
    </xf>
    <xf numFmtId="3" fontId="0" fillId="0" borderId="37" xfId="0" applyNumberFormat="1" applyBorder="1" applyAlignment="1">
      <alignment horizontal="center" vertical="center"/>
    </xf>
    <xf numFmtId="3" fontId="0" fillId="9" borderId="37" xfId="0" applyNumberFormat="1" applyFill="1" applyBorder="1" applyAlignment="1">
      <alignment horizontal="center" vertical="center" wrapText="1"/>
    </xf>
    <xf numFmtId="3" fontId="0" fillId="9" borderId="28" xfId="0" applyNumberFormat="1" applyFill="1" applyBorder="1" applyAlignment="1">
      <alignment horizontal="center" vertical="center" wrapText="1"/>
    </xf>
    <xf numFmtId="3" fontId="0" fillId="15" borderId="37" xfId="0" applyNumberFormat="1" applyFill="1" applyBorder="1" applyAlignment="1">
      <alignment horizontal="center" vertical="center"/>
    </xf>
    <xf numFmtId="0" fontId="21" fillId="0" borderId="28" xfId="2" applyNumberFormat="1" applyFont="1" applyFill="1" applyBorder="1" applyAlignment="1">
      <alignment horizontal="center" vertical="center"/>
    </xf>
    <xf numFmtId="1" fontId="0" fillId="0" borderId="28" xfId="0" applyNumberFormat="1" applyBorder="1" applyAlignment="1">
      <alignment horizontal="center" vertical="center"/>
    </xf>
    <xf numFmtId="1" fontId="0" fillId="9" borderId="48" xfId="0" applyNumberFormat="1" applyFill="1" applyBorder="1" applyAlignment="1">
      <alignment horizontal="center" vertical="center"/>
    </xf>
    <xf numFmtId="168" fontId="0" fillId="0" borderId="31" xfId="2" applyNumberFormat="1" applyFont="1" applyBorder="1" applyAlignment="1">
      <alignment horizontal="center" vertical="center" wrapText="1"/>
    </xf>
    <xf numFmtId="0" fontId="0" fillId="0" borderId="78" xfId="0" applyFill="1" applyBorder="1" applyAlignment="1">
      <alignment horizontal="center" vertical="center" wrapText="1"/>
    </xf>
    <xf numFmtId="0" fontId="0" fillId="9" borderId="38" xfId="0" applyFill="1" applyBorder="1" applyAlignment="1">
      <alignment horizontal="center" vertical="center"/>
    </xf>
    <xf numFmtId="0" fontId="0" fillId="9" borderId="37" xfId="0" applyFill="1" applyBorder="1" applyAlignment="1">
      <alignment horizontal="center" vertical="center"/>
    </xf>
    <xf numFmtId="0" fontId="0" fillId="9" borderId="29" xfId="0" applyFill="1" applyBorder="1" applyAlignment="1">
      <alignment horizontal="center" vertical="center"/>
    </xf>
    <xf numFmtId="0" fontId="0" fillId="9" borderId="30" xfId="0" applyFill="1" applyBorder="1" applyAlignment="1">
      <alignment horizontal="center" vertical="center"/>
    </xf>
    <xf numFmtId="0" fontId="0" fillId="9" borderId="20" xfId="0" applyFill="1" applyBorder="1" applyAlignment="1">
      <alignment horizontal="center" vertical="center"/>
    </xf>
    <xf numFmtId="164" fontId="0" fillId="9" borderId="29" xfId="0" applyNumberFormat="1" applyFill="1" applyBorder="1" applyAlignment="1">
      <alignment horizontal="center" vertical="center" wrapText="1"/>
    </xf>
    <xf numFmtId="3" fontId="0" fillId="9" borderId="21" xfId="0" applyNumberFormat="1" applyFill="1" applyBorder="1" applyAlignment="1">
      <alignment horizontal="center" vertical="center" wrapText="1"/>
    </xf>
    <xf numFmtId="3" fontId="0" fillId="9" borderId="20" xfId="0" applyNumberFormat="1" applyFill="1" applyBorder="1" applyAlignment="1">
      <alignment horizontal="center" vertical="center" wrapText="1"/>
    </xf>
    <xf numFmtId="3" fontId="0" fillId="9" borderId="29" xfId="0" applyNumberFormat="1" applyFill="1" applyBorder="1" applyAlignment="1">
      <alignment horizontal="center" vertical="center" wrapText="1"/>
    </xf>
    <xf numFmtId="164" fontId="0" fillId="9" borderId="20" xfId="0" applyNumberFormat="1" applyFill="1" applyBorder="1" applyAlignment="1">
      <alignment horizontal="center" vertical="center" wrapText="1"/>
    </xf>
    <xf numFmtId="164" fontId="0" fillId="9" borderId="21" xfId="0" applyNumberFormat="1" applyFill="1" applyBorder="1" applyAlignment="1">
      <alignment horizontal="center" vertical="center" wrapText="1"/>
    </xf>
    <xf numFmtId="3" fontId="0" fillId="0" borderId="15" xfId="0" applyNumberFormat="1" applyFont="1" applyFill="1" applyBorder="1" applyAlignment="1">
      <alignment horizontal="center" vertical="center"/>
    </xf>
    <xf numFmtId="44" fontId="0" fillId="0" borderId="27" xfId="0" applyNumberFormat="1" applyFont="1" applyFill="1" applyBorder="1" applyAlignment="1">
      <alignment horizontal="center" vertical="center"/>
    </xf>
    <xf numFmtId="44" fontId="0" fillId="0" borderId="16" xfId="0" applyNumberFormat="1" applyFont="1" applyFill="1" applyBorder="1" applyAlignment="1">
      <alignment horizontal="center" vertical="center"/>
    </xf>
    <xf numFmtId="3" fontId="0" fillId="0" borderId="24" xfId="0" applyNumberFormat="1" applyFont="1" applyFill="1" applyBorder="1" applyAlignment="1">
      <alignment horizontal="center" vertical="center"/>
    </xf>
    <xf numFmtId="44" fontId="0" fillId="0" borderId="28" xfId="0" applyNumberFormat="1" applyFont="1" applyFill="1" applyBorder="1" applyAlignment="1">
      <alignment horizontal="center" vertical="center"/>
    </xf>
    <xf numFmtId="44" fontId="0" fillId="0" borderId="57" xfId="0" applyNumberFormat="1" applyFont="1" applyFill="1" applyBorder="1" applyAlignment="1">
      <alignment horizontal="center" vertical="center"/>
    </xf>
    <xf numFmtId="44" fontId="0" fillId="0" borderId="63"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44" fontId="0" fillId="0" borderId="18" xfId="0" applyNumberFormat="1" applyFont="1" applyFill="1" applyBorder="1" applyAlignment="1">
      <alignment horizontal="center" vertical="center"/>
    </xf>
    <xf numFmtId="3" fontId="0" fillId="0" borderId="76" xfId="0" applyNumberFormat="1" applyFont="1" applyFill="1" applyBorder="1" applyAlignment="1">
      <alignment horizontal="center" vertical="center"/>
    </xf>
    <xf numFmtId="44" fontId="0" fillId="0" borderId="75" xfId="0" applyNumberFormat="1" applyFont="1" applyFill="1" applyBorder="1" applyAlignment="1">
      <alignment horizontal="center" vertical="center"/>
    </xf>
    <xf numFmtId="44" fontId="0" fillId="0" borderId="74" xfId="0" applyNumberFormat="1" applyFont="1" applyFill="1" applyBorder="1" applyAlignment="1">
      <alignment horizontal="center" vertical="center"/>
    </xf>
    <xf numFmtId="3" fontId="0" fillId="0" borderId="23" xfId="0" applyNumberFormat="1" applyFont="1" applyFill="1" applyBorder="1" applyAlignment="1">
      <alignment horizontal="center" vertical="center"/>
    </xf>
    <xf numFmtId="3" fontId="0" fillId="0" borderId="50"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wrapText="1"/>
    </xf>
    <xf numFmtId="44" fontId="0" fillId="0" borderId="28" xfId="0" applyNumberFormat="1" applyFont="1" applyFill="1" applyBorder="1" applyAlignment="1">
      <alignment horizontal="center" vertical="center" wrapText="1"/>
    </xf>
    <xf numFmtId="44" fontId="0" fillId="0" borderId="18" xfId="0" applyNumberFormat="1" applyFont="1" applyFill="1" applyBorder="1" applyAlignment="1">
      <alignment horizontal="center" vertical="center" wrapText="1"/>
    </xf>
    <xf numFmtId="3" fontId="0" fillId="0" borderId="50" xfId="0" applyNumberFormat="1" applyFont="1" applyFill="1" applyBorder="1" applyAlignment="1">
      <alignment horizontal="center" vertical="center" wrapText="1"/>
    </xf>
    <xf numFmtId="3" fontId="0" fillId="0" borderId="77" xfId="0" applyNumberFormat="1" applyFont="1" applyFill="1" applyBorder="1" applyAlignment="1">
      <alignment horizontal="center" vertical="center"/>
    </xf>
    <xf numFmtId="44" fontId="0" fillId="0" borderId="40" xfId="0" applyNumberFormat="1" applyFont="1" applyFill="1" applyBorder="1" applyAlignment="1">
      <alignment horizontal="center" vertical="center"/>
    </xf>
    <xf numFmtId="44" fontId="0" fillId="0" borderId="38" xfId="0" applyNumberFormat="1" applyFont="1" applyFill="1" applyBorder="1" applyAlignment="1">
      <alignment horizontal="center" vertical="center"/>
    </xf>
    <xf numFmtId="44" fontId="0" fillId="0" borderId="38" xfId="0" applyNumberFormat="1" applyFont="1" applyFill="1" applyBorder="1" applyAlignment="1">
      <alignment horizontal="center" vertical="center" wrapText="1"/>
    </xf>
    <xf numFmtId="44" fontId="0" fillId="0" borderId="59" xfId="0" applyNumberFormat="1"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60" xfId="0" applyFont="1" applyFill="1" applyBorder="1" applyAlignment="1">
      <alignment horizontal="center" vertical="center"/>
    </xf>
    <xf numFmtId="0" fontId="8" fillId="7" borderId="25" xfId="0" applyFont="1" applyFill="1" applyBorder="1" applyAlignment="1">
      <alignment horizontal="center" vertical="center"/>
    </xf>
    <xf numFmtId="0" fontId="0" fillId="9" borderId="11"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2" xfId="0"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61" xfId="0" applyFont="1" applyFill="1" applyBorder="1" applyAlignment="1">
      <alignment horizontal="center" vertical="center"/>
    </xf>
    <xf numFmtId="0" fontId="0" fillId="9" borderId="9"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0" xfId="0" applyFill="1" applyBorder="1" applyAlignment="1">
      <alignment horizontal="center" vertical="center" wrapText="1"/>
    </xf>
    <xf numFmtId="0" fontId="0" fillId="0" borderId="0" xfId="0" applyBorder="1" applyAlignment="1">
      <alignment horizontal="left" vertical="center" wrapText="1"/>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11" borderId="11" xfId="0" applyFont="1" applyFill="1" applyBorder="1" applyAlignment="1">
      <alignment horizontal="center" vertical="center" wrapText="1"/>
    </xf>
    <xf numFmtId="0" fontId="0" fillId="0" borderId="12" xfId="0" applyBorder="1" applyAlignment="1">
      <alignment horizontal="center" vertical="center" wrapText="1"/>
    </xf>
    <xf numFmtId="0" fontId="1" fillId="11" borderId="45" xfId="0" applyFont="1" applyFill="1" applyBorder="1" applyAlignment="1">
      <alignment horizontal="center" vertical="center" wrapText="1"/>
    </xf>
    <xf numFmtId="0" fontId="1" fillId="11" borderId="46"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5" fillId="5" borderId="65"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 fillId="5" borderId="65" xfId="0" applyFont="1" applyFill="1" applyBorder="1" applyAlignment="1">
      <alignment horizontal="center" vertical="center" wrapText="1"/>
    </xf>
    <xf numFmtId="0" fontId="0" fillId="0" borderId="14" xfId="0" applyBorder="1" applyAlignment="1">
      <alignment horizontal="center" vertical="center" wrapText="1"/>
    </xf>
    <xf numFmtId="0" fontId="1" fillId="11" borderId="4"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1" fillId="11" borderId="4" xfId="0" applyFont="1" applyFill="1" applyBorder="1" applyAlignment="1">
      <alignment horizontal="center" vertical="center"/>
    </xf>
    <xf numFmtId="0" fontId="0" fillId="0" borderId="13" xfId="0" applyBorder="1" applyAlignment="1">
      <alignment vertical="center"/>
    </xf>
    <xf numFmtId="0" fontId="0" fillId="0" borderId="5" xfId="0" applyBorder="1" applyAlignment="1">
      <alignment vertical="center"/>
    </xf>
    <xf numFmtId="0" fontId="1" fillId="5" borderId="11"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72" xfId="0" applyFont="1" applyFill="1" applyBorder="1" applyAlignment="1">
      <alignment horizontal="center" vertical="center" wrapText="1"/>
    </xf>
    <xf numFmtId="0" fontId="1" fillId="11" borderId="13"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9"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5" borderId="11"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2" xfId="0" applyFont="1" applyFill="1" applyBorder="1" applyAlignment="1">
      <alignment horizontal="center" vertical="center"/>
    </xf>
    <xf numFmtId="0" fontId="1" fillId="12" borderId="4" xfId="0" applyFont="1" applyFill="1" applyBorder="1" applyAlignment="1">
      <alignment horizontal="center" vertical="center"/>
    </xf>
    <xf numFmtId="0" fontId="1" fillId="12" borderId="13" xfId="0" applyFont="1" applyFill="1" applyBorder="1" applyAlignment="1">
      <alignment horizontal="center" vertical="center"/>
    </xf>
    <xf numFmtId="0" fontId="1" fillId="12" borderId="5" xfId="0" applyFont="1" applyFill="1" applyBorder="1" applyAlignment="1">
      <alignment horizontal="center" vertical="center"/>
    </xf>
    <xf numFmtId="0" fontId="1" fillId="12" borderId="6" xfId="0" applyFont="1" applyFill="1" applyBorder="1" applyAlignment="1">
      <alignment horizontal="center" vertical="center"/>
    </xf>
    <xf numFmtId="0" fontId="1" fillId="12" borderId="0" xfId="0" applyFont="1" applyFill="1" applyBorder="1" applyAlignment="1">
      <alignment horizontal="center" vertical="center"/>
    </xf>
    <xf numFmtId="0" fontId="1" fillId="12" borderId="7" xfId="0" applyFont="1" applyFill="1" applyBorder="1" applyAlignment="1">
      <alignment horizontal="center" vertical="center"/>
    </xf>
    <xf numFmtId="0" fontId="1" fillId="12" borderId="9"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10" xfId="0" applyFont="1" applyFill="1" applyBorder="1" applyAlignment="1">
      <alignment horizontal="center" vertical="center"/>
    </xf>
    <xf numFmtId="0" fontId="1" fillId="11" borderId="11" xfId="0" applyFont="1" applyFill="1" applyBorder="1" applyAlignment="1">
      <alignment horizontal="center" vertical="center"/>
    </xf>
    <xf numFmtId="0" fontId="1" fillId="11" borderId="14" xfId="0" applyFont="1" applyFill="1" applyBorder="1" applyAlignment="1">
      <alignment horizontal="center" vertical="center"/>
    </xf>
    <xf numFmtId="0" fontId="1" fillId="11" borderId="12" xfId="0" applyFont="1" applyFill="1" applyBorder="1" applyAlignment="1">
      <alignment horizontal="center" vertical="center"/>
    </xf>
    <xf numFmtId="0" fontId="6" fillId="0" borderId="11"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8" fillId="8" borderId="60" xfId="0" applyFont="1" applyFill="1" applyBorder="1" applyAlignment="1">
      <alignment horizontal="center" vertical="center" wrapText="1"/>
    </xf>
    <xf numFmtId="0" fontId="0" fillId="0" borderId="61" xfId="0" applyBorder="1" applyAlignment="1">
      <alignment horizontal="center" vertical="center"/>
    </xf>
    <xf numFmtId="0" fontId="0" fillId="0" borderId="25" xfId="0" applyBorder="1" applyAlignment="1">
      <alignment horizontal="center" vertical="center"/>
    </xf>
    <xf numFmtId="0" fontId="0" fillId="0" borderId="61" xfId="0" applyBorder="1" applyAlignment="1">
      <alignment horizontal="center" vertical="center" wrapText="1"/>
    </xf>
    <xf numFmtId="0" fontId="0" fillId="0" borderId="25" xfId="0" applyBorder="1" applyAlignment="1">
      <alignment horizontal="center" vertical="center" wrapText="1"/>
    </xf>
    <xf numFmtId="0" fontId="1" fillId="8" borderId="11"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4" xfId="0" applyFont="1" applyBorder="1" applyAlignment="1">
      <alignment horizontal="center"/>
    </xf>
    <xf numFmtId="0" fontId="1" fillId="0" borderId="13" xfId="0" applyFont="1" applyBorder="1" applyAlignment="1">
      <alignment horizontal="center"/>
    </xf>
    <xf numFmtId="0" fontId="1" fillId="0" borderId="5" xfId="0" applyFont="1" applyBorder="1" applyAlignment="1">
      <alignment horizontal="center"/>
    </xf>
    <xf numFmtId="0" fontId="1" fillId="0" borderId="2" xfId="0" applyFont="1" applyBorder="1" applyAlignment="1">
      <alignment horizontal="center"/>
    </xf>
    <xf numFmtId="0" fontId="1" fillId="0" borderId="33" xfId="0" applyFont="1" applyBorder="1" applyAlignment="1">
      <alignment horizontal="center"/>
    </xf>
    <xf numFmtId="0" fontId="1" fillId="0" borderId="3" xfId="0" applyFont="1" applyBorder="1" applyAlignment="1">
      <alignment horizontal="center"/>
    </xf>
    <xf numFmtId="0" fontId="1" fillId="0" borderId="32" xfId="0" applyFont="1" applyBorder="1" applyAlignment="1">
      <alignment horizont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16" fontId="1" fillId="0" borderId="11" xfId="0" applyNumberFormat="1" applyFont="1" applyBorder="1" applyAlignment="1">
      <alignment horizontal="center" vertical="center"/>
    </xf>
    <xf numFmtId="16" fontId="1" fillId="0" borderId="14" xfId="0" applyNumberFormat="1" applyFont="1" applyBorder="1" applyAlignment="1">
      <alignment horizontal="center" vertical="center"/>
    </xf>
    <xf numFmtId="16" fontId="1" fillId="0" borderId="12" xfId="0" applyNumberFormat="1" applyFont="1" applyBorder="1" applyAlignment="1">
      <alignment horizontal="center" vertical="center"/>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3"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3" xfId="0" applyFont="1" applyBorder="1" applyAlignment="1">
      <alignment horizontal="center"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5" xfId="0" applyBorder="1" applyAlignment="1">
      <alignment horizontal="center" vertical="center" wrapText="1"/>
    </xf>
    <xf numFmtId="0" fontId="1" fillId="11" borderId="6"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5" borderId="45"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xf numFmtId="0" fontId="1" fillId="11" borderId="11" xfId="0" applyFont="1" applyFill="1" applyBorder="1" applyAlignment="1">
      <alignment horizontal="center"/>
    </xf>
    <xf numFmtId="0" fontId="1" fillId="11" borderId="14" xfId="0" applyFont="1" applyFill="1" applyBorder="1" applyAlignment="1">
      <alignment horizontal="center"/>
    </xf>
    <xf numFmtId="0" fontId="0" fillId="0" borderId="14" xfId="0" applyBorder="1" applyAlignment="1">
      <alignment horizontal="center" vertical="center"/>
    </xf>
    <xf numFmtId="0" fontId="0" fillId="0" borderId="12" xfId="0" applyBorder="1" applyAlignment="1">
      <alignment horizontal="center" vertical="center"/>
    </xf>
    <xf numFmtId="0" fontId="1" fillId="11" borderId="9" xfId="0" applyFont="1" applyFill="1" applyBorder="1" applyAlignment="1">
      <alignment horizontal="center"/>
    </xf>
    <xf numFmtId="0" fontId="1" fillId="11" borderId="1" xfId="0" applyFont="1" applyFill="1" applyBorder="1" applyAlignment="1">
      <alignment horizont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CCFFFF"/>
      <color rgb="FF99CC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3"/>
  <sheetViews>
    <sheetView tabSelected="1" zoomScaleNormal="100" workbookViewId="0"/>
  </sheetViews>
  <sheetFormatPr defaultColWidth="9.140625" defaultRowHeight="15" x14ac:dyDescent="0.25"/>
  <cols>
    <col min="1" max="1" width="23.28515625" style="114" customWidth="1"/>
    <col min="2" max="3" width="15.7109375" style="57" customWidth="1"/>
    <col min="4" max="4" width="15.7109375" style="115" customWidth="1"/>
    <col min="5" max="6" width="22" style="115" bestFit="1" customWidth="1"/>
    <col min="7" max="7" width="21.7109375" style="115" bestFit="1" customWidth="1"/>
    <col min="8" max="8" width="24.140625" style="115" customWidth="1"/>
    <col min="9" max="9" width="13" style="114" customWidth="1"/>
    <col min="10" max="16" width="10.7109375" style="114" customWidth="1"/>
    <col min="17" max="17" width="13" style="114" customWidth="1"/>
    <col min="18" max="18" width="10.7109375" style="114" customWidth="1"/>
    <col min="19" max="28" width="13.7109375" style="114" customWidth="1"/>
    <col min="29" max="29" width="14.42578125" style="114" customWidth="1"/>
    <col min="30" max="30" width="17" style="114" bestFit="1" customWidth="1"/>
    <col min="31" max="31" width="21.5703125" style="114" bestFit="1" customWidth="1"/>
    <col min="32" max="32" width="15.5703125" style="114" bestFit="1" customWidth="1"/>
    <col min="33" max="33" width="11.85546875" style="114" bestFit="1" customWidth="1"/>
    <col min="34" max="16384" width="9.140625" style="114"/>
  </cols>
  <sheetData>
    <row r="1" spans="1:29" x14ac:dyDescent="0.25">
      <c r="A1" s="1" t="s">
        <v>98</v>
      </c>
      <c r="B1" s="59" t="s">
        <v>162</v>
      </c>
      <c r="C1" s="59"/>
      <c r="D1" s="241" t="s">
        <v>1</v>
      </c>
      <c r="E1" s="241" t="s">
        <v>313</v>
      </c>
      <c r="G1" s="1"/>
      <c r="H1" s="1"/>
    </row>
    <row r="2" spans="1:29" x14ac:dyDescent="0.25">
      <c r="A2" s="1"/>
      <c r="B2" s="59"/>
      <c r="C2" s="59"/>
      <c r="D2" s="241" t="s">
        <v>2</v>
      </c>
      <c r="E2" s="254">
        <v>2018</v>
      </c>
      <c r="F2" s="114"/>
      <c r="G2" s="1"/>
      <c r="H2" s="1"/>
    </row>
    <row r="3" spans="1:29" x14ac:dyDescent="0.25">
      <c r="A3" s="2"/>
      <c r="B3" s="56"/>
      <c r="C3" s="56"/>
      <c r="D3" s="2"/>
      <c r="E3" s="2"/>
      <c r="G3" s="114"/>
      <c r="H3" s="114"/>
    </row>
    <row r="4" spans="1:29" ht="15" customHeight="1" x14ac:dyDescent="0.25">
      <c r="A4" s="105" t="s">
        <v>230</v>
      </c>
      <c r="B4" s="115"/>
      <c r="C4" s="115"/>
      <c r="I4" s="115"/>
      <c r="J4" s="115"/>
      <c r="K4" s="115"/>
      <c r="L4" s="115"/>
      <c r="M4" s="115"/>
      <c r="N4" s="115"/>
      <c r="O4" s="115"/>
      <c r="P4" s="115"/>
      <c r="Q4" s="115"/>
      <c r="R4" s="115"/>
    </row>
    <row r="5" spans="1:29" ht="15.75" thickBot="1" x14ac:dyDescent="0.3">
      <c r="I5" s="115"/>
    </row>
    <row r="6" spans="1:29" ht="32.25" customHeight="1" thickBot="1" x14ac:dyDescent="0.3">
      <c r="A6" s="706" t="s">
        <v>51</v>
      </c>
      <c r="B6" s="707"/>
      <c r="C6" s="707"/>
      <c r="D6" s="707"/>
      <c r="E6" s="707"/>
      <c r="F6" s="707"/>
      <c r="G6" s="707"/>
      <c r="H6" s="708"/>
      <c r="I6" s="701" t="s">
        <v>31</v>
      </c>
      <c r="J6" s="709"/>
      <c r="K6" s="709"/>
      <c r="L6" s="709"/>
      <c r="M6" s="709"/>
      <c r="N6" s="702"/>
      <c r="O6" s="701" t="s">
        <v>26</v>
      </c>
      <c r="P6" s="709"/>
      <c r="Q6" s="709"/>
      <c r="R6" s="702"/>
      <c r="S6" s="701" t="s">
        <v>20</v>
      </c>
      <c r="T6" s="709"/>
      <c r="U6" s="709"/>
      <c r="V6" s="709"/>
      <c r="W6" s="702"/>
      <c r="X6" s="698" t="s">
        <v>16</v>
      </c>
      <c r="Y6" s="699"/>
      <c r="Z6" s="700"/>
      <c r="AA6" s="701" t="s">
        <v>13</v>
      </c>
      <c r="AB6" s="702"/>
      <c r="AC6" s="66" t="s">
        <v>11</v>
      </c>
    </row>
    <row r="7" spans="1:29" ht="36" x14ac:dyDescent="0.25">
      <c r="A7" s="63" t="s">
        <v>1</v>
      </c>
      <c r="B7" s="63" t="s">
        <v>83</v>
      </c>
      <c r="C7" s="63" t="s">
        <v>84</v>
      </c>
      <c r="D7" s="29" t="s">
        <v>3</v>
      </c>
      <c r="E7" s="29" t="s">
        <v>56</v>
      </c>
      <c r="F7" s="29" t="s">
        <v>4</v>
      </c>
      <c r="G7" s="29" t="s">
        <v>85</v>
      </c>
      <c r="H7" s="186" t="s">
        <v>61</v>
      </c>
      <c r="I7" s="30" t="s">
        <v>36</v>
      </c>
      <c r="J7" s="31" t="s">
        <v>35</v>
      </c>
      <c r="K7" s="31" t="s">
        <v>34</v>
      </c>
      <c r="L7" s="33" t="s">
        <v>33</v>
      </c>
      <c r="M7" s="32" t="s">
        <v>32</v>
      </c>
      <c r="N7" s="36" t="s">
        <v>30</v>
      </c>
      <c r="O7" s="30" t="s">
        <v>42</v>
      </c>
      <c r="P7" s="33" t="s">
        <v>28</v>
      </c>
      <c r="Q7" s="33" t="s">
        <v>27</v>
      </c>
      <c r="R7" s="34" t="s">
        <v>25</v>
      </c>
      <c r="S7" s="30" t="s">
        <v>24</v>
      </c>
      <c r="T7" s="33" t="s">
        <v>23</v>
      </c>
      <c r="U7" s="32" t="s">
        <v>22</v>
      </c>
      <c r="V7" s="33" t="s">
        <v>21</v>
      </c>
      <c r="W7" s="34" t="s">
        <v>19</v>
      </c>
      <c r="X7" s="30" t="s">
        <v>18</v>
      </c>
      <c r="Y7" s="33" t="s">
        <v>17</v>
      </c>
      <c r="Z7" s="34" t="s">
        <v>15</v>
      </c>
      <c r="AA7" s="35" t="s">
        <v>14</v>
      </c>
      <c r="AB7" s="36" t="s">
        <v>12</v>
      </c>
      <c r="AC7" s="67" t="s">
        <v>10</v>
      </c>
    </row>
    <row r="8" spans="1:29" ht="30" customHeight="1" x14ac:dyDescent="0.25">
      <c r="A8" s="60" t="str">
        <f t="shared" ref="A8:A65" si="0">$E$1</f>
        <v>Unitil - FG&amp;E</v>
      </c>
      <c r="B8" s="65" t="s">
        <v>314</v>
      </c>
      <c r="C8" s="65" t="s">
        <v>314</v>
      </c>
      <c r="D8" s="58" t="s">
        <v>321</v>
      </c>
      <c r="E8" s="58" t="s">
        <v>322</v>
      </c>
      <c r="F8" s="58" t="s">
        <v>323</v>
      </c>
      <c r="G8" s="58" t="s">
        <v>322</v>
      </c>
      <c r="H8" s="11" t="s">
        <v>420</v>
      </c>
      <c r="I8" s="64">
        <v>0</v>
      </c>
      <c r="J8" s="65" t="s">
        <v>314</v>
      </c>
      <c r="K8" s="58">
        <v>0</v>
      </c>
      <c r="L8" s="58" t="s">
        <v>314</v>
      </c>
      <c r="M8" s="65" t="s">
        <v>314</v>
      </c>
      <c r="N8" s="187">
        <v>0</v>
      </c>
      <c r="O8" s="64" t="s">
        <v>314</v>
      </c>
      <c r="P8" s="58" t="s">
        <v>314</v>
      </c>
      <c r="Q8" s="58" t="s">
        <v>314</v>
      </c>
      <c r="R8" s="187" t="s">
        <v>314</v>
      </c>
      <c r="S8" s="64">
        <v>0</v>
      </c>
      <c r="T8" s="58">
        <v>0</v>
      </c>
      <c r="U8" s="58">
        <v>0</v>
      </c>
      <c r="V8" s="58">
        <v>0</v>
      </c>
      <c r="W8" s="187">
        <v>0</v>
      </c>
      <c r="X8" s="64">
        <v>0</v>
      </c>
      <c r="Y8" s="58">
        <v>0</v>
      </c>
      <c r="Z8" s="187">
        <v>0</v>
      </c>
      <c r="AA8" s="64">
        <v>0</v>
      </c>
      <c r="AB8" s="187">
        <v>0</v>
      </c>
      <c r="AC8" s="68">
        <v>0</v>
      </c>
    </row>
    <row r="9" spans="1:29" ht="30" customHeight="1" x14ac:dyDescent="0.25">
      <c r="A9" s="60" t="str">
        <f t="shared" si="0"/>
        <v>Unitil - FG&amp;E</v>
      </c>
      <c r="B9" s="65" t="s">
        <v>314</v>
      </c>
      <c r="C9" s="65" t="s">
        <v>314</v>
      </c>
      <c r="D9" s="58" t="s">
        <v>321</v>
      </c>
      <c r="E9" s="58" t="s">
        <v>322</v>
      </c>
      <c r="F9" s="58" t="s">
        <v>324</v>
      </c>
      <c r="G9" s="58" t="s">
        <v>322</v>
      </c>
      <c r="H9" s="11" t="s">
        <v>420</v>
      </c>
      <c r="I9" s="64">
        <v>0</v>
      </c>
      <c r="J9" s="58" t="s">
        <v>314</v>
      </c>
      <c r="K9" s="58">
        <v>0</v>
      </c>
      <c r="L9" s="58" t="s">
        <v>314</v>
      </c>
      <c r="M9" s="58" t="s">
        <v>314</v>
      </c>
      <c r="N9" s="193">
        <v>0</v>
      </c>
      <c r="O9" s="64" t="s">
        <v>314</v>
      </c>
      <c r="P9" s="58" t="s">
        <v>314</v>
      </c>
      <c r="Q9" s="58" t="s">
        <v>314</v>
      </c>
      <c r="R9" s="193" t="s">
        <v>314</v>
      </c>
      <c r="S9" s="64">
        <v>0</v>
      </c>
      <c r="T9" s="58">
        <v>0</v>
      </c>
      <c r="U9" s="58">
        <v>0</v>
      </c>
      <c r="V9" s="58">
        <v>0</v>
      </c>
      <c r="W9" s="193">
        <v>0</v>
      </c>
      <c r="X9" s="64">
        <v>0</v>
      </c>
      <c r="Y9" s="58">
        <v>0</v>
      </c>
      <c r="Z9" s="193">
        <v>0</v>
      </c>
      <c r="AA9" s="194">
        <v>0</v>
      </c>
      <c r="AB9" s="195">
        <v>0</v>
      </c>
      <c r="AC9" s="196">
        <v>0</v>
      </c>
    </row>
    <row r="10" spans="1:29" ht="30" customHeight="1" x14ac:dyDescent="0.25">
      <c r="A10" s="60" t="str">
        <f t="shared" si="0"/>
        <v>Unitil - FG&amp;E</v>
      </c>
      <c r="B10" s="65" t="s">
        <v>314</v>
      </c>
      <c r="C10" s="65" t="s">
        <v>314</v>
      </c>
      <c r="D10" s="58" t="s">
        <v>321</v>
      </c>
      <c r="E10" s="58" t="s">
        <v>322</v>
      </c>
      <c r="F10" s="58" t="s">
        <v>325</v>
      </c>
      <c r="G10" s="58" t="s">
        <v>322</v>
      </c>
      <c r="H10" s="11" t="s">
        <v>420</v>
      </c>
      <c r="I10" s="64">
        <v>0</v>
      </c>
      <c r="J10" s="58" t="s">
        <v>314</v>
      </c>
      <c r="K10" s="58">
        <v>0</v>
      </c>
      <c r="L10" s="58" t="s">
        <v>314</v>
      </c>
      <c r="M10" s="58" t="s">
        <v>314</v>
      </c>
      <c r="N10" s="193">
        <v>0</v>
      </c>
      <c r="O10" s="64" t="s">
        <v>314</v>
      </c>
      <c r="P10" s="58" t="s">
        <v>314</v>
      </c>
      <c r="Q10" s="58" t="s">
        <v>314</v>
      </c>
      <c r="R10" s="193" t="s">
        <v>314</v>
      </c>
      <c r="S10" s="64">
        <v>0</v>
      </c>
      <c r="T10" s="58">
        <v>0</v>
      </c>
      <c r="U10" s="58">
        <v>0</v>
      </c>
      <c r="V10" s="58">
        <v>0</v>
      </c>
      <c r="W10" s="193">
        <v>0</v>
      </c>
      <c r="X10" s="64">
        <v>0</v>
      </c>
      <c r="Y10" s="58">
        <v>0</v>
      </c>
      <c r="Z10" s="193">
        <v>0</v>
      </c>
      <c r="AA10" s="194">
        <v>0</v>
      </c>
      <c r="AB10" s="195">
        <v>0</v>
      </c>
      <c r="AC10" s="196">
        <v>0</v>
      </c>
    </row>
    <row r="11" spans="1:29" ht="30" customHeight="1" x14ac:dyDescent="0.25">
      <c r="A11" s="60" t="str">
        <f t="shared" si="0"/>
        <v>Unitil - FG&amp;E</v>
      </c>
      <c r="B11" s="65" t="s">
        <v>314</v>
      </c>
      <c r="C11" s="65" t="s">
        <v>314</v>
      </c>
      <c r="D11" s="58" t="s">
        <v>321</v>
      </c>
      <c r="E11" s="58" t="s">
        <v>322</v>
      </c>
      <c r="F11" s="58" t="s">
        <v>326</v>
      </c>
      <c r="G11" s="58" t="s">
        <v>322</v>
      </c>
      <c r="H11" s="11" t="s">
        <v>420</v>
      </c>
      <c r="I11" s="64">
        <v>0</v>
      </c>
      <c r="J11" s="58" t="s">
        <v>314</v>
      </c>
      <c r="K11" s="58">
        <v>0</v>
      </c>
      <c r="L11" s="58" t="s">
        <v>314</v>
      </c>
      <c r="M11" s="58" t="s">
        <v>314</v>
      </c>
      <c r="N11" s="193">
        <v>0</v>
      </c>
      <c r="O11" s="64" t="s">
        <v>314</v>
      </c>
      <c r="P11" s="58" t="s">
        <v>314</v>
      </c>
      <c r="Q11" s="58" t="s">
        <v>314</v>
      </c>
      <c r="R11" s="193" t="s">
        <v>314</v>
      </c>
      <c r="S11" s="64">
        <v>0</v>
      </c>
      <c r="T11" s="58">
        <v>0</v>
      </c>
      <c r="U11" s="58">
        <v>0</v>
      </c>
      <c r="V11" s="58">
        <v>0</v>
      </c>
      <c r="W11" s="193">
        <v>0</v>
      </c>
      <c r="X11" s="64">
        <v>0</v>
      </c>
      <c r="Y11" s="58">
        <v>0</v>
      </c>
      <c r="Z11" s="193">
        <v>0</v>
      </c>
      <c r="AA11" s="194">
        <v>0</v>
      </c>
      <c r="AB11" s="195">
        <v>0</v>
      </c>
      <c r="AC11" s="196">
        <v>0</v>
      </c>
    </row>
    <row r="12" spans="1:29" ht="30" customHeight="1" x14ac:dyDescent="0.25">
      <c r="A12" s="60" t="str">
        <f>$E$1</f>
        <v>Unitil - FG&amp;E</v>
      </c>
      <c r="B12" s="65" t="s">
        <v>314</v>
      </c>
      <c r="C12" s="65" t="s">
        <v>314</v>
      </c>
      <c r="D12" s="58" t="s">
        <v>321</v>
      </c>
      <c r="E12" s="58" t="s">
        <v>322</v>
      </c>
      <c r="F12" s="401"/>
      <c r="G12" s="401"/>
      <c r="H12" s="425"/>
      <c r="I12" s="64">
        <v>0</v>
      </c>
      <c r="J12" s="65" t="s">
        <v>314</v>
      </c>
      <c r="K12" s="58">
        <v>0</v>
      </c>
      <c r="L12" s="58" t="s">
        <v>314</v>
      </c>
      <c r="M12" s="65" t="s">
        <v>314</v>
      </c>
      <c r="N12" s="187">
        <v>0</v>
      </c>
      <c r="O12" s="64" t="s">
        <v>314</v>
      </c>
      <c r="P12" s="58" t="s">
        <v>314</v>
      </c>
      <c r="Q12" s="58" t="s">
        <v>314</v>
      </c>
      <c r="R12" s="187" t="s">
        <v>314</v>
      </c>
      <c r="S12" s="64">
        <v>0</v>
      </c>
      <c r="T12" s="58">
        <v>0</v>
      </c>
      <c r="U12" s="58">
        <v>0</v>
      </c>
      <c r="V12" s="58">
        <v>0</v>
      </c>
      <c r="W12" s="187">
        <v>0</v>
      </c>
      <c r="X12" s="64">
        <v>0</v>
      </c>
      <c r="Y12" s="58">
        <v>0</v>
      </c>
      <c r="Z12" s="187">
        <v>0</v>
      </c>
      <c r="AA12" s="64">
        <v>0</v>
      </c>
      <c r="AB12" s="187">
        <v>0</v>
      </c>
      <c r="AC12" s="68">
        <v>0</v>
      </c>
    </row>
    <row r="13" spans="1:29" ht="30" customHeight="1" x14ac:dyDescent="0.25">
      <c r="A13" s="60" t="str">
        <f t="shared" si="0"/>
        <v>Unitil - FG&amp;E</v>
      </c>
      <c r="B13" s="65" t="s">
        <v>314</v>
      </c>
      <c r="C13" s="65" t="s">
        <v>314</v>
      </c>
      <c r="D13" s="58" t="s">
        <v>327</v>
      </c>
      <c r="E13" s="58" t="s">
        <v>322</v>
      </c>
      <c r="F13" s="58" t="s">
        <v>328</v>
      </c>
      <c r="G13" s="58" t="s">
        <v>322</v>
      </c>
      <c r="H13" s="11" t="s">
        <v>420</v>
      </c>
      <c r="I13" s="64">
        <v>0</v>
      </c>
      <c r="J13" s="58" t="s">
        <v>314</v>
      </c>
      <c r="K13" s="58">
        <v>0</v>
      </c>
      <c r="L13" s="58" t="s">
        <v>314</v>
      </c>
      <c r="M13" s="58" t="s">
        <v>314</v>
      </c>
      <c r="N13" s="193">
        <v>0</v>
      </c>
      <c r="O13" s="64" t="s">
        <v>314</v>
      </c>
      <c r="P13" s="58" t="s">
        <v>314</v>
      </c>
      <c r="Q13" s="58" t="s">
        <v>314</v>
      </c>
      <c r="R13" s="193" t="s">
        <v>314</v>
      </c>
      <c r="S13" s="64">
        <v>0</v>
      </c>
      <c r="T13" s="58">
        <v>0</v>
      </c>
      <c r="U13" s="58">
        <v>0</v>
      </c>
      <c r="V13" s="58">
        <v>0</v>
      </c>
      <c r="W13" s="193">
        <v>0</v>
      </c>
      <c r="X13" s="64">
        <v>0</v>
      </c>
      <c r="Y13" s="58">
        <v>0</v>
      </c>
      <c r="Z13" s="193">
        <v>0</v>
      </c>
      <c r="AA13" s="194">
        <v>0</v>
      </c>
      <c r="AB13" s="197">
        <v>0</v>
      </c>
      <c r="AC13" s="196">
        <v>0</v>
      </c>
    </row>
    <row r="14" spans="1:29" ht="30" customHeight="1" x14ac:dyDescent="0.25">
      <c r="A14" s="60" t="str">
        <f t="shared" si="0"/>
        <v>Unitil - FG&amp;E</v>
      </c>
      <c r="B14" s="65" t="s">
        <v>314</v>
      </c>
      <c r="C14" s="65" t="s">
        <v>314</v>
      </c>
      <c r="D14" s="58" t="s">
        <v>327</v>
      </c>
      <c r="E14" s="58" t="s">
        <v>322</v>
      </c>
      <c r="F14" s="58" t="s">
        <v>329</v>
      </c>
      <c r="G14" s="58" t="s">
        <v>322</v>
      </c>
      <c r="H14" s="11" t="s">
        <v>420</v>
      </c>
      <c r="I14" s="64">
        <v>0</v>
      </c>
      <c r="J14" s="58" t="s">
        <v>314</v>
      </c>
      <c r="K14" s="58">
        <v>0</v>
      </c>
      <c r="L14" s="58" t="s">
        <v>314</v>
      </c>
      <c r="M14" s="58" t="s">
        <v>314</v>
      </c>
      <c r="N14" s="193">
        <v>0</v>
      </c>
      <c r="O14" s="64" t="s">
        <v>314</v>
      </c>
      <c r="P14" s="58" t="s">
        <v>314</v>
      </c>
      <c r="Q14" s="58" t="s">
        <v>314</v>
      </c>
      <c r="R14" s="193" t="s">
        <v>314</v>
      </c>
      <c r="S14" s="64">
        <v>0</v>
      </c>
      <c r="T14" s="58">
        <v>0</v>
      </c>
      <c r="U14" s="58">
        <v>0</v>
      </c>
      <c r="V14" s="58">
        <v>0</v>
      </c>
      <c r="W14" s="193">
        <v>0</v>
      </c>
      <c r="X14" s="64">
        <v>0</v>
      </c>
      <c r="Y14" s="58">
        <v>0</v>
      </c>
      <c r="Z14" s="193">
        <v>0</v>
      </c>
      <c r="AA14" s="194">
        <v>0</v>
      </c>
      <c r="AB14" s="197">
        <v>0</v>
      </c>
      <c r="AC14" s="196">
        <v>0</v>
      </c>
    </row>
    <row r="15" spans="1:29" ht="30" customHeight="1" x14ac:dyDescent="0.25">
      <c r="A15" s="60" t="str">
        <f t="shared" si="0"/>
        <v>Unitil - FG&amp;E</v>
      </c>
      <c r="B15" s="65" t="s">
        <v>314</v>
      </c>
      <c r="C15" s="65" t="s">
        <v>314</v>
      </c>
      <c r="D15" s="58" t="s">
        <v>327</v>
      </c>
      <c r="E15" s="58" t="s">
        <v>322</v>
      </c>
      <c r="F15" s="58" t="s">
        <v>330</v>
      </c>
      <c r="G15" s="58" t="s">
        <v>322</v>
      </c>
      <c r="H15" s="11" t="s">
        <v>420</v>
      </c>
      <c r="I15" s="64">
        <v>0</v>
      </c>
      <c r="J15" s="58" t="s">
        <v>314</v>
      </c>
      <c r="K15" s="58">
        <v>0</v>
      </c>
      <c r="L15" s="58" t="s">
        <v>314</v>
      </c>
      <c r="M15" s="58" t="s">
        <v>314</v>
      </c>
      <c r="N15" s="193">
        <v>0</v>
      </c>
      <c r="O15" s="64" t="s">
        <v>314</v>
      </c>
      <c r="P15" s="58" t="s">
        <v>314</v>
      </c>
      <c r="Q15" s="58" t="s">
        <v>314</v>
      </c>
      <c r="R15" s="193" t="s">
        <v>314</v>
      </c>
      <c r="S15" s="64">
        <v>0</v>
      </c>
      <c r="T15" s="58">
        <v>0</v>
      </c>
      <c r="U15" s="58">
        <v>0</v>
      </c>
      <c r="V15" s="58">
        <v>0</v>
      </c>
      <c r="W15" s="193">
        <v>0</v>
      </c>
      <c r="X15" s="64">
        <v>0</v>
      </c>
      <c r="Y15" s="58">
        <v>0</v>
      </c>
      <c r="Z15" s="193">
        <v>0</v>
      </c>
      <c r="AA15" s="194">
        <v>0</v>
      </c>
      <c r="AB15" s="197">
        <v>0</v>
      </c>
      <c r="AC15" s="196">
        <v>0</v>
      </c>
    </row>
    <row r="16" spans="1:29" ht="30" customHeight="1" x14ac:dyDescent="0.25">
      <c r="A16" s="60" t="str">
        <f t="shared" si="0"/>
        <v>Unitil - FG&amp;E</v>
      </c>
      <c r="B16" s="65" t="s">
        <v>314</v>
      </c>
      <c r="C16" s="65" t="s">
        <v>314</v>
      </c>
      <c r="D16" s="58" t="s">
        <v>327</v>
      </c>
      <c r="E16" s="58" t="s">
        <v>322</v>
      </c>
      <c r="F16" s="401"/>
      <c r="G16" s="401"/>
      <c r="H16" s="425"/>
      <c r="I16" s="64">
        <v>0</v>
      </c>
      <c r="J16" s="58" t="s">
        <v>314</v>
      </c>
      <c r="K16" s="58">
        <v>0</v>
      </c>
      <c r="L16" s="58" t="s">
        <v>314</v>
      </c>
      <c r="M16" s="58" t="s">
        <v>314</v>
      </c>
      <c r="N16" s="193">
        <v>0</v>
      </c>
      <c r="O16" s="64" t="s">
        <v>314</v>
      </c>
      <c r="P16" s="58" t="s">
        <v>314</v>
      </c>
      <c r="Q16" s="58" t="s">
        <v>314</v>
      </c>
      <c r="R16" s="193" t="s">
        <v>314</v>
      </c>
      <c r="S16" s="64">
        <v>0</v>
      </c>
      <c r="T16" s="58">
        <v>0</v>
      </c>
      <c r="U16" s="58">
        <v>0</v>
      </c>
      <c r="V16" s="58">
        <v>0</v>
      </c>
      <c r="W16" s="193">
        <v>0</v>
      </c>
      <c r="X16" s="64">
        <v>0</v>
      </c>
      <c r="Y16" s="58">
        <v>0</v>
      </c>
      <c r="Z16" s="193">
        <v>0</v>
      </c>
      <c r="AA16" s="194">
        <v>0</v>
      </c>
      <c r="AB16" s="197">
        <v>0</v>
      </c>
      <c r="AC16" s="196">
        <v>0</v>
      </c>
    </row>
    <row r="17" spans="1:29" ht="30" customHeight="1" x14ac:dyDescent="0.25">
      <c r="A17" s="60" t="str">
        <f t="shared" si="0"/>
        <v>Unitil - FG&amp;E</v>
      </c>
      <c r="B17" s="65" t="s">
        <v>314</v>
      </c>
      <c r="C17" s="65" t="s">
        <v>314</v>
      </c>
      <c r="D17" s="58" t="s">
        <v>331</v>
      </c>
      <c r="E17" s="58" t="s">
        <v>331</v>
      </c>
      <c r="F17" s="58" t="s">
        <v>332</v>
      </c>
      <c r="G17" s="58" t="s">
        <v>331</v>
      </c>
      <c r="H17" s="11" t="s">
        <v>420</v>
      </c>
      <c r="I17" s="64">
        <v>0</v>
      </c>
      <c r="J17" s="58" t="s">
        <v>314</v>
      </c>
      <c r="K17" s="58">
        <v>0</v>
      </c>
      <c r="L17" s="58" t="s">
        <v>314</v>
      </c>
      <c r="M17" s="58" t="s">
        <v>314</v>
      </c>
      <c r="N17" s="193">
        <v>0</v>
      </c>
      <c r="O17" s="64" t="s">
        <v>314</v>
      </c>
      <c r="P17" s="58" t="s">
        <v>314</v>
      </c>
      <c r="Q17" s="58" t="s">
        <v>314</v>
      </c>
      <c r="R17" s="193" t="s">
        <v>314</v>
      </c>
      <c r="S17" s="64">
        <v>0</v>
      </c>
      <c r="T17" s="58">
        <v>0</v>
      </c>
      <c r="U17" s="58">
        <v>0</v>
      </c>
      <c r="V17" s="58">
        <v>0</v>
      </c>
      <c r="W17" s="193">
        <v>0</v>
      </c>
      <c r="X17" s="64">
        <v>0</v>
      </c>
      <c r="Y17" s="58">
        <v>0</v>
      </c>
      <c r="Z17" s="193">
        <v>0</v>
      </c>
      <c r="AA17" s="194">
        <v>0</v>
      </c>
      <c r="AB17" s="197">
        <v>0</v>
      </c>
      <c r="AC17" s="196">
        <v>0</v>
      </c>
    </row>
    <row r="18" spans="1:29" ht="30" customHeight="1" x14ac:dyDescent="0.25">
      <c r="A18" s="60" t="str">
        <f t="shared" si="0"/>
        <v>Unitil - FG&amp;E</v>
      </c>
      <c r="B18" s="65" t="s">
        <v>314</v>
      </c>
      <c r="C18" s="65" t="s">
        <v>314</v>
      </c>
      <c r="D18" s="58" t="s">
        <v>331</v>
      </c>
      <c r="E18" s="58" t="s">
        <v>331</v>
      </c>
      <c r="F18" s="58" t="s">
        <v>333</v>
      </c>
      <c r="G18" s="58" t="s">
        <v>331</v>
      </c>
      <c r="H18" s="11" t="s">
        <v>420</v>
      </c>
      <c r="I18" s="64">
        <v>0</v>
      </c>
      <c r="J18" s="58" t="s">
        <v>314</v>
      </c>
      <c r="K18" s="58">
        <v>0</v>
      </c>
      <c r="L18" s="58" t="s">
        <v>314</v>
      </c>
      <c r="M18" s="58" t="s">
        <v>314</v>
      </c>
      <c r="N18" s="193">
        <v>0</v>
      </c>
      <c r="O18" s="64" t="s">
        <v>314</v>
      </c>
      <c r="P18" s="58" t="s">
        <v>314</v>
      </c>
      <c r="Q18" s="58" t="s">
        <v>314</v>
      </c>
      <c r="R18" s="193" t="s">
        <v>314</v>
      </c>
      <c r="S18" s="64">
        <v>0</v>
      </c>
      <c r="T18" s="58">
        <v>0</v>
      </c>
      <c r="U18" s="58">
        <v>0</v>
      </c>
      <c r="V18" s="58">
        <v>0</v>
      </c>
      <c r="W18" s="193">
        <v>0</v>
      </c>
      <c r="X18" s="64">
        <v>0</v>
      </c>
      <c r="Y18" s="58">
        <v>0</v>
      </c>
      <c r="Z18" s="193">
        <v>0</v>
      </c>
      <c r="AA18" s="194">
        <v>0</v>
      </c>
      <c r="AB18" s="197">
        <v>0</v>
      </c>
      <c r="AC18" s="196">
        <v>0</v>
      </c>
    </row>
    <row r="19" spans="1:29" ht="30" customHeight="1" x14ac:dyDescent="0.25">
      <c r="A19" s="60" t="str">
        <f t="shared" si="0"/>
        <v>Unitil - FG&amp;E</v>
      </c>
      <c r="B19" s="65" t="s">
        <v>314</v>
      </c>
      <c r="C19" s="65" t="s">
        <v>314</v>
      </c>
      <c r="D19" s="58" t="s">
        <v>331</v>
      </c>
      <c r="E19" s="58" t="s">
        <v>331</v>
      </c>
      <c r="F19" s="58" t="s">
        <v>334</v>
      </c>
      <c r="G19" s="58" t="s">
        <v>412</v>
      </c>
      <c r="H19" s="11" t="s">
        <v>420</v>
      </c>
      <c r="I19" s="64">
        <v>0</v>
      </c>
      <c r="J19" s="58" t="s">
        <v>314</v>
      </c>
      <c r="K19" s="58">
        <v>0</v>
      </c>
      <c r="L19" s="58" t="s">
        <v>314</v>
      </c>
      <c r="M19" s="58" t="s">
        <v>314</v>
      </c>
      <c r="N19" s="193">
        <v>0</v>
      </c>
      <c r="O19" s="64" t="s">
        <v>314</v>
      </c>
      <c r="P19" s="58" t="s">
        <v>314</v>
      </c>
      <c r="Q19" s="58" t="s">
        <v>314</v>
      </c>
      <c r="R19" s="193" t="s">
        <v>314</v>
      </c>
      <c r="S19" s="64">
        <v>0</v>
      </c>
      <c r="T19" s="58">
        <v>0</v>
      </c>
      <c r="U19" s="58">
        <v>0</v>
      </c>
      <c r="V19" s="58">
        <v>0</v>
      </c>
      <c r="W19" s="193">
        <v>0</v>
      </c>
      <c r="X19" s="64">
        <v>0</v>
      </c>
      <c r="Y19" s="58">
        <v>0</v>
      </c>
      <c r="Z19" s="193">
        <v>0</v>
      </c>
      <c r="AA19" s="194">
        <v>0</v>
      </c>
      <c r="AB19" s="197">
        <v>0</v>
      </c>
      <c r="AC19" s="196">
        <v>0</v>
      </c>
    </row>
    <row r="20" spans="1:29" ht="30" customHeight="1" x14ac:dyDescent="0.25">
      <c r="A20" s="60" t="str">
        <f t="shared" si="0"/>
        <v>Unitil - FG&amp;E</v>
      </c>
      <c r="B20" s="65" t="s">
        <v>314</v>
      </c>
      <c r="C20" s="65" t="s">
        <v>314</v>
      </c>
      <c r="D20" s="58" t="s">
        <v>331</v>
      </c>
      <c r="E20" s="58" t="s">
        <v>331</v>
      </c>
      <c r="F20" s="58" t="s">
        <v>335</v>
      </c>
      <c r="G20" s="58" t="s">
        <v>331</v>
      </c>
      <c r="H20" s="11" t="s">
        <v>420</v>
      </c>
      <c r="I20" s="64">
        <v>0</v>
      </c>
      <c r="J20" s="58" t="s">
        <v>314</v>
      </c>
      <c r="K20" s="58">
        <v>0</v>
      </c>
      <c r="L20" s="58" t="s">
        <v>314</v>
      </c>
      <c r="M20" s="58" t="s">
        <v>314</v>
      </c>
      <c r="N20" s="193">
        <v>0</v>
      </c>
      <c r="O20" s="64" t="s">
        <v>314</v>
      </c>
      <c r="P20" s="58" t="s">
        <v>314</v>
      </c>
      <c r="Q20" s="58" t="s">
        <v>314</v>
      </c>
      <c r="R20" s="193" t="s">
        <v>314</v>
      </c>
      <c r="S20" s="64">
        <v>0</v>
      </c>
      <c r="T20" s="58">
        <v>0</v>
      </c>
      <c r="U20" s="58">
        <v>0</v>
      </c>
      <c r="V20" s="58">
        <v>0</v>
      </c>
      <c r="W20" s="193">
        <v>0</v>
      </c>
      <c r="X20" s="64">
        <v>0</v>
      </c>
      <c r="Y20" s="58">
        <v>0</v>
      </c>
      <c r="Z20" s="193">
        <v>0</v>
      </c>
      <c r="AA20" s="194">
        <v>0</v>
      </c>
      <c r="AB20" s="197">
        <v>0</v>
      </c>
      <c r="AC20" s="196">
        <v>0</v>
      </c>
    </row>
    <row r="21" spans="1:29" ht="30" customHeight="1" x14ac:dyDescent="0.25">
      <c r="A21" s="60" t="str">
        <f t="shared" si="0"/>
        <v>Unitil - FG&amp;E</v>
      </c>
      <c r="B21" s="65" t="s">
        <v>314</v>
      </c>
      <c r="C21" s="65" t="s">
        <v>314</v>
      </c>
      <c r="D21" s="58" t="s">
        <v>331</v>
      </c>
      <c r="E21" s="58" t="s">
        <v>331</v>
      </c>
      <c r="F21" s="401"/>
      <c r="G21" s="401"/>
      <c r="H21" s="425"/>
      <c r="I21" s="64">
        <v>0</v>
      </c>
      <c r="J21" s="58" t="s">
        <v>314</v>
      </c>
      <c r="K21" s="58">
        <v>0</v>
      </c>
      <c r="L21" s="58" t="s">
        <v>314</v>
      </c>
      <c r="M21" s="58" t="s">
        <v>314</v>
      </c>
      <c r="N21" s="193">
        <v>0</v>
      </c>
      <c r="O21" s="64" t="s">
        <v>314</v>
      </c>
      <c r="P21" s="58" t="s">
        <v>314</v>
      </c>
      <c r="Q21" s="58" t="s">
        <v>314</v>
      </c>
      <c r="R21" s="193" t="s">
        <v>314</v>
      </c>
      <c r="S21" s="64">
        <v>0</v>
      </c>
      <c r="T21" s="58">
        <v>0</v>
      </c>
      <c r="U21" s="58">
        <v>0</v>
      </c>
      <c r="V21" s="58">
        <v>0</v>
      </c>
      <c r="W21" s="193">
        <v>0</v>
      </c>
      <c r="X21" s="64">
        <v>0</v>
      </c>
      <c r="Y21" s="58">
        <v>0</v>
      </c>
      <c r="Z21" s="193">
        <v>0</v>
      </c>
      <c r="AA21" s="194">
        <v>0</v>
      </c>
      <c r="AB21" s="197">
        <v>0</v>
      </c>
      <c r="AC21" s="196">
        <v>0</v>
      </c>
    </row>
    <row r="22" spans="1:29" ht="30" customHeight="1" x14ac:dyDescent="0.25">
      <c r="A22" s="60" t="str">
        <f t="shared" si="0"/>
        <v>Unitil - FG&amp;E</v>
      </c>
      <c r="B22" s="65" t="s">
        <v>314</v>
      </c>
      <c r="C22" s="65" t="s">
        <v>314</v>
      </c>
      <c r="D22" s="58" t="s">
        <v>336</v>
      </c>
      <c r="E22" s="58" t="s">
        <v>322</v>
      </c>
      <c r="F22" s="58" t="s">
        <v>337</v>
      </c>
      <c r="G22" s="58" t="s">
        <v>322</v>
      </c>
      <c r="H22" s="11" t="s">
        <v>420</v>
      </c>
      <c r="I22" s="64">
        <v>0</v>
      </c>
      <c r="J22" s="58" t="s">
        <v>314</v>
      </c>
      <c r="K22" s="58">
        <v>0</v>
      </c>
      <c r="L22" s="58" t="s">
        <v>314</v>
      </c>
      <c r="M22" s="58" t="s">
        <v>314</v>
      </c>
      <c r="N22" s="193">
        <v>0</v>
      </c>
      <c r="O22" s="64" t="s">
        <v>314</v>
      </c>
      <c r="P22" s="58" t="s">
        <v>314</v>
      </c>
      <c r="Q22" s="58" t="s">
        <v>314</v>
      </c>
      <c r="R22" s="193" t="s">
        <v>314</v>
      </c>
      <c r="S22" s="64">
        <v>0</v>
      </c>
      <c r="T22" s="58">
        <v>0</v>
      </c>
      <c r="U22" s="58">
        <v>0</v>
      </c>
      <c r="V22" s="58">
        <v>0</v>
      </c>
      <c r="W22" s="193">
        <v>0</v>
      </c>
      <c r="X22" s="64">
        <v>0</v>
      </c>
      <c r="Y22" s="58">
        <v>0</v>
      </c>
      <c r="Z22" s="193">
        <v>0</v>
      </c>
      <c r="AA22" s="194">
        <v>0</v>
      </c>
      <c r="AB22" s="197">
        <v>0</v>
      </c>
      <c r="AC22" s="196">
        <v>0</v>
      </c>
    </row>
    <row r="23" spans="1:29" ht="30" customHeight="1" x14ac:dyDescent="0.25">
      <c r="A23" s="60" t="str">
        <f t="shared" si="0"/>
        <v>Unitil - FG&amp;E</v>
      </c>
      <c r="B23" s="65" t="s">
        <v>314</v>
      </c>
      <c r="C23" s="65" t="s">
        <v>314</v>
      </c>
      <c r="D23" s="58" t="s">
        <v>336</v>
      </c>
      <c r="E23" s="58" t="s">
        <v>322</v>
      </c>
      <c r="F23" s="58" t="s">
        <v>338</v>
      </c>
      <c r="G23" s="58" t="s">
        <v>322</v>
      </c>
      <c r="H23" s="11" t="s">
        <v>420</v>
      </c>
      <c r="I23" s="64">
        <v>0</v>
      </c>
      <c r="J23" s="58" t="s">
        <v>314</v>
      </c>
      <c r="K23" s="58">
        <v>0</v>
      </c>
      <c r="L23" s="58" t="s">
        <v>314</v>
      </c>
      <c r="M23" s="58" t="s">
        <v>314</v>
      </c>
      <c r="N23" s="193">
        <v>0</v>
      </c>
      <c r="O23" s="64" t="s">
        <v>314</v>
      </c>
      <c r="P23" s="58" t="s">
        <v>314</v>
      </c>
      <c r="Q23" s="58" t="s">
        <v>314</v>
      </c>
      <c r="R23" s="193" t="s">
        <v>314</v>
      </c>
      <c r="S23" s="64">
        <v>0</v>
      </c>
      <c r="T23" s="58">
        <v>0</v>
      </c>
      <c r="U23" s="58">
        <v>0</v>
      </c>
      <c r="V23" s="58">
        <v>0</v>
      </c>
      <c r="W23" s="193">
        <v>0</v>
      </c>
      <c r="X23" s="64">
        <v>0</v>
      </c>
      <c r="Y23" s="58">
        <v>0</v>
      </c>
      <c r="Z23" s="193">
        <v>0</v>
      </c>
      <c r="AA23" s="194">
        <v>0</v>
      </c>
      <c r="AB23" s="197">
        <v>0</v>
      </c>
      <c r="AC23" s="196">
        <v>0</v>
      </c>
    </row>
    <row r="24" spans="1:29" ht="30" customHeight="1" x14ac:dyDescent="0.25">
      <c r="A24" s="60" t="str">
        <f t="shared" si="0"/>
        <v>Unitil - FG&amp;E</v>
      </c>
      <c r="B24" s="65" t="s">
        <v>314</v>
      </c>
      <c r="C24" s="65" t="s">
        <v>314</v>
      </c>
      <c r="D24" s="58" t="s">
        <v>336</v>
      </c>
      <c r="E24" s="58" t="s">
        <v>322</v>
      </c>
      <c r="F24" s="401"/>
      <c r="G24" s="401"/>
      <c r="H24" s="425"/>
      <c r="I24" s="64">
        <v>0</v>
      </c>
      <c r="J24" s="58" t="s">
        <v>314</v>
      </c>
      <c r="K24" s="58">
        <v>0</v>
      </c>
      <c r="L24" s="58" t="s">
        <v>314</v>
      </c>
      <c r="M24" s="58" t="s">
        <v>314</v>
      </c>
      <c r="N24" s="193">
        <v>0</v>
      </c>
      <c r="O24" s="64" t="s">
        <v>314</v>
      </c>
      <c r="P24" s="58" t="s">
        <v>314</v>
      </c>
      <c r="Q24" s="58" t="s">
        <v>314</v>
      </c>
      <c r="R24" s="193" t="s">
        <v>314</v>
      </c>
      <c r="S24" s="64">
        <v>0</v>
      </c>
      <c r="T24" s="58">
        <v>0</v>
      </c>
      <c r="U24" s="58">
        <v>0</v>
      </c>
      <c r="V24" s="58">
        <v>0</v>
      </c>
      <c r="W24" s="193">
        <v>0</v>
      </c>
      <c r="X24" s="64">
        <v>0</v>
      </c>
      <c r="Y24" s="58">
        <v>0</v>
      </c>
      <c r="Z24" s="193">
        <v>0</v>
      </c>
      <c r="AA24" s="194">
        <v>0</v>
      </c>
      <c r="AB24" s="197">
        <v>0</v>
      </c>
      <c r="AC24" s="196">
        <v>0</v>
      </c>
    </row>
    <row r="25" spans="1:29" ht="30" customHeight="1" x14ac:dyDescent="0.25">
      <c r="A25" s="60" t="str">
        <f t="shared" si="0"/>
        <v>Unitil - FG&amp;E</v>
      </c>
      <c r="B25" s="65" t="s">
        <v>314</v>
      </c>
      <c r="C25" s="65" t="s">
        <v>314</v>
      </c>
      <c r="D25" s="58" t="s">
        <v>339</v>
      </c>
      <c r="E25" s="58" t="s">
        <v>322</v>
      </c>
      <c r="F25" s="58">
        <v>1341</v>
      </c>
      <c r="G25" s="58" t="s">
        <v>322</v>
      </c>
      <c r="H25" s="11" t="s">
        <v>420</v>
      </c>
      <c r="I25" s="64">
        <v>0</v>
      </c>
      <c r="J25" s="58" t="s">
        <v>314</v>
      </c>
      <c r="K25" s="58">
        <v>0</v>
      </c>
      <c r="L25" s="58" t="s">
        <v>314</v>
      </c>
      <c r="M25" s="58" t="s">
        <v>314</v>
      </c>
      <c r="N25" s="193">
        <v>0</v>
      </c>
      <c r="O25" s="64" t="s">
        <v>314</v>
      </c>
      <c r="P25" s="58" t="s">
        <v>314</v>
      </c>
      <c r="Q25" s="58" t="s">
        <v>314</v>
      </c>
      <c r="R25" s="193" t="s">
        <v>314</v>
      </c>
      <c r="S25" s="64">
        <v>0</v>
      </c>
      <c r="T25" s="58">
        <v>0</v>
      </c>
      <c r="U25" s="58">
        <v>0</v>
      </c>
      <c r="V25" s="58">
        <v>0</v>
      </c>
      <c r="W25" s="193">
        <v>0</v>
      </c>
      <c r="X25" s="64">
        <v>0</v>
      </c>
      <c r="Y25" s="58">
        <v>0</v>
      </c>
      <c r="Z25" s="193">
        <v>0</v>
      </c>
      <c r="AA25" s="194">
        <v>0</v>
      </c>
      <c r="AB25" s="197">
        <v>0</v>
      </c>
      <c r="AC25" s="196">
        <v>0</v>
      </c>
    </row>
    <row r="26" spans="1:29" ht="30" customHeight="1" x14ac:dyDescent="0.25">
      <c r="A26" s="60" t="str">
        <f t="shared" si="0"/>
        <v>Unitil - FG&amp;E</v>
      </c>
      <c r="B26" s="65" t="s">
        <v>314</v>
      </c>
      <c r="C26" s="65" t="s">
        <v>314</v>
      </c>
      <c r="D26" s="58" t="s">
        <v>339</v>
      </c>
      <c r="E26" s="58" t="s">
        <v>322</v>
      </c>
      <c r="F26" s="401"/>
      <c r="G26" s="401"/>
      <c r="H26" s="425"/>
      <c r="I26" s="64">
        <v>0</v>
      </c>
      <c r="J26" s="58" t="s">
        <v>314</v>
      </c>
      <c r="K26" s="58">
        <v>0</v>
      </c>
      <c r="L26" s="58" t="s">
        <v>314</v>
      </c>
      <c r="M26" s="58" t="s">
        <v>314</v>
      </c>
      <c r="N26" s="193">
        <v>0</v>
      </c>
      <c r="O26" s="64" t="s">
        <v>314</v>
      </c>
      <c r="P26" s="58" t="s">
        <v>314</v>
      </c>
      <c r="Q26" s="58" t="s">
        <v>314</v>
      </c>
      <c r="R26" s="193" t="s">
        <v>314</v>
      </c>
      <c r="S26" s="64">
        <v>0</v>
      </c>
      <c r="T26" s="58">
        <v>0</v>
      </c>
      <c r="U26" s="58">
        <v>0</v>
      </c>
      <c r="V26" s="58">
        <v>0</v>
      </c>
      <c r="W26" s="193">
        <v>0</v>
      </c>
      <c r="X26" s="64">
        <v>0</v>
      </c>
      <c r="Y26" s="58">
        <v>0</v>
      </c>
      <c r="Z26" s="193">
        <v>0</v>
      </c>
      <c r="AA26" s="194">
        <v>0</v>
      </c>
      <c r="AB26" s="197">
        <v>0</v>
      </c>
      <c r="AC26" s="196">
        <v>0</v>
      </c>
    </row>
    <row r="27" spans="1:29" ht="30" customHeight="1" x14ac:dyDescent="0.25">
      <c r="A27" s="60" t="str">
        <f t="shared" si="0"/>
        <v>Unitil - FG&amp;E</v>
      </c>
      <c r="B27" s="65" t="s">
        <v>314</v>
      </c>
      <c r="C27" s="65" t="s">
        <v>314</v>
      </c>
      <c r="D27" s="58" t="s">
        <v>340</v>
      </c>
      <c r="E27" s="58" t="s">
        <v>322</v>
      </c>
      <c r="F27" s="58" t="s">
        <v>341</v>
      </c>
      <c r="G27" s="58" t="s">
        <v>322</v>
      </c>
      <c r="H27" s="11" t="s">
        <v>420</v>
      </c>
      <c r="I27" s="64">
        <v>0</v>
      </c>
      <c r="J27" s="58" t="s">
        <v>314</v>
      </c>
      <c r="K27" s="58">
        <v>0</v>
      </c>
      <c r="L27" s="58" t="s">
        <v>314</v>
      </c>
      <c r="M27" s="58" t="s">
        <v>314</v>
      </c>
      <c r="N27" s="193">
        <v>0</v>
      </c>
      <c r="O27" s="64" t="s">
        <v>314</v>
      </c>
      <c r="P27" s="58" t="s">
        <v>314</v>
      </c>
      <c r="Q27" s="58" t="s">
        <v>314</v>
      </c>
      <c r="R27" s="193" t="s">
        <v>314</v>
      </c>
      <c r="S27" s="64">
        <v>0</v>
      </c>
      <c r="T27" s="58">
        <v>0</v>
      </c>
      <c r="U27" s="58">
        <v>0</v>
      </c>
      <c r="V27" s="58">
        <v>0</v>
      </c>
      <c r="W27" s="193">
        <v>0</v>
      </c>
      <c r="X27" s="64">
        <v>0</v>
      </c>
      <c r="Y27" s="58">
        <v>0</v>
      </c>
      <c r="Z27" s="193">
        <v>0</v>
      </c>
      <c r="AA27" s="194">
        <v>0</v>
      </c>
      <c r="AB27" s="197">
        <v>0</v>
      </c>
      <c r="AC27" s="196">
        <v>0</v>
      </c>
    </row>
    <row r="28" spans="1:29" ht="30" customHeight="1" x14ac:dyDescent="0.25">
      <c r="A28" s="60" t="str">
        <f t="shared" si="0"/>
        <v>Unitil - FG&amp;E</v>
      </c>
      <c r="B28" s="65" t="s">
        <v>314</v>
      </c>
      <c r="C28" s="65" t="s">
        <v>314</v>
      </c>
      <c r="D28" s="58" t="s">
        <v>340</v>
      </c>
      <c r="E28" s="58" t="s">
        <v>322</v>
      </c>
      <c r="F28" s="58" t="s">
        <v>342</v>
      </c>
      <c r="G28" s="58" t="s">
        <v>322</v>
      </c>
      <c r="H28" s="11" t="s">
        <v>420</v>
      </c>
      <c r="I28" s="64">
        <v>0</v>
      </c>
      <c r="J28" s="58" t="s">
        <v>314</v>
      </c>
      <c r="K28" s="58">
        <v>0</v>
      </c>
      <c r="L28" s="58" t="s">
        <v>314</v>
      </c>
      <c r="M28" s="58" t="s">
        <v>314</v>
      </c>
      <c r="N28" s="193">
        <v>0</v>
      </c>
      <c r="O28" s="64" t="s">
        <v>314</v>
      </c>
      <c r="P28" s="58" t="s">
        <v>314</v>
      </c>
      <c r="Q28" s="58" t="s">
        <v>314</v>
      </c>
      <c r="R28" s="193" t="s">
        <v>314</v>
      </c>
      <c r="S28" s="64">
        <v>0</v>
      </c>
      <c r="T28" s="58">
        <v>0</v>
      </c>
      <c r="U28" s="58">
        <v>0</v>
      </c>
      <c r="V28" s="58">
        <v>0</v>
      </c>
      <c r="W28" s="193">
        <v>0</v>
      </c>
      <c r="X28" s="64">
        <v>0</v>
      </c>
      <c r="Y28" s="58">
        <v>0</v>
      </c>
      <c r="Z28" s="193">
        <v>0</v>
      </c>
      <c r="AA28" s="194">
        <v>0</v>
      </c>
      <c r="AB28" s="197">
        <v>0</v>
      </c>
      <c r="AC28" s="196">
        <v>0</v>
      </c>
    </row>
    <row r="29" spans="1:29" ht="30" customHeight="1" x14ac:dyDescent="0.25">
      <c r="A29" s="60" t="str">
        <f t="shared" si="0"/>
        <v>Unitil - FG&amp;E</v>
      </c>
      <c r="B29" s="65" t="s">
        <v>314</v>
      </c>
      <c r="C29" s="65" t="s">
        <v>314</v>
      </c>
      <c r="D29" s="58" t="s">
        <v>340</v>
      </c>
      <c r="E29" s="58" t="s">
        <v>322</v>
      </c>
      <c r="F29" s="58" t="s">
        <v>343</v>
      </c>
      <c r="G29" s="58" t="s">
        <v>322</v>
      </c>
      <c r="H29" s="11" t="s">
        <v>420</v>
      </c>
      <c r="I29" s="64">
        <v>0</v>
      </c>
      <c r="J29" s="58" t="s">
        <v>314</v>
      </c>
      <c r="K29" s="58">
        <v>0</v>
      </c>
      <c r="L29" s="58" t="s">
        <v>314</v>
      </c>
      <c r="M29" s="58" t="s">
        <v>314</v>
      </c>
      <c r="N29" s="193">
        <v>0</v>
      </c>
      <c r="O29" s="64" t="s">
        <v>314</v>
      </c>
      <c r="P29" s="58" t="s">
        <v>314</v>
      </c>
      <c r="Q29" s="58" t="s">
        <v>314</v>
      </c>
      <c r="R29" s="193" t="s">
        <v>314</v>
      </c>
      <c r="S29" s="64">
        <v>0</v>
      </c>
      <c r="T29" s="58">
        <v>0</v>
      </c>
      <c r="U29" s="58">
        <v>0</v>
      </c>
      <c r="V29" s="58">
        <v>0</v>
      </c>
      <c r="W29" s="193">
        <v>0</v>
      </c>
      <c r="X29" s="64">
        <v>0</v>
      </c>
      <c r="Y29" s="58">
        <v>0</v>
      </c>
      <c r="Z29" s="193">
        <v>0</v>
      </c>
      <c r="AA29" s="194">
        <v>0</v>
      </c>
      <c r="AB29" s="197">
        <v>0</v>
      </c>
      <c r="AC29" s="196">
        <v>0</v>
      </c>
    </row>
    <row r="30" spans="1:29" ht="30" customHeight="1" x14ac:dyDescent="0.25">
      <c r="A30" s="60" t="str">
        <f t="shared" si="0"/>
        <v>Unitil - FG&amp;E</v>
      </c>
      <c r="B30" s="65" t="s">
        <v>314</v>
      </c>
      <c r="C30" s="65" t="s">
        <v>314</v>
      </c>
      <c r="D30" s="58" t="s">
        <v>340</v>
      </c>
      <c r="E30" s="58" t="s">
        <v>322</v>
      </c>
      <c r="F30" s="58" t="s">
        <v>344</v>
      </c>
      <c r="G30" s="58" t="s">
        <v>322</v>
      </c>
      <c r="H30" s="11" t="s">
        <v>420</v>
      </c>
      <c r="I30" s="64">
        <v>0</v>
      </c>
      <c r="J30" s="58" t="s">
        <v>314</v>
      </c>
      <c r="K30" s="58">
        <v>0</v>
      </c>
      <c r="L30" s="58" t="s">
        <v>314</v>
      </c>
      <c r="M30" s="58" t="s">
        <v>314</v>
      </c>
      <c r="N30" s="193">
        <v>0</v>
      </c>
      <c r="O30" s="64" t="s">
        <v>314</v>
      </c>
      <c r="P30" s="58" t="s">
        <v>314</v>
      </c>
      <c r="Q30" s="58" t="s">
        <v>314</v>
      </c>
      <c r="R30" s="193" t="s">
        <v>314</v>
      </c>
      <c r="S30" s="64">
        <v>0</v>
      </c>
      <c r="T30" s="58">
        <v>0</v>
      </c>
      <c r="U30" s="58">
        <v>0</v>
      </c>
      <c r="V30" s="58">
        <v>0</v>
      </c>
      <c r="W30" s="193">
        <v>0</v>
      </c>
      <c r="X30" s="64">
        <v>0</v>
      </c>
      <c r="Y30" s="58">
        <v>0</v>
      </c>
      <c r="Z30" s="193">
        <v>0</v>
      </c>
      <c r="AA30" s="194">
        <v>0</v>
      </c>
      <c r="AB30" s="197">
        <v>0</v>
      </c>
      <c r="AC30" s="196">
        <v>0</v>
      </c>
    </row>
    <row r="31" spans="1:29" ht="30" customHeight="1" x14ac:dyDescent="0.25">
      <c r="A31" s="60" t="str">
        <f t="shared" si="0"/>
        <v>Unitil - FG&amp;E</v>
      </c>
      <c r="B31" s="65" t="s">
        <v>314</v>
      </c>
      <c r="C31" s="65" t="s">
        <v>314</v>
      </c>
      <c r="D31" s="58" t="s">
        <v>340</v>
      </c>
      <c r="E31" s="58" t="s">
        <v>322</v>
      </c>
      <c r="F31" s="58" t="s">
        <v>345</v>
      </c>
      <c r="G31" s="58" t="s">
        <v>322</v>
      </c>
      <c r="H31" s="11" t="s">
        <v>420</v>
      </c>
      <c r="I31" s="64">
        <v>0</v>
      </c>
      <c r="J31" s="58" t="s">
        <v>314</v>
      </c>
      <c r="K31" s="58">
        <v>0</v>
      </c>
      <c r="L31" s="58" t="s">
        <v>314</v>
      </c>
      <c r="M31" s="58" t="s">
        <v>314</v>
      </c>
      <c r="N31" s="193">
        <v>0</v>
      </c>
      <c r="O31" s="64" t="s">
        <v>314</v>
      </c>
      <c r="P31" s="58" t="s">
        <v>314</v>
      </c>
      <c r="Q31" s="58" t="s">
        <v>314</v>
      </c>
      <c r="R31" s="193" t="s">
        <v>314</v>
      </c>
      <c r="S31" s="64">
        <v>0</v>
      </c>
      <c r="T31" s="58">
        <v>0</v>
      </c>
      <c r="U31" s="58">
        <v>0</v>
      </c>
      <c r="V31" s="58">
        <v>0</v>
      </c>
      <c r="W31" s="193">
        <v>0</v>
      </c>
      <c r="X31" s="64">
        <v>0</v>
      </c>
      <c r="Y31" s="58">
        <v>0</v>
      </c>
      <c r="Z31" s="193">
        <v>0</v>
      </c>
      <c r="AA31" s="194">
        <v>0</v>
      </c>
      <c r="AB31" s="197">
        <v>0</v>
      </c>
      <c r="AC31" s="196">
        <v>0</v>
      </c>
    </row>
    <row r="32" spans="1:29" ht="30" customHeight="1" x14ac:dyDescent="0.25">
      <c r="A32" s="60" t="str">
        <f t="shared" si="0"/>
        <v>Unitil - FG&amp;E</v>
      </c>
      <c r="B32" s="65" t="s">
        <v>314</v>
      </c>
      <c r="C32" s="65" t="s">
        <v>314</v>
      </c>
      <c r="D32" s="58" t="s">
        <v>340</v>
      </c>
      <c r="E32" s="58" t="s">
        <v>322</v>
      </c>
      <c r="F32" s="58" t="s">
        <v>346</v>
      </c>
      <c r="G32" s="58" t="s">
        <v>322</v>
      </c>
      <c r="H32" s="11" t="s">
        <v>420</v>
      </c>
      <c r="I32" s="64">
        <v>0</v>
      </c>
      <c r="J32" s="58" t="s">
        <v>314</v>
      </c>
      <c r="K32" s="58">
        <v>0</v>
      </c>
      <c r="L32" s="58" t="s">
        <v>314</v>
      </c>
      <c r="M32" s="58" t="s">
        <v>314</v>
      </c>
      <c r="N32" s="193">
        <v>0</v>
      </c>
      <c r="O32" s="64" t="s">
        <v>314</v>
      </c>
      <c r="P32" s="58" t="s">
        <v>314</v>
      </c>
      <c r="Q32" s="58" t="s">
        <v>314</v>
      </c>
      <c r="R32" s="193" t="s">
        <v>314</v>
      </c>
      <c r="S32" s="64">
        <v>0</v>
      </c>
      <c r="T32" s="58">
        <v>0</v>
      </c>
      <c r="U32" s="58">
        <v>0</v>
      </c>
      <c r="V32" s="58">
        <v>0</v>
      </c>
      <c r="W32" s="193">
        <v>0</v>
      </c>
      <c r="X32" s="64">
        <v>0</v>
      </c>
      <c r="Y32" s="58">
        <v>0</v>
      </c>
      <c r="Z32" s="193">
        <v>0</v>
      </c>
      <c r="AA32" s="194">
        <v>0</v>
      </c>
      <c r="AB32" s="197">
        <v>0</v>
      </c>
      <c r="AC32" s="196">
        <v>0</v>
      </c>
    </row>
    <row r="33" spans="1:29" ht="30" customHeight="1" x14ac:dyDescent="0.25">
      <c r="A33" s="60" t="str">
        <f t="shared" si="0"/>
        <v>Unitil - FG&amp;E</v>
      </c>
      <c r="B33" s="65" t="s">
        <v>314</v>
      </c>
      <c r="C33" s="65" t="s">
        <v>314</v>
      </c>
      <c r="D33" s="58" t="s">
        <v>340</v>
      </c>
      <c r="E33" s="58" t="s">
        <v>322</v>
      </c>
      <c r="F33" s="58" t="s">
        <v>347</v>
      </c>
      <c r="G33" s="58" t="s">
        <v>322</v>
      </c>
      <c r="H33" s="11" t="s">
        <v>420</v>
      </c>
      <c r="I33" s="64">
        <v>0</v>
      </c>
      <c r="J33" s="58" t="s">
        <v>314</v>
      </c>
      <c r="K33" s="58">
        <v>0</v>
      </c>
      <c r="L33" s="58" t="s">
        <v>314</v>
      </c>
      <c r="M33" s="58" t="s">
        <v>314</v>
      </c>
      <c r="N33" s="193">
        <v>0</v>
      </c>
      <c r="O33" s="64" t="s">
        <v>314</v>
      </c>
      <c r="P33" s="58" t="s">
        <v>314</v>
      </c>
      <c r="Q33" s="58" t="s">
        <v>314</v>
      </c>
      <c r="R33" s="193" t="s">
        <v>314</v>
      </c>
      <c r="S33" s="64">
        <v>0</v>
      </c>
      <c r="T33" s="58">
        <v>0</v>
      </c>
      <c r="U33" s="58">
        <v>0</v>
      </c>
      <c r="V33" s="58">
        <v>0</v>
      </c>
      <c r="W33" s="193">
        <v>0</v>
      </c>
      <c r="X33" s="64">
        <v>0</v>
      </c>
      <c r="Y33" s="58">
        <v>0</v>
      </c>
      <c r="Z33" s="193">
        <v>0</v>
      </c>
      <c r="AA33" s="194">
        <v>0</v>
      </c>
      <c r="AB33" s="197">
        <v>0</v>
      </c>
      <c r="AC33" s="196">
        <v>0</v>
      </c>
    </row>
    <row r="34" spans="1:29" ht="30" customHeight="1" x14ac:dyDescent="0.25">
      <c r="A34" s="60" t="str">
        <f t="shared" si="0"/>
        <v>Unitil - FG&amp;E</v>
      </c>
      <c r="B34" s="65" t="s">
        <v>314</v>
      </c>
      <c r="C34" s="65" t="s">
        <v>314</v>
      </c>
      <c r="D34" s="58" t="s">
        <v>340</v>
      </c>
      <c r="E34" s="58" t="s">
        <v>322</v>
      </c>
      <c r="F34" s="58" t="s">
        <v>348</v>
      </c>
      <c r="G34" s="58" t="s">
        <v>322</v>
      </c>
      <c r="H34" s="11" t="s">
        <v>420</v>
      </c>
      <c r="I34" s="64">
        <v>0</v>
      </c>
      <c r="J34" s="58" t="s">
        <v>314</v>
      </c>
      <c r="K34" s="58">
        <v>0</v>
      </c>
      <c r="L34" s="58" t="s">
        <v>314</v>
      </c>
      <c r="M34" s="58" t="s">
        <v>314</v>
      </c>
      <c r="N34" s="193">
        <v>0</v>
      </c>
      <c r="O34" s="64" t="s">
        <v>314</v>
      </c>
      <c r="P34" s="58" t="s">
        <v>314</v>
      </c>
      <c r="Q34" s="58" t="s">
        <v>314</v>
      </c>
      <c r="R34" s="193" t="s">
        <v>314</v>
      </c>
      <c r="S34" s="64">
        <v>0</v>
      </c>
      <c r="T34" s="58">
        <v>0</v>
      </c>
      <c r="U34" s="58">
        <v>0</v>
      </c>
      <c r="V34" s="58">
        <v>0</v>
      </c>
      <c r="W34" s="193">
        <v>0</v>
      </c>
      <c r="X34" s="64">
        <v>0</v>
      </c>
      <c r="Y34" s="58">
        <v>0</v>
      </c>
      <c r="Z34" s="193">
        <v>0</v>
      </c>
      <c r="AA34" s="194">
        <v>0</v>
      </c>
      <c r="AB34" s="197">
        <v>0</v>
      </c>
      <c r="AC34" s="196">
        <v>0</v>
      </c>
    </row>
    <row r="35" spans="1:29" ht="30" customHeight="1" x14ac:dyDescent="0.25">
      <c r="A35" s="60" t="str">
        <f t="shared" si="0"/>
        <v>Unitil - FG&amp;E</v>
      </c>
      <c r="B35" s="65" t="s">
        <v>314</v>
      </c>
      <c r="C35" s="65" t="s">
        <v>314</v>
      </c>
      <c r="D35" s="58" t="s">
        <v>340</v>
      </c>
      <c r="E35" s="58" t="s">
        <v>322</v>
      </c>
      <c r="F35" s="58" t="s">
        <v>349</v>
      </c>
      <c r="G35" s="58" t="s">
        <v>322</v>
      </c>
      <c r="H35" s="11" t="s">
        <v>420</v>
      </c>
      <c r="I35" s="64">
        <v>0</v>
      </c>
      <c r="J35" s="58" t="s">
        <v>314</v>
      </c>
      <c r="K35" s="58">
        <v>0</v>
      </c>
      <c r="L35" s="58" t="s">
        <v>314</v>
      </c>
      <c r="M35" s="58" t="s">
        <v>314</v>
      </c>
      <c r="N35" s="193">
        <v>0</v>
      </c>
      <c r="O35" s="64" t="s">
        <v>314</v>
      </c>
      <c r="P35" s="58" t="s">
        <v>314</v>
      </c>
      <c r="Q35" s="58" t="s">
        <v>314</v>
      </c>
      <c r="R35" s="193" t="s">
        <v>314</v>
      </c>
      <c r="S35" s="64">
        <v>0</v>
      </c>
      <c r="T35" s="58">
        <v>0</v>
      </c>
      <c r="U35" s="58">
        <v>0</v>
      </c>
      <c r="V35" s="58">
        <v>0</v>
      </c>
      <c r="W35" s="193">
        <v>0</v>
      </c>
      <c r="X35" s="64">
        <v>0</v>
      </c>
      <c r="Y35" s="58">
        <v>0</v>
      </c>
      <c r="Z35" s="193">
        <v>0</v>
      </c>
      <c r="AA35" s="194">
        <v>0</v>
      </c>
      <c r="AB35" s="197">
        <v>0</v>
      </c>
      <c r="AC35" s="196">
        <v>0</v>
      </c>
    </row>
    <row r="36" spans="1:29" ht="30" customHeight="1" x14ac:dyDescent="0.25">
      <c r="A36" s="60" t="str">
        <f t="shared" si="0"/>
        <v>Unitil - FG&amp;E</v>
      </c>
      <c r="B36" s="65" t="s">
        <v>314</v>
      </c>
      <c r="C36" s="65" t="s">
        <v>314</v>
      </c>
      <c r="D36" s="58" t="s">
        <v>340</v>
      </c>
      <c r="E36" s="58" t="s">
        <v>322</v>
      </c>
      <c r="F36" s="401"/>
      <c r="G36" s="401"/>
      <c r="H36" s="425"/>
      <c r="I36" s="64">
        <v>0</v>
      </c>
      <c r="J36" s="58" t="s">
        <v>314</v>
      </c>
      <c r="K36" s="58">
        <v>0</v>
      </c>
      <c r="L36" s="58" t="s">
        <v>314</v>
      </c>
      <c r="M36" s="58" t="s">
        <v>314</v>
      </c>
      <c r="N36" s="193">
        <v>0</v>
      </c>
      <c r="O36" s="64" t="s">
        <v>314</v>
      </c>
      <c r="P36" s="58" t="s">
        <v>314</v>
      </c>
      <c r="Q36" s="58" t="s">
        <v>314</v>
      </c>
      <c r="R36" s="193" t="s">
        <v>314</v>
      </c>
      <c r="S36" s="64">
        <v>0</v>
      </c>
      <c r="T36" s="58">
        <v>0</v>
      </c>
      <c r="U36" s="58">
        <v>0</v>
      </c>
      <c r="V36" s="58">
        <v>0</v>
      </c>
      <c r="W36" s="193">
        <v>0</v>
      </c>
      <c r="X36" s="64">
        <v>0</v>
      </c>
      <c r="Y36" s="58">
        <v>0</v>
      </c>
      <c r="Z36" s="193">
        <v>0</v>
      </c>
      <c r="AA36" s="194">
        <v>0</v>
      </c>
      <c r="AB36" s="197">
        <v>0</v>
      </c>
      <c r="AC36" s="196">
        <v>0</v>
      </c>
    </row>
    <row r="37" spans="1:29" ht="30" customHeight="1" x14ac:dyDescent="0.25">
      <c r="A37" s="60" t="str">
        <f t="shared" si="0"/>
        <v>Unitil - FG&amp;E</v>
      </c>
      <c r="B37" s="65" t="s">
        <v>314</v>
      </c>
      <c r="C37" s="65" t="s">
        <v>314</v>
      </c>
      <c r="D37" s="58" t="s">
        <v>350</v>
      </c>
      <c r="E37" s="58" t="s">
        <v>322</v>
      </c>
      <c r="F37" s="58" t="s">
        <v>351</v>
      </c>
      <c r="G37" s="58" t="s">
        <v>322</v>
      </c>
      <c r="H37" s="11" t="s">
        <v>420</v>
      </c>
      <c r="I37" s="64">
        <v>0</v>
      </c>
      <c r="J37" s="58" t="s">
        <v>314</v>
      </c>
      <c r="K37" s="58">
        <v>0</v>
      </c>
      <c r="L37" s="58" t="s">
        <v>314</v>
      </c>
      <c r="M37" s="58" t="s">
        <v>314</v>
      </c>
      <c r="N37" s="193">
        <v>0</v>
      </c>
      <c r="O37" s="64" t="s">
        <v>314</v>
      </c>
      <c r="P37" s="58" t="s">
        <v>314</v>
      </c>
      <c r="Q37" s="58" t="s">
        <v>314</v>
      </c>
      <c r="R37" s="193" t="s">
        <v>314</v>
      </c>
      <c r="S37" s="64">
        <v>0</v>
      </c>
      <c r="T37" s="58">
        <v>0</v>
      </c>
      <c r="U37" s="58">
        <v>0</v>
      </c>
      <c r="V37" s="58">
        <v>0</v>
      </c>
      <c r="W37" s="193">
        <v>0</v>
      </c>
      <c r="X37" s="64">
        <v>0</v>
      </c>
      <c r="Y37" s="58">
        <v>0</v>
      </c>
      <c r="Z37" s="193">
        <v>0</v>
      </c>
      <c r="AA37" s="194">
        <v>0</v>
      </c>
      <c r="AB37" s="197">
        <v>0</v>
      </c>
      <c r="AC37" s="196">
        <v>0</v>
      </c>
    </row>
    <row r="38" spans="1:29" ht="30" customHeight="1" x14ac:dyDescent="0.25">
      <c r="A38" s="60" t="str">
        <f t="shared" si="0"/>
        <v>Unitil - FG&amp;E</v>
      </c>
      <c r="B38" s="65" t="s">
        <v>314</v>
      </c>
      <c r="C38" s="65" t="s">
        <v>314</v>
      </c>
      <c r="D38" s="58" t="s">
        <v>350</v>
      </c>
      <c r="E38" s="58" t="s">
        <v>322</v>
      </c>
      <c r="F38" s="58" t="s">
        <v>352</v>
      </c>
      <c r="G38" s="58" t="s">
        <v>322</v>
      </c>
      <c r="H38" s="11" t="s">
        <v>420</v>
      </c>
      <c r="I38" s="64">
        <v>0</v>
      </c>
      <c r="J38" s="58" t="s">
        <v>314</v>
      </c>
      <c r="K38" s="58">
        <v>0</v>
      </c>
      <c r="L38" s="58" t="s">
        <v>314</v>
      </c>
      <c r="M38" s="58" t="s">
        <v>314</v>
      </c>
      <c r="N38" s="193">
        <v>0</v>
      </c>
      <c r="O38" s="64" t="s">
        <v>314</v>
      </c>
      <c r="P38" s="58" t="s">
        <v>314</v>
      </c>
      <c r="Q38" s="58" t="s">
        <v>314</v>
      </c>
      <c r="R38" s="193" t="s">
        <v>314</v>
      </c>
      <c r="S38" s="64">
        <v>0</v>
      </c>
      <c r="T38" s="58">
        <v>0</v>
      </c>
      <c r="U38" s="58">
        <v>0</v>
      </c>
      <c r="V38" s="58">
        <v>0</v>
      </c>
      <c r="W38" s="193">
        <v>0</v>
      </c>
      <c r="X38" s="64">
        <v>0</v>
      </c>
      <c r="Y38" s="58">
        <v>0</v>
      </c>
      <c r="Z38" s="193">
        <v>0</v>
      </c>
      <c r="AA38" s="194">
        <v>0</v>
      </c>
      <c r="AB38" s="197">
        <v>0</v>
      </c>
      <c r="AC38" s="196">
        <v>0</v>
      </c>
    </row>
    <row r="39" spans="1:29" ht="30" customHeight="1" x14ac:dyDescent="0.25">
      <c r="A39" s="60" t="str">
        <f t="shared" si="0"/>
        <v>Unitil - FG&amp;E</v>
      </c>
      <c r="B39" s="65" t="s">
        <v>314</v>
      </c>
      <c r="C39" s="65" t="s">
        <v>314</v>
      </c>
      <c r="D39" s="58" t="s">
        <v>350</v>
      </c>
      <c r="E39" s="58" t="s">
        <v>322</v>
      </c>
      <c r="F39" s="58" t="s">
        <v>353</v>
      </c>
      <c r="G39" s="58" t="s">
        <v>322</v>
      </c>
      <c r="H39" s="11" t="s">
        <v>420</v>
      </c>
      <c r="I39" s="64">
        <v>0</v>
      </c>
      <c r="J39" s="58" t="s">
        <v>314</v>
      </c>
      <c r="K39" s="58">
        <v>0</v>
      </c>
      <c r="L39" s="58" t="s">
        <v>314</v>
      </c>
      <c r="M39" s="58" t="s">
        <v>314</v>
      </c>
      <c r="N39" s="193">
        <v>0</v>
      </c>
      <c r="O39" s="64" t="s">
        <v>314</v>
      </c>
      <c r="P39" s="58" t="s">
        <v>314</v>
      </c>
      <c r="Q39" s="58" t="s">
        <v>314</v>
      </c>
      <c r="R39" s="193" t="s">
        <v>314</v>
      </c>
      <c r="S39" s="64">
        <v>0</v>
      </c>
      <c r="T39" s="58">
        <v>0</v>
      </c>
      <c r="U39" s="58">
        <v>0</v>
      </c>
      <c r="V39" s="58">
        <v>0</v>
      </c>
      <c r="W39" s="193">
        <v>0</v>
      </c>
      <c r="X39" s="64">
        <v>0</v>
      </c>
      <c r="Y39" s="58">
        <v>0</v>
      </c>
      <c r="Z39" s="193">
        <v>0</v>
      </c>
      <c r="AA39" s="194">
        <v>0</v>
      </c>
      <c r="AB39" s="197">
        <v>0</v>
      </c>
      <c r="AC39" s="196">
        <v>0</v>
      </c>
    </row>
    <row r="40" spans="1:29" ht="30" customHeight="1" x14ac:dyDescent="0.25">
      <c r="A40" s="60" t="str">
        <f t="shared" si="0"/>
        <v>Unitil - FG&amp;E</v>
      </c>
      <c r="B40" s="65" t="s">
        <v>314</v>
      </c>
      <c r="C40" s="65" t="s">
        <v>314</v>
      </c>
      <c r="D40" s="58" t="s">
        <v>350</v>
      </c>
      <c r="E40" s="58" t="s">
        <v>322</v>
      </c>
      <c r="F40" s="401"/>
      <c r="G40" s="401"/>
      <c r="H40" s="425"/>
      <c r="I40" s="64">
        <v>0</v>
      </c>
      <c r="J40" s="58" t="s">
        <v>314</v>
      </c>
      <c r="K40" s="58">
        <v>0</v>
      </c>
      <c r="L40" s="58" t="s">
        <v>314</v>
      </c>
      <c r="M40" s="58" t="s">
        <v>314</v>
      </c>
      <c r="N40" s="193">
        <v>0</v>
      </c>
      <c r="O40" s="64" t="s">
        <v>314</v>
      </c>
      <c r="P40" s="58" t="s">
        <v>314</v>
      </c>
      <c r="Q40" s="58" t="s">
        <v>314</v>
      </c>
      <c r="R40" s="193" t="s">
        <v>314</v>
      </c>
      <c r="S40" s="64">
        <v>0</v>
      </c>
      <c r="T40" s="58">
        <v>0</v>
      </c>
      <c r="U40" s="58">
        <v>0</v>
      </c>
      <c r="V40" s="58">
        <v>0</v>
      </c>
      <c r="W40" s="193">
        <v>0</v>
      </c>
      <c r="X40" s="64">
        <v>0</v>
      </c>
      <c r="Y40" s="58">
        <v>0</v>
      </c>
      <c r="Z40" s="193">
        <v>0</v>
      </c>
      <c r="AA40" s="194">
        <v>0</v>
      </c>
      <c r="AB40" s="197">
        <v>0</v>
      </c>
      <c r="AC40" s="196">
        <v>0</v>
      </c>
    </row>
    <row r="41" spans="1:29" ht="30" customHeight="1" x14ac:dyDescent="0.25">
      <c r="A41" s="60" t="str">
        <f t="shared" si="0"/>
        <v>Unitil - FG&amp;E</v>
      </c>
      <c r="B41" s="65" t="s">
        <v>314</v>
      </c>
      <c r="C41" s="65" t="s">
        <v>314</v>
      </c>
      <c r="D41" s="58" t="s">
        <v>354</v>
      </c>
      <c r="E41" s="58" t="s">
        <v>354</v>
      </c>
      <c r="F41" s="58" t="s">
        <v>355</v>
      </c>
      <c r="G41" s="58" t="s">
        <v>354</v>
      </c>
      <c r="H41" s="11" t="s">
        <v>420</v>
      </c>
      <c r="I41" s="64">
        <v>0</v>
      </c>
      <c r="J41" s="58" t="s">
        <v>314</v>
      </c>
      <c r="K41" s="58">
        <v>0</v>
      </c>
      <c r="L41" s="58" t="s">
        <v>314</v>
      </c>
      <c r="M41" s="58" t="s">
        <v>314</v>
      </c>
      <c r="N41" s="193">
        <v>0</v>
      </c>
      <c r="O41" s="64" t="s">
        <v>314</v>
      </c>
      <c r="P41" s="58" t="s">
        <v>314</v>
      </c>
      <c r="Q41" s="58" t="s">
        <v>314</v>
      </c>
      <c r="R41" s="193" t="s">
        <v>314</v>
      </c>
      <c r="S41" s="64">
        <v>0</v>
      </c>
      <c r="T41" s="58">
        <v>0</v>
      </c>
      <c r="U41" s="58">
        <v>0</v>
      </c>
      <c r="V41" s="58">
        <v>0</v>
      </c>
      <c r="W41" s="193">
        <v>0</v>
      </c>
      <c r="X41" s="64">
        <v>0</v>
      </c>
      <c r="Y41" s="58">
        <v>0</v>
      </c>
      <c r="Z41" s="193">
        <v>0</v>
      </c>
      <c r="AA41" s="194">
        <v>0</v>
      </c>
      <c r="AB41" s="197">
        <v>0</v>
      </c>
      <c r="AC41" s="196">
        <v>0</v>
      </c>
    </row>
    <row r="42" spans="1:29" ht="30" customHeight="1" x14ac:dyDescent="0.25">
      <c r="A42" s="60" t="str">
        <f t="shared" si="0"/>
        <v>Unitil - FG&amp;E</v>
      </c>
      <c r="B42" s="65" t="s">
        <v>314</v>
      </c>
      <c r="C42" s="65" t="s">
        <v>314</v>
      </c>
      <c r="D42" s="58" t="s">
        <v>354</v>
      </c>
      <c r="E42" s="58" t="s">
        <v>354</v>
      </c>
      <c r="F42" s="58" t="s">
        <v>356</v>
      </c>
      <c r="G42" s="58" t="s">
        <v>415</v>
      </c>
      <c r="H42" s="11" t="s">
        <v>420</v>
      </c>
      <c r="I42" s="64">
        <v>0</v>
      </c>
      <c r="J42" s="58" t="s">
        <v>314</v>
      </c>
      <c r="K42" s="58">
        <v>0</v>
      </c>
      <c r="L42" s="58" t="s">
        <v>314</v>
      </c>
      <c r="M42" s="58" t="s">
        <v>314</v>
      </c>
      <c r="N42" s="193">
        <v>0</v>
      </c>
      <c r="O42" s="64" t="s">
        <v>314</v>
      </c>
      <c r="P42" s="58" t="s">
        <v>314</v>
      </c>
      <c r="Q42" s="58" t="s">
        <v>314</v>
      </c>
      <c r="R42" s="193" t="s">
        <v>314</v>
      </c>
      <c r="S42" s="64">
        <v>0</v>
      </c>
      <c r="T42" s="58">
        <v>0</v>
      </c>
      <c r="U42" s="58">
        <v>0</v>
      </c>
      <c r="V42" s="58">
        <v>0</v>
      </c>
      <c r="W42" s="193">
        <v>0</v>
      </c>
      <c r="X42" s="64">
        <v>0</v>
      </c>
      <c r="Y42" s="58">
        <v>0</v>
      </c>
      <c r="Z42" s="193">
        <v>0</v>
      </c>
      <c r="AA42" s="194">
        <v>0</v>
      </c>
      <c r="AB42" s="197">
        <v>0</v>
      </c>
      <c r="AC42" s="196">
        <v>0</v>
      </c>
    </row>
    <row r="43" spans="1:29" ht="30" customHeight="1" x14ac:dyDescent="0.25">
      <c r="A43" s="60" t="str">
        <f t="shared" si="0"/>
        <v>Unitil - FG&amp;E</v>
      </c>
      <c r="B43" s="65" t="s">
        <v>314</v>
      </c>
      <c r="C43" s="65" t="s">
        <v>314</v>
      </c>
      <c r="D43" s="58" t="s">
        <v>354</v>
      </c>
      <c r="E43" s="58" t="s">
        <v>354</v>
      </c>
      <c r="F43" s="401"/>
      <c r="G43" s="401"/>
      <c r="H43" s="425"/>
      <c r="I43" s="64">
        <v>0</v>
      </c>
      <c r="J43" s="58" t="s">
        <v>314</v>
      </c>
      <c r="K43" s="58">
        <v>0</v>
      </c>
      <c r="L43" s="58" t="s">
        <v>314</v>
      </c>
      <c r="M43" s="58" t="s">
        <v>314</v>
      </c>
      <c r="N43" s="193">
        <v>0</v>
      </c>
      <c r="O43" s="64" t="s">
        <v>314</v>
      </c>
      <c r="P43" s="58" t="s">
        <v>314</v>
      </c>
      <c r="Q43" s="58" t="s">
        <v>314</v>
      </c>
      <c r="R43" s="193" t="s">
        <v>314</v>
      </c>
      <c r="S43" s="64">
        <v>0</v>
      </c>
      <c r="T43" s="58">
        <v>0</v>
      </c>
      <c r="U43" s="58">
        <v>0</v>
      </c>
      <c r="V43" s="58">
        <v>0</v>
      </c>
      <c r="W43" s="193">
        <v>0</v>
      </c>
      <c r="X43" s="64">
        <v>0</v>
      </c>
      <c r="Y43" s="58">
        <v>0</v>
      </c>
      <c r="Z43" s="193">
        <v>0</v>
      </c>
      <c r="AA43" s="194">
        <v>0</v>
      </c>
      <c r="AB43" s="197">
        <v>0</v>
      </c>
      <c r="AC43" s="196">
        <v>0</v>
      </c>
    </row>
    <row r="44" spans="1:29" ht="30" customHeight="1" x14ac:dyDescent="0.25">
      <c r="A44" s="60" t="str">
        <f t="shared" si="0"/>
        <v>Unitil - FG&amp;E</v>
      </c>
      <c r="B44" s="65" t="s">
        <v>314</v>
      </c>
      <c r="C44" s="65" t="s">
        <v>314</v>
      </c>
      <c r="D44" s="58" t="s">
        <v>357</v>
      </c>
      <c r="E44" s="58" t="s">
        <v>354</v>
      </c>
      <c r="F44" s="58" t="s">
        <v>358</v>
      </c>
      <c r="G44" s="58" t="s">
        <v>416</v>
      </c>
      <c r="H44" s="11" t="s">
        <v>420</v>
      </c>
      <c r="I44" s="64">
        <v>0</v>
      </c>
      <c r="J44" s="58" t="s">
        <v>314</v>
      </c>
      <c r="K44" s="58">
        <v>0</v>
      </c>
      <c r="L44" s="58" t="s">
        <v>314</v>
      </c>
      <c r="M44" s="58" t="s">
        <v>314</v>
      </c>
      <c r="N44" s="193">
        <v>0</v>
      </c>
      <c r="O44" s="64" t="s">
        <v>314</v>
      </c>
      <c r="P44" s="58" t="s">
        <v>314</v>
      </c>
      <c r="Q44" s="58" t="s">
        <v>314</v>
      </c>
      <c r="R44" s="193" t="s">
        <v>314</v>
      </c>
      <c r="S44" s="64">
        <v>0</v>
      </c>
      <c r="T44" s="58">
        <v>0</v>
      </c>
      <c r="U44" s="58">
        <v>0</v>
      </c>
      <c r="V44" s="58">
        <v>0</v>
      </c>
      <c r="W44" s="193">
        <v>0</v>
      </c>
      <c r="X44" s="64">
        <v>0</v>
      </c>
      <c r="Y44" s="58">
        <v>0</v>
      </c>
      <c r="Z44" s="193">
        <v>0</v>
      </c>
      <c r="AA44" s="194">
        <v>0</v>
      </c>
      <c r="AB44" s="197">
        <v>0</v>
      </c>
      <c r="AC44" s="196">
        <v>0</v>
      </c>
    </row>
    <row r="45" spans="1:29" ht="30" customHeight="1" x14ac:dyDescent="0.25">
      <c r="A45" s="60" t="str">
        <f t="shared" si="0"/>
        <v>Unitil - FG&amp;E</v>
      </c>
      <c r="B45" s="65" t="s">
        <v>314</v>
      </c>
      <c r="C45" s="65" t="s">
        <v>314</v>
      </c>
      <c r="D45" s="58" t="s">
        <v>357</v>
      </c>
      <c r="E45" s="58" t="s">
        <v>354</v>
      </c>
      <c r="F45" s="58" t="s">
        <v>359</v>
      </c>
      <c r="G45" s="58" t="s">
        <v>416</v>
      </c>
      <c r="H45" s="11" t="s">
        <v>420</v>
      </c>
      <c r="I45" s="64">
        <v>0</v>
      </c>
      <c r="J45" s="58" t="s">
        <v>314</v>
      </c>
      <c r="K45" s="58">
        <v>0</v>
      </c>
      <c r="L45" s="58" t="s">
        <v>314</v>
      </c>
      <c r="M45" s="58" t="s">
        <v>314</v>
      </c>
      <c r="N45" s="193">
        <v>0</v>
      </c>
      <c r="O45" s="64" t="s">
        <v>314</v>
      </c>
      <c r="P45" s="58" t="s">
        <v>314</v>
      </c>
      <c r="Q45" s="58" t="s">
        <v>314</v>
      </c>
      <c r="R45" s="193" t="s">
        <v>314</v>
      </c>
      <c r="S45" s="64">
        <v>0</v>
      </c>
      <c r="T45" s="58">
        <v>0</v>
      </c>
      <c r="U45" s="58">
        <v>0</v>
      </c>
      <c r="V45" s="58">
        <v>0</v>
      </c>
      <c r="W45" s="193">
        <v>0</v>
      </c>
      <c r="X45" s="64">
        <v>0</v>
      </c>
      <c r="Y45" s="58">
        <v>0</v>
      </c>
      <c r="Z45" s="193">
        <v>0</v>
      </c>
      <c r="AA45" s="194">
        <v>0</v>
      </c>
      <c r="AB45" s="197">
        <v>0</v>
      </c>
      <c r="AC45" s="196">
        <v>0</v>
      </c>
    </row>
    <row r="46" spans="1:29" ht="30" customHeight="1" x14ac:dyDescent="0.25">
      <c r="A46" s="60" t="str">
        <f t="shared" si="0"/>
        <v>Unitil - FG&amp;E</v>
      </c>
      <c r="B46" s="65" t="s">
        <v>314</v>
      </c>
      <c r="C46" s="65" t="s">
        <v>314</v>
      </c>
      <c r="D46" s="58" t="s">
        <v>357</v>
      </c>
      <c r="E46" s="58" t="s">
        <v>354</v>
      </c>
      <c r="F46" s="58" t="s">
        <v>360</v>
      </c>
      <c r="G46" s="58" t="s">
        <v>354</v>
      </c>
      <c r="H46" s="11" t="s">
        <v>420</v>
      </c>
      <c r="I46" s="64">
        <v>0</v>
      </c>
      <c r="J46" s="58" t="s">
        <v>314</v>
      </c>
      <c r="K46" s="58">
        <v>0</v>
      </c>
      <c r="L46" s="58" t="s">
        <v>314</v>
      </c>
      <c r="M46" s="58" t="s">
        <v>314</v>
      </c>
      <c r="N46" s="193">
        <v>0</v>
      </c>
      <c r="O46" s="64" t="s">
        <v>314</v>
      </c>
      <c r="P46" s="58" t="s">
        <v>314</v>
      </c>
      <c r="Q46" s="58" t="s">
        <v>314</v>
      </c>
      <c r="R46" s="193" t="s">
        <v>314</v>
      </c>
      <c r="S46" s="64">
        <v>0</v>
      </c>
      <c r="T46" s="58">
        <v>0</v>
      </c>
      <c r="U46" s="58">
        <v>0</v>
      </c>
      <c r="V46" s="58">
        <v>0</v>
      </c>
      <c r="W46" s="193">
        <v>0</v>
      </c>
      <c r="X46" s="64">
        <v>0</v>
      </c>
      <c r="Y46" s="58">
        <v>0</v>
      </c>
      <c r="Z46" s="193">
        <v>0</v>
      </c>
      <c r="AA46" s="194">
        <v>0</v>
      </c>
      <c r="AB46" s="197">
        <v>0</v>
      </c>
      <c r="AC46" s="196">
        <v>0</v>
      </c>
    </row>
    <row r="47" spans="1:29" ht="30" customHeight="1" x14ac:dyDescent="0.25">
      <c r="A47" s="60" t="str">
        <f t="shared" si="0"/>
        <v>Unitil - FG&amp;E</v>
      </c>
      <c r="B47" s="65" t="s">
        <v>314</v>
      </c>
      <c r="C47" s="65" t="s">
        <v>314</v>
      </c>
      <c r="D47" s="58" t="s">
        <v>357</v>
      </c>
      <c r="E47" s="58" t="s">
        <v>354</v>
      </c>
      <c r="F47" s="401"/>
      <c r="G47" s="401"/>
      <c r="H47" s="425"/>
      <c r="I47" s="64">
        <v>0</v>
      </c>
      <c r="J47" s="58" t="s">
        <v>314</v>
      </c>
      <c r="K47" s="58">
        <v>0</v>
      </c>
      <c r="L47" s="58" t="s">
        <v>314</v>
      </c>
      <c r="M47" s="58" t="s">
        <v>314</v>
      </c>
      <c r="N47" s="193">
        <v>0</v>
      </c>
      <c r="O47" s="64" t="s">
        <v>314</v>
      </c>
      <c r="P47" s="58" t="s">
        <v>314</v>
      </c>
      <c r="Q47" s="58" t="s">
        <v>314</v>
      </c>
      <c r="R47" s="193" t="s">
        <v>314</v>
      </c>
      <c r="S47" s="64">
        <v>0</v>
      </c>
      <c r="T47" s="58">
        <v>0</v>
      </c>
      <c r="U47" s="58">
        <v>0</v>
      </c>
      <c r="V47" s="58">
        <v>0</v>
      </c>
      <c r="W47" s="193">
        <v>0</v>
      </c>
      <c r="X47" s="64">
        <v>0</v>
      </c>
      <c r="Y47" s="58">
        <v>0</v>
      </c>
      <c r="Z47" s="193">
        <v>0</v>
      </c>
      <c r="AA47" s="194">
        <v>0</v>
      </c>
      <c r="AB47" s="197">
        <v>0</v>
      </c>
      <c r="AC47" s="196">
        <v>0</v>
      </c>
    </row>
    <row r="48" spans="1:29" ht="30" customHeight="1" x14ac:dyDescent="0.25">
      <c r="A48" s="60" t="str">
        <f t="shared" si="0"/>
        <v>Unitil - FG&amp;E</v>
      </c>
      <c r="B48" s="65" t="s">
        <v>314</v>
      </c>
      <c r="C48" s="65" t="s">
        <v>314</v>
      </c>
      <c r="D48" s="58" t="s">
        <v>361</v>
      </c>
      <c r="E48" s="58" t="s">
        <v>322</v>
      </c>
      <c r="F48" s="58" t="s">
        <v>362</v>
      </c>
      <c r="G48" s="58" t="s">
        <v>417</v>
      </c>
      <c r="H48" s="11" t="s">
        <v>420</v>
      </c>
      <c r="I48" s="64">
        <v>0</v>
      </c>
      <c r="J48" s="58" t="s">
        <v>314</v>
      </c>
      <c r="K48" s="58">
        <v>0</v>
      </c>
      <c r="L48" s="58" t="s">
        <v>314</v>
      </c>
      <c r="M48" s="58" t="s">
        <v>314</v>
      </c>
      <c r="N48" s="193">
        <v>0</v>
      </c>
      <c r="O48" s="64" t="s">
        <v>314</v>
      </c>
      <c r="P48" s="58" t="s">
        <v>314</v>
      </c>
      <c r="Q48" s="58" t="s">
        <v>314</v>
      </c>
      <c r="R48" s="193" t="s">
        <v>314</v>
      </c>
      <c r="S48" s="64">
        <v>0</v>
      </c>
      <c r="T48" s="58">
        <v>0</v>
      </c>
      <c r="U48" s="58">
        <v>0</v>
      </c>
      <c r="V48" s="58">
        <v>0</v>
      </c>
      <c r="W48" s="193">
        <v>0</v>
      </c>
      <c r="X48" s="64">
        <v>0</v>
      </c>
      <c r="Y48" s="58">
        <v>0</v>
      </c>
      <c r="Z48" s="193">
        <v>0</v>
      </c>
      <c r="AA48" s="194">
        <v>0</v>
      </c>
      <c r="AB48" s="197">
        <v>0</v>
      </c>
      <c r="AC48" s="196">
        <v>0</v>
      </c>
    </row>
    <row r="49" spans="1:29" ht="30" customHeight="1" x14ac:dyDescent="0.25">
      <c r="A49" s="60" t="str">
        <f t="shared" si="0"/>
        <v>Unitil - FG&amp;E</v>
      </c>
      <c r="B49" s="65" t="s">
        <v>314</v>
      </c>
      <c r="C49" s="65" t="s">
        <v>314</v>
      </c>
      <c r="D49" s="58" t="s">
        <v>361</v>
      </c>
      <c r="E49" s="58" t="s">
        <v>322</v>
      </c>
      <c r="F49" s="401"/>
      <c r="G49" s="401"/>
      <c r="H49" s="425"/>
      <c r="I49" s="64">
        <v>0</v>
      </c>
      <c r="J49" s="58" t="s">
        <v>314</v>
      </c>
      <c r="K49" s="58">
        <v>0</v>
      </c>
      <c r="L49" s="58" t="s">
        <v>314</v>
      </c>
      <c r="M49" s="58" t="s">
        <v>314</v>
      </c>
      <c r="N49" s="193">
        <v>0</v>
      </c>
      <c r="O49" s="64" t="s">
        <v>314</v>
      </c>
      <c r="P49" s="58" t="s">
        <v>314</v>
      </c>
      <c r="Q49" s="58" t="s">
        <v>314</v>
      </c>
      <c r="R49" s="193" t="s">
        <v>314</v>
      </c>
      <c r="S49" s="64">
        <v>0</v>
      </c>
      <c r="T49" s="58">
        <v>0</v>
      </c>
      <c r="U49" s="58">
        <v>0</v>
      </c>
      <c r="V49" s="58">
        <v>0</v>
      </c>
      <c r="W49" s="193">
        <v>0</v>
      </c>
      <c r="X49" s="64">
        <v>0</v>
      </c>
      <c r="Y49" s="58">
        <v>0</v>
      </c>
      <c r="Z49" s="193">
        <v>0</v>
      </c>
      <c r="AA49" s="194">
        <v>0</v>
      </c>
      <c r="AB49" s="197">
        <v>0</v>
      </c>
      <c r="AC49" s="196">
        <v>0</v>
      </c>
    </row>
    <row r="50" spans="1:29" ht="30" customHeight="1" x14ac:dyDescent="0.25">
      <c r="A50" s="60" t="str">
        <f t="shared" si="0"/>
        <v>Unitil - FG&amp;E</v>
      </c>
      <c r="B50" s="65" t="s">
        <v>314</v>
      </c>
      <c r="C50" s="65" t="s">
        <v>314</v>
      </c>
      <c r="D50" s="58" t="s">
        <v>363</v>
      </c>
      <c r="E50" s="58" t="s">
        <v>331</v>
      </c>
      <c r="F50" s="58" t="s">
        <v>364</v>
      </c>
      <c r="G50" s="58" t="s">
        <v>412</v>
      </c>
      <c r="H50" s="11" t="s">
        <v>420</v>
      </c>
      <c r="I50" s="64">
        <v>0</v>
      </c>
      <c r="J50" s="58" t="s">
        <v>314</v>
      </c>
      <c r="K50" s="58">
        <v>0</v>
      </c>
      <c r="L50" s="58" t="s">
        <v>314</v>
      </c>
      <c r="M50" s="58" t="s">
        <v>314</v>
      </c>
      <c r="N50" s="193">
        <v>0</v>
      </c>
      <c r="O50" s="64" t="s">
        <v>314</v>
      </c>
      <c r="P50" s="58" t="s">
        <v>314</v>
      </c>
      <c r="Q50" s="58" t="s">
        <v>314</v>
      </c>
      <c r="R50" s="193" t="s">
        <v>314</v>
      </c>
      <c r="S50" s="64">
        <v>0</v>
      </c>
      <c r="T50" s="58">
        <v>0</v>
      </c>
      <c r="U50" s="58">
        <v>0</v>
      </c>
      <c r="V50" s="58">
        <v>0</v>
      </c>
      <c r="W50" s="193">
        <v>0</v>
      </c>
      <c r="X50" s="64">
        <v>0</v>
      </c>
      <c r="Y50" s="58">
        <v>0</v>
      </c>
      <c r="Z50" s="193">
        <v>0</v>
      </c>
      <c r="AA50" s="194">
        <v>0</v>
      </c>
      <c r="AB50" s="197">
        <v>0</v>
      </c>
      <c r="AC50" s="196">
        <v>0</v>
      </c>
    </row>
    <row r="51" spans="1:29" ht="30" customHeight="1" x14ac:dyDescent="0.25">
      <c r="A51" s="60" t="str">
        <f t="shared" si="0"/>
        <v>Unitil - FG&amp;E</v>
      </c>
      <c r="B51" s="65" t="s">
        <v>314</v>
      </c>
      <c r="C51" s="65" t="s">
        <v>314</v>
      </c>
      <c r="D51" s="58" t="s">
        <v>363</v>
      </c>
      <c r="E51" s="58" t="s">
        <v>331</v>
      </c>
      <c r="F51" s="58" t="s">
        <v>365</v>
      </c>
      <c r="G51" s="58" t="s">
        <v>418</v>
      </c>
      <c r="H51" s="11" t="s">
        <v>420</v>
      </c>
      <c r="I51" s="64">
        <v>0</v>
      </c>
      <c r="J51" s="58" t="s">
        <v>314</v>
      </c>
      <c r="K51" s="58">
        <v>0</v>
      </c>
      <c r="L51" s="58" t="s">
        <v>314</v>
      </c>
      <c r="M51" s="58" t="s">
        <v>314</v>
      </c>
      <c r="N51" s="193">
        <v>0</v>
      </c>
      <c r="O51" s="64" t="s">
        <v>314</v>
      </c>
      <c r="P51" s="58" t="s">
        <v>314</v>
      </c>
      <c r="Q51" s="58" t="s">
        <v>314</v>
      </c>
      <c r="R51" s="193" t="s">
        <v>314</v>
      </c>
      <c r="S51" s="64">
        <v>0</v>
      </c>
      <c r="T51" s="58">
        <v>0</v>
      </c>
      <c r="U51" s="58">
        <v>0</v>
      </c>
      <c r="V51" s="58">
        <v>0</v>
      </c>
      <c r="W51" s="193">
        <v>0</v>
      </c>
      <c r="X51" s="64">
        <v>0</v>
      </c>
      <c r="Y51" s="58">
        <v>0</v>
      </c>
      <c r="Z51" s="193">
        <v>0</v>
      </c>
      <c r="AA51" s="194">
        <v>0</v>
      </c>
      <c r="AB51" s="197">
        <v>0</v>
      </c>
      <c r="AC51" s="196">
        <v>0</v>
      </c>
    </row>
    <row r="52" spans="1:29" ht="30" customHeight="1" x14ac:dyDescent="0.25">
      <c r="A52" s="60" t="str">
        <f t="shared" si="0"/>
        <v>Unitil - FG&amp;E</v>
      </c>
      <c r="B52" s="65" t="s">
        <v>314</v>
      </c>
      <c r="C52" s="65" t="s">
        <v>314</v>
      </c>
      <c r="D52" s="58" t="s">
        <v>363</v>
      </c>
      <c r="E52" s="58" t="s">
        <v>331</v>
      </c>
      <c r="F52" s="401"/>
      <c r="G52" s="401"/>
      <c r="H52" s="425"/>
      <c r="I52" s="64">
        <v>0</v>
      </c>
      <c r="J52" s="58" t="s">
        <v>314</v>
      </c>
      <c r="K52" s="58">
        <v>0</v>
      </c>
      <c r="L52" s="58" t="s">
        <v>314</v>
      </c>
      <c r="M52" s="58" t="s">
        <v>314</v>
      </c>
      <c r="N52" s="193">
        <v>0</v>
      </c>
      <c r="O52" s="64" t="s">
        <v>314</v>
      </c>
      <c r="P52" s="58" t="s">
        <v>314</v>
      </c>
      <c r="Q52" s="58" t="s">
        <v>314</v>
      </c>
      <c r="R52" s="193" t="s">
        <v>314</v>
      </c>
      <c r="S52" s="64">
        <v>0</v>
      </c>
      <c r="T52" s="58">
        <v>0</v>
      </c>
      <c r="U52" s="58">
        <v>0</v>
      </c>
      <c r="V52" s="58">
        <v>0</v>
      </c>
      <c r="W52" s="193">
        <v>0</v>
      </c>
      <c r="X52" s="64">
        <v>0</v>
      </c>
      <c r="Y52" s="58">
        <v>0</v>
      </c>
      <c r="Z52" s="193">
        <v>0</v>
      </c>
      <c r="AA52" s="194">
        <v>0</v>
      </c>
      <c r="AB52" s="197">
        <v>0</v>
      </c>
      <c r="AC52" s="196">
        <v>0</v>
      </c>
    </row>
    <row r="53" spans="1:29" ht="30" customHeight="1" x14ac:dyDescent="0.25">
      <c r="A53" s="60" t="str">
        <f t="shared" si="0"/>
        <v>Unitil - FG&amp;E</v>
      </c>
      <c r="B53" s="65" t="s">
        <v>314</v>
      </c>
      <c r="C53" s="65" t="s">
        <v>314</v>
      </c>
      <c r="D53" s="58" t="s">
        <v>366</v>
      </c>
      <c r="E53" s="58" t="s">
        <v>322</v>
      </c>
      <c r="F53" s="58" t="s">
        <v>367</v>
      </c>
      <c r="G53" s="58" t="s">
        <v>322</v>
      </c>
      <c r="H53" s="11" t="s">
        <v>420</v>
      </c>
      <c r="I53" s="64">
        <v>0</v>
      </c>
      <c r="J53" s="58" t="s">
        <v>314</v>
      </c>
      <c r="K53" s="58">
        <v>0</v>
      </c>
      <c r="L53" s="58" t="s">
        <v>314</v>
      </c>
      <c r="M53" s="58" t="s">
        <v>314</v>
      </c>
      <c r="N53" s="193">
        <v>0</v>
      </c>
      <c r="O53" s="64" t="s">
        <v>314</v>
      </c>
      <c r="P53" s="58" t="s">
        <v>314</v>
      </c>
      <c r="Q53" s="58" t="s">
        <v>314</v>
      </c>
      <c r="R53" s="193" t="s">
        <v>314</v>
      </c>
      <c r="S53" s="64">
        <v>0</v>
      </c>
      <c r="T53" s="58">
        <v>0</v>
      </c>
      <c r="U53" s="58">
        <v>0</v>
      </c>
      <c r="V53" s="58">
        <v>0</v>
      </c>
      <c r="W53" s="193">
        <v>0</v>
      </c>
      <c r="X53" s="64">
        <v>0</v>
      </c>
      <c r="Y53" s="58">
        <v>0</v>
      </c>
      <c r="Z53" s="193">
        <v>0</v>
      </c>
      <c r="AA53" s="194">
        <v>0</v>
      </c>
      <c r="AB53" s="197">
        <v>0</v>
      </c>
      <c r="AC53" s="196">
        <v>0</v>
      </c>
    </row>
    <row r="54" spans="1:29" ht="30" customHeight="1" x14ac:dyDescent="0.25">
      <c r="A54" s="60" t="str">
        <f t="shared" si="0"/>
        <v>Unitil - FG&amp;E</v>
      </c>
      <c r="B54" s="65" t="s">
        <v>314</v>
      </c>
      <c r="C54" s="65" t="s">
        <v>314</v>
      </c>
      <c r="D54" s="58" t="s">
        <v>366</v>
      </c>
      <c r="E54" s="58" t="s">
        <v>322</v>
      </c>
      <c r="F54" s="58" t="s">
        <v>368</v>
      </c>
      <c r="G54" s="58" t="s">
        <v>322</v>
      </c>
      <c r="H54" s="11" t="s">
        <v>420</v>
      </c>
      <c r="I54" s="64">
        <v>0</v>
      </c>
      <c r="J54" s="58" t="s">
        <v>314</v>
      </c>
      <c r="K54" s="58">
        <v>0</v>
      </c>
      <c r="L54" s="58" t="s">
        <v>314</v>
      </c>
      <c r="M54" s="58" t="s">
        <v>314</v>
      </c>
      <c r="N54" s="193">
        <v>0</v>
      </c>
      <c r="O54" s="64" t="s">
        <v>314</v>
      </c>
      <c r="P54" s="58" t="s">
        <v>314</v>
      </c>
      <c r="Q54" s="58" t="s">
        <v>314</v>
      </c>
      <c r="R54" s="193" t="s">
        <v>314</v>
      </c>
      <c r="S54" s="64">
        <v>0</v>
      </c>
      <c r="T54" s="58">
        <v>0</v>
      </c>
      <c r="U54" s="58">
        <v>0</v>
      </c>
      <c r="V54" s="58">
        <v>0</v>
      </c>
      <c r="W54" s="193">
        <v>0</v>
      </c>
      <c r="X54" s="64">
        <v>0</v>
      </c>
      <c r="Y54" s="58">
        <v>0</v>
      </c>
      <c r="Z54" s="193">
        <v>0</v>
      </c>
      <c r="AA54" s="194">
        <v>0</v>
      </c>
      <c r="AB54" s="197">
        <v>0</v>
      </c>
      <c r="AC54" s="196">
        <v>0</v>
      </c>
    </row>
    <row r="55" spans="1:29" ht="30" customHeight="1" x14ac:dyDescent="0.25">
      <c r="A55" s="60" t="str">
        <f t="shared" si="0"/>
        <v>Unitil - FG&amp;E</v>
      </c>
      <c r="B55" s="65" t="s">
        <v>314</v>
      </c>
      <c r="C55" s="65" t="s">
        <v>314</v>
      </c>
      <c r="D55" s="58" t="s">
        <v>366</v>
      </c>
      <c r="E55" s="58" t="s">
        <v>322</v>
      </c>
      <c r="F55" s="58" t="s">
        <v>369</v>
      </c>
      <c r="G55" s="58" t="s">
        <v>419</v>
      </c>
      <c r="H55" s="11" t="s">
        <v>420</v>
      </c>
      <c r="I55" s="64">
        <v>0</v>
      </c>
      <c r="J55" s="58" t="s">
        <v>314</v>
      </c>
      <c r="K55" s="58">
        <v>0</v>
      </c>
      <c r="L55" s="58" t="s">
        <v>314</v>
      </c>
      <c r="M55" s="58" t="s">
        <v>314</v>
      </c>
      <c r="N55" s="193">
        <v>0</v>
      </c>
      <c r="O55" s="64" t="s">
        <v>314</v>
      </c>
      <c r="P55" s="58" t="s">
        <v>314</v>
      </c>
      <c r="Q55" s="58" t="s">
        <v>314</v>
      </c>
      <c r="R55" s="193" t="s">
        <v>314</v>
      </c>
      <c r="S55" s="64">
        <v>0</v>
      </c>
      <c r="T55" s="58">
        <v>0</v>
      </c>
      <c r="U55" s="58">
        <v>0</v>
      </c>
      <c r="V55" s="58">
        <v>0</v>
      </c>
      <c r="W55" s="193">
        <v>0</v>
      </c>
      <c r="X55" s="64">
        <v>0</v>
      </c>
      <c r="Y55" s="58">
        <v>0</v>
      </c>
      <c r="Z55" s="193">
        <v>0</v>
      </c>
      <c r="AA55" s="194">
        <v>0</v>
      </c>
      <c r="AB55" s="197">
        <v>0</v>
      </c>
      <c r="AC55" s="196">
        <v>0</v>
      </c>
    </row>
    <row r="56" spans="1:29" ht="30" customHeight="1" x14ac:dyDescent="0.25">
      <c r="A56" s="60" t="str">
        <f t="shared" si="0"/>
        <v>Unitil - FG&amp;E</v>
      </c>
      <c r="B56" s="65" t="s">
        <v>314</v>
      </c>
      <c r="C56" s="65" t="s">
        <v>314</v>
      </c>
      <c r="D56" s="58" t="s">
        <v>366</v>
      </c>
      <c r="E56" s="58" t="s">
        <v>322</v>
      </c>
      <c r="F56" s="58" t="s">
        <v>370</v>
      </c>
      <c r="G56" s="58" t="s">
        <v>322</v>
      </c>
      <c r="H56" s="11" t="s">
        <v>420</v>
      </c>
      <c r="I56" s="64">
        <v>0</v>
      </c>
      <c r="J56" s="58" t="s">
        <v>314</v>
      </c>
      <c r="K56" s="58">
        <v>0</v>
      </c>
      <c r="L56" s="58" t="s">
        <v>314</v>
      </c>
      <c r="M56" s="58" t="s">
        <v>314</v>
      </c>
      <c r="N56" s="193">
        <v>0</v>
      </c>
      <c r="O56" s="64" t="s">
        <v>314</v>
      </c>
      <c r="P56" s="58" t="s">
        <v>314</v>
      </c>
      <c r="Q56" s="58" t="s">
        <v>314</v>
      </c>
      <c r="R56" s="193" t="s">
        <v>314</v>
      </c>
      <c r="S56" s="64">
        <v>0</v>
      </c>
      <c r="T56" s="58">
        <v>0</v>
      </c>
      <c r="U56" s="58">
        <v>0</v>
      </c>
      <c r="V56" s="58">
        <v>0</v>
      </c>
      <c r="W56" s="193">
        <v>0</v>
      </c>
      <c r="X56" s="64">
        <v>0</v>
      </c>
      <c r="Y56" s="58">
        <v>0</v>
      </c>
      <c r="Z56" s="193">
        <v>0</v>
      </c>
      <c r="AA56" s="194">
        <v>0</v>
      </c>
      <c r="AB56" s="197">
        <v>0</v>
      </c>
      <c r="AC56" s="196">
        <v>0</v>
      </c>
    </row>
    <row r="57" spans="1:29" ht="30" customHeight="1" x14ac:dyDescent="0.25">
      <c r="A57" s="60" t="str">
        <f t="shared" si="0"/>
        <v>Unitil - FG&amp;E</v>
      </c>
      <c r="B57" s="65" t="s">
        <v>314</v>
      </c>
      <c r="C57" s="65" t="s">
        <v>314</v>
      </c>
      <c r="D57" s="58" t="s">
        <v>366</v>
      </c>
      <c r="E57" s="58" t="s">
        <v>322</v>
      </c>
      <c r="F57" s="58">
        <v>1303</v>
      </c>
      <c r="G57" s="58" t="s">
        <v>322</v>
      </c>
      <c r="H57" s="11" t="s">
        <v>420</v>
      </c>
      <c r="I57" s="64">
        <v>0</v>
      </c>
      <c r="J57" s="58" t="s">
        <v>314</v>
      </c>
      <c r="K57" s="58">
        <v>0</v>
      </c>
      <c r="L57" s="58" t="s">
        <v>314</v>
      </c>
      <c r="M57" s="58" t="s">
        <v>314</v>
      </c>
      <c r="N57" s="193">
        <v>0</v>
      </c>
      <c r="O57" s="64" t="s">
        <v>314</v>
      </c>
      <c r="P57" s="58" t="s">
        <v>314</v>
      </c>
      <c r="Q57" s="58" t="s">
        <v>314</v>
      </c>
      <c r="R57" s="193" t="s">
        <v>314</v>
      </c>
      <c r="S57" s="64">
        <v>0</v>
      </c>
      <c r="T57" s="58">
        <v>0</v>
      </c>
      <c r="U57" s="58">
        <v>0</v>
      </c>
      <c r="V57" s="58">
        <v>0</v>
      </c>
      <c r="W57" s="193">
        <v>0</v>
      </c>
      <c r="X57" s="64">
        <v>0</v>
      </c>
      <c r="Y57" s="58">
        <v>0</v>
      </c>
      <c r="Z57" s="193">
        <v>0</v>
      </c>
      <c r="AA57" s="194">
        <v>0</v>
      </c>
      <c r="AB57" s="197">
        <v>0</v>
      </c>
      <c r="AC57" s="196">
        <v>0</v>
      </c>
    </row>
    <row r="58" spans="1:29" ht="30" customHeight="1" x14ac:dyDescent="0.25">
      <c r="A58" s="60" t="str">
        <f t="shared" si="0"/>
        <v>Unitil - FG&amp;E</v>
      </c>
      <c r="B58" s="65" t="s">
        <v>314</v>
      </c>
      <c r="C58" s="65" t="s">
        <v>314</v>
      </c>
      <c r="D58" s="58" t="s">
        <v>366</v>
      </c>
      <c r="E58" s="58" t="s">
        <v>322</v>
      </c>
      <c r="F58" s="58">
        <v>1309</v>
      </c>
      <c r="G58" s="58" t="s">
        <v>322</v>
      </c>
      <c r="H58" s="11" t="s">
        <v>420</v>
      </c>
      <c r="I58" s="64">
        <v>0</v>
      </c>
      <c r="J58" s="58" t="s">
        <v>314</v>
      </c>
      <c r="K58" s="58">
        <v>0</v>
      </c>
      <c r="L58" s="58" t="s">
        <v>314</v>
      </c>
      <c r="M58" s="58" t="s">
        <v>314</v>
      </c>
      <c r="N58" s="193">
        <v>0</v>
      </c>
      <c r="O58" s="64" t="s">
        <v>314</v>
      </c>
      <c r="P58" s="58" t="s">
        <v>314</v>
      </c>
      <c r="Q58" s="58" t="s">
        <v>314</v>
      </c>
      <c r="R58" s="193" t="s">
        <v>314</v>
      </c>
      <c r="S58" s="64">
        <v>0</v>
      </c>
      <c r="T58" s="58">
        <v>0</v>
      </c>
      <c r="U58" s="58">
        <v>0</v>
      </c>
      <c r="V58" s="58">
        <v>0</v>
      </c>
      <c r="W58" s="193">
        <v>0</v>
      </c>
      <c r="X58" s="64">
        <v>0</v>
      </c>
      <c r="Y58" s="58">
        <v>0</v>
      </c>
      <c r="Z58" s="193">
        <v>0</v>
      </c>
      <c r="AA58" s="194">
        <v>0</v>
      </c>
      <c r="AB58" s="197">
        <v>0</v>
      </c>
      <c r="AC58" s="196">
        <v>0</v>
      </c>
    </row>
    <row r="59" spans="1:29" ht="30" customHeight="1" x14ac:dyDescent="0.25">
      <c r="A59" s="60" t="str">
        <f t="shared" si="0"/>
        <v>Unitil - FG&amp;E</v>
      </c>
      <c r="B59" s="65" t="s">
        <v>314</v>
      </c>
      <c r="C59" s="65" t="s">
        <v>314</v>
      </c>
      <c r="D59" s="58" t="s">
        <v>366</v>
      </c>
      <c r="E59" s="58" t="s">
        <v>322</v>
      </c>
      <c r="F59" s="401"/>
      <c r="G59" s="401"/>
      <c r="H59" s="425"/>
      <c r="I59" s="64">
        <v>0</v>
      </c>
      <c r="J59" s="58" t="s">
        <v>314</v>
      </c>
      <c r="K59" s="58">
        <v>0</v>
      </c>
      <c r="L59" s="58" t="s">
        <v>314</v>
      </c>
      <c r="M59" s="58" t="s">
        <v>314</v>
      </c>
      <c r="N59" s="193">
        <v>0</v>
      </c>
      <c r="O59" s="64" t="s">
        <v>314</v>
      </c>
      <c r="P59" s="58" t="s">
        <v>314</v>
      </c>
      <c r="Q59" s="58" t="s">
        <v>314</v>
      </c>
      <c r="R59" s="193" t="s">
        <v>314</v>
      </c>
      <c r="S59" s="64">
        <v>0</v>
      </c>
      <c r="T59" s="58">
        <v>0</v>
      </c>
      <c r="U59" s="58">
        <v>0</v>
      </c>
      <c r="V59" s="58">
        <v>0</v>
      </c>
      <c r="W59" s="193">
        <v>0</v>
      </c>
      <c r="X59" s="64">
        <v>0</v>
      </c>
      <c r="Y59" s="58">
        <v>0</v>
      </c>
      <c r="Z59" s="193">
        <v>0</v>
      </c>
      <c r="AA59" s="194">
        <v>0</v>
      </c>
      <c r="AB59" s="197">
        <v>0</v>
      </c>
      <c r="AC59" s="196">
        <v>0</v>
      </c>
    </row>
    <row r="60" spans="1:29" ht="30" customHeight="1" x14ac:dyDescent="0.25">
      <c r="A60" s="60" t="str">
        <f t="shared" si="0"/>
        <v>Unitil - FG&amp;E</v>
      </c>
      <c r="B60" s="65" t="s">
        <v>314</v>
      </c>
      <c r="C60" s="65" t="s">
        <v>314</v>
      </c>
      <c r="D60" s="58" t="s">
        <v>371</v>
      </c>
      <c r="E60" s="58" t="s">
        <v>322</v>
      </c>
      <c r="F60" s="58" t="s">
        <v>372</v>
      </c>
      <c r="G60" s="58" t="s">
        <v>322</v>
      </c>
      <c r="H60" s="11" t="s">
        <v>420</v>
      </c>
      <c r="I60" s="64">
        <v>0</v>
      </c>
      <c r="J60" s="58" t="s">
        <v>314</v>
      </c>
      <c r="K60" s="58">
        <v>0</v>
      </c>
      <c r="L60" s="58" t="s">
        <v>314</v>
      </c>
      <c r="M60" s="58" t="s">
        <v>314</v>
      </c>
      <c r="N60" s="193">
        <v>0</v>
      </c>
      <c r="O60" s="64" t="s">
        <v>314</v>
      </c>
      <c r="P60" s="58" t="s">
        <v>314</v>
      </c>
      <c r="Q60" s="58" t="s">
        <v>314</v>
      </c>
      <c r="R60" s="193" t="s">
        <v>314</v>
      </c>
      <c r="S60" s="64">
        <v>0</v>
      </c>
      <c r="T60" s="58">
        <v>0</v>
      </c>
      <c r="U60" s="58">
        <v>0</v>
      </c>
      <c r="V60" s="58">
        <v>0</v>
      </c>
      <c r="W60" s="193">
        <v>0</v>
      </c>
      <c r="X60" s="64">
        <v>0</v>
      </c>
      <c r="Y60" s="58">
        <v>0</v>
      </c>
      <c r="Z60" s="193">
        <v>0</v>
      </c>
      <c r="AA60" s="194">
        <v>0</v>
      </c>
      <c r="AB60" s="197">
        <v>0</v>
      </c>
      <c r="AC60" s="196">
        <v>0</v>
      </c>
    </row>
    <row r="61" spans="1:29" ht="30" customHeight="1" x14ac:dyDescent="0.25">
      <c r="A61" s="60" t="str">
        <f t="shared" si="0"/>
        <v>Unitil - FG&amp;E</v>
      </c>
      <c r="B61" s="65" t="s">
        <v>314</v>
      </c>
      <c r="C61" s="65" t="s">
        <v>314</v>
      </c>
      <c r="D61" s="58" t="s">
        <v>371</v>
      </c>
      <c r="E61" s="58" t="s">
        <v>322</v>
      </c>
      <c r="F61" s="58" t="s">
        <v>373</v>
      </c>
      <c r="G61" s="58" t="s">
        <v>322</v>
      </c>
      <c r="H61" s="11" t="s">
        <v>420</v>
      </c>
      <c r="I61" s="64">
        <v>0</v>
      </c>
      <c r="J61" s="58" t="s">
        <v>314</v>
      </c>
      <c r="K61" s="58">
        <v>0</v>
      </c>
      <c r="L61" s="58" t="s">
        <v>314</v>
      </c>
      <c r="M61" s="58" t="s">
        <v>314</v>
      </c>
      <c r="N61" s="193">
        <v>0</v>
      </c>
      <c r="O61" s="64" t="s">
        <v>314</v>
      </c>
      <c r="P61" s="58" t="s">
        <v>314</v>
      </c>
      <c r="Q61" s="58" t="s">
        <v>314</v>
      </c>
      <c r="R61" s="193" t="s">
        <v>314</v>
      </c>
      <c r="S61" s="64">
        <v>0</v>
      </c>
      <c r="T61" s="58">
        <v>0</v>
      </c>
      <c r="U61" s="58">
        <v>0</v>
      </c>
      <c r="V61" s="58">
        <v>0</v>
      </c>
      <c r="W61" s="193">
        <v>0</v>
      </c>
      <c r="X61" s="64">
        <v>0</v>
      </c>
      <c r="Y61" s="58">
        <v>0</v>
      </c>
      <c r="Z61" s="193">
        <v>0</v>
      </c>
      <c r="AA61" s="194">
        <v>0</v>
      </c>
      <c r="AB61" s="197">
        <v>0</v>
      </c>
      <c r="AC61" s="196">
        <v>0</v>
      </c>
    </row>
    <row r="62" spans="1:29" ht="30" customHeight="1" x14ac:dyDescent="0.25">
      <c r="A62" s="60" t="str">
        <f t="shared" si="0"/>
        <v>Unitil - FG&amp;E</v>
      </c>
      <c r="B62" s="65" t="s">
        <v>314</v>
      </c>
      <c r="C62" s="65" t="s">
        <v>314</v>
      </c>
      <c r="D62" s="58" t="s">
        <v>371</v>
      </c>
      <c r="E62" s="58" t="s">
        <v>322</v>
      </c>
      <c r="F62" s="58" t="s">
        <v>374</v>
      </c>
      <c r="G62" s="58" t="s">
        <v>322</v>
      </c>
      <c r="H62" s="11" t="s">
        <v>420</v>
      </c>
      <c r="I62" s="64">
        <v>0</v>
      </c>
      <c r="J62" s="58" t="s">
        <v>314</v>
      </c>
      <c r="K62" s="58">
        <v>0</v>
      </c>
      <c r="L62" s="58" t="s">
        <v>314</v>
      </c>
      <c r="M62" s="58" t="s">
        <v>314</v>
      </c>
      <c r="N62" s="193">
        <v>0</v>
      </c>
      <c r="O62" s="64" t="s">
        <v>314</v>
      </c>
      <c r="P62" s="58" t="s">
        <v>314</v>
      </c>
      <c r="Q62" s="58" t="s">
        <v>314</v>
      </c>
      <c r="R62" s="193" t="s">
        <v>314</v>
      </c>
      <c r="S62" s="64">
        <v>0</v>
      </c>
      <c r="T62" s="58">
        <v>0</v>
      </c>
      <c r="U62" s="58">
        <v>0</v>
      </c>
      <c r="V62" s="58">
        <v>0</v>
      </c>
      <c r="W62" s="193">
        <v>0</v>
      </c>
      <c r="X62" s="64">
        <v>0</v>
      </c>
      <c r="Y62" s="58">
        <v>0</v>
      </c>
      <c r="Z62" s="193">
        <v>0</v>
      </c>
      <c r="AA62" s="194">
        <v>0</v>
      </c>
      <c r="AB62" s="197">
        <v>0</v>
      </c>
      <c r="AC62" s="196">
        <v>0</v>
      </c>
    </row>
    <row r="63" spans="1:29" ht="30" customHeight="1" x14ac:dyDescent="0.25">
      <c r="A63" s="60" t="str">
        <f t="shared" si="0"/>
        <v>Unitil - FG&amp;E</v>
      </c>
      <c r="B63" s="65" t="s">
        <v>314</v>
      </c>
      <c r="C63" s="65" t="s">
        <v>314</v>
      </c>
      <c r="D63" s="58" t="s">
        <v>371</v>
      </c>
      <c r="E63" s="58" t="s">
        <v>322</v>
      </c>
      <c r="F63" s="58" t="s">
        <v>375</v>
      </c>
      <c r="G63" s="58" t="s">
        <v>322</v>
      </c>
      <c r="H63" s="11" t="s">
        <v>420</v>
      </c>
      <c r="I63" s="64">
        <v>0</v>
      </c>
      <c r="J63" s="58" t="s">
        <v>314</v>
      </c>
      <c r="K63" s="58">
        <v>0</v>
      </c>
      <c r="L63" s="58" t="s">
        <v>314</v>
      </c>
      <c r="M63" s="58" t="s">
        <v>314</v>
      </c>
      <c r="N63" s="193">
        <v>0</v>
      </c>
      <c r="O63" s="64" t="s">
        <v>314</v>
      </c>
      <c r="P63" s="58" t="s">
        <v>314</v>
      </c>
      <c r="Q63" s="58" t="s">
        <v>314</v>
      </c>
      <c r="R63" s="193" t="s">
        <v>314</v>
      </c>
      <c r="S63" s="64">
        <v>0</v>
      </c>
      <c r="T63" s="58">
        <v>0</v>
      </c>
      <c r="U63" s="58">
        <v>0</v>
      </c>
      <c r="V63" s="58">
        <v>0</v>
      </c>
      <c r="W63" s="193">
        <v>0</v>
      </c>
      <c r="X63" s="64">
        <v>0</v>
      </c>
      <c r="Y63" s="58">
        <v>0</v>
      </c>
      <c r="Z63" s="193">
        <v>0</v>
      </c>
      <c r="AA63" s="194">
        <v>0</v>
      </c>
      <c r="AB63" s="197">
        <v>0</v>
      </c>
      <c r="AC63" s="196">
        <v>0</v>
      </c>
    </row>
    <row r="64" spans="1:29" ht="30" customHeight="1" x14ac:dyDescent="0.25">
      <c r="A64" s="60" t="str">
        <f t="shared" si="0"/>
        <v>Unitil - FG&amp;E</v>
      </c>
      <c r="B64" s="65" t="s">
        <v>314</v>
      </c>
      <c r="C64" s="65" t="s">
        <v>314</v>
      </c>
      <c r="D64" s="58" t="s">
        <v>371</v>
      </c>
      <c r="E64" s="58" t="s">
        <v>322</v>
      </c>
      <c r="F64" s="58" t="s">
        <v>376</v>
      </c>
      <c r="G64" s="58" t="s">
        <v>322</v>
      </c>
      <c r="H64" s="185" t="s">
        <v>420</v>
      </c>
      <c r="I64" s="199">
        <v>0</v>
      </c>
      <c r="J64" s="200" t="s">
        <v>314</v>
      </c>
      <c r="K64" s="200">
        <v>0</v>
      </c>
      <c r="L64" s="200" t="s">
        <v>314</v>
      </c>
      <c r="M64" s="200" t="s">
        <v>314</v>
      </c>
      <c r="N64" s="201">
        <v>0</v>
      </c>
      <c r="O64" s="199" t="s">
        <v>314</v>
      </c>
      <c r="P64" s="200" t="s">
        <v>314</v>
      </c>
      <c r="Q64" s="200" t="s">
        <v>314</v>
      </c>
      <c r="R64" s="201" t="s">
        <v>314</v>
      </c>
      <c r="S64" s="199">
        <v>0</v>
      </c>
      <c r="T64" s="200">
        <v>0</v>
      </c>
      <c r="U64" s="200">
        <v>0</v>
      </c>
      <c r="V64" s="200">
        <v>0</v>
      </c>
      <c r="W64" s="201">
        <v>0</v>
      </c>
      <c r="X64" s="199">
        <v>0</v>
      </c>
      <c r="Y64" s="200">
        <v>0</v>
      </c>
      <c r="Z64" s="201">
        <v>0</v>
      </c>
      <c r="AA64" s="202">
        <v>0</v>
      </c>
      <c r="AB64" s="203">
        <v>0</v>
      </c>
      <c r="AC64" s="204">
        <v>0</v>
      </c>
    </row>
    <row r="65" spans="1:29" ht="30" customHeight="1" thickBot="1" x14ac:dyDescent="0.3">
      <c r="A65" s="60" t="str">
        <f t="shared" si="0"/>
        <v>Unitil - FG&amp;E</v>
      </c>
      <c r="B65" s="65" t="s">
        <v>314</v>
      </c>
      <c r="C65" s="65" t="s">
        <v>314</v>
      </c>
      <c r="D65" s="58" t="s">
        <v>371</v>
      </c>
      <c r="E65" s="58" t="s">
        <v>322</v>
      </c>
      <c r="F65" s="401"/>
      <c r="G65" s="401"/>
      <c r="H65" s="477"/>
      <c r="I65" s="64">
        <v>0</v>
      </c>
      <c r="J65" s="58" t="s">
        <v>314</v>
      </c>
      <c r="K65" s="58">
        <v>0</v>
      </c>
      <c r="L65" s="58" t="s">
        <v>314</v>
      </c>
      <c r="M65" s="58" t="s">
        <v>314</v>
      </c>
      <c r="N65" s="193">
        <v>0</v>
      </c>
      <c r="O65" s="64" t="s">
        <v>314</v>
      </c>
      <c r="P65" s="58" t="s">
        <v>314</v>
      </c>
      <c r="Q65" s="58" t="s">
        <v>314</v>
      </c>
      <c r="R65" s="193" t="s">
        <v>314</v>
      </c>
      <c r="S65" s="64">
        <v>0</v>
      </c>
      <c r="T65" s="58">
        <v>0</v>
      </c>
      <c r="U65" s="58">
        <v>0</v>
      </c>
      <c r="V65" s="58">
        <v>0</v>
      </c>
      <c r="W65" s="193">
        <v>0</v>
      </c>
      <c r="X65" s="64">
        <v>0</v>
      </c>
      <c r="Y65" s="58">
        <v>0</v>
      </c>
      <c r="Z65" s="193">
        <v>0</v>
      </c>
      <c r="AA65" s="194">
        <v>0</v>
      </c>
      <c r="AB65" s="197">
        <v>0</v>
      </c>
      <c r="AC65" s="196">
        <v>0</v>
      </c>
    </row>
    <row r="66" spans="1:29" ht="15.75" thickBot="1" x14ac:dyDescent="0.3">
      <c r="A66" s="228" t="s">
        <v>264</v>
      </c>
      <c r="B66" s="703"/>
      <c r="C66" s="704"/>
      <c r="D66" s="704"/>
      <c r="E66" s="704"/>
      <c r="F66" s="704"/>
      <c r="G66" s="704"/>
      <c r="H66" s="705"/>
      <c r="I66" s="190">
        <f t="shared" ref="I66:AC66" si="1">SUM(I8:I64)</f>
        <v>0</v>
      </c>
      <c r="J66" s="190">
        <f t="shared" si="1"/>
        <v>0</v>
      </c>
      <c r="K66" s="190">
        <f t="shared" si="1"/>
        <v>0</v>
      </c>
      <c r="L66" s="190">
        <f t="shared" si="1"/>
        <v>0</v>
      </c>
      <c r="M66" s="190">
        <f t="shared" si="1"/>
        <v>0</v>
      </c>
      <c r="N66" s="191">
        <f t="shared" si="1"/>
        <v>0</v>
      </c>
      <c r="O66" s="189">
        <f t="shared" si="1"/>
        <v>0</v>
      </c>
      <c r="P66" s="190">
        <f t="shared" si="1"/>
        <v>0</v>
      </c>
      <c r="Q66" s="190">
        <f t="shared" si="1"/>
        <v>0</v>
      </c>
      <c r="R66" s="191">
        <f t="shared" si="1"/>
        <v>0</v>
      </c>
      <c r="S66" s="189">
        <f t="shared" si="1"/>
        <v>0</v>
      </c>
      <c r="T66" s="190">
        <f t="shared" si="1"/>
        <v>0</v>
      </c>
      <c r="U66" s="190">
        <f t="shared" si="1"/>
        <v>0</v>
      </c>
      <c r="V66" s="190">
        <f t="shared" si="1"/>
        <v>0</v>
      </c>
      <c r="W66" s="191">
        <f t="shared" si="1"/>
        <v>0</v>
      </c>
      <c r="X66" s="189">
        <f t="shared" si="1"/>
        <v>0</v>
      </c>
      <c r="Y66" s="190">
        <f t="shared" si="1"/>
        <v>0</v>
      </c>
      <c r="Z66" s="191">
        <f t="shared" si="1"/>
        <v>0</v>
      </c>
      <c r="AA66" s="189">
        <f t="shared" si="1"/>
        <v>0</v>
      </c>
      <c r="AB66" s="191">
        <f t="shared" si="1"/>
        <v>0</v>
      </c>
      <c r="AC66" s="192">
        <f t="shared" si="1"/>
        <v>0</v>
      </c>
    </row>
    <row r="68" spans="1:29" x14ac:dyDescent="0.25">
      <c r="A68" s="39" t="s">
        <v>52</v>
      </c>
      <c r="C68" s="61"/>
    </row>
    <row r="69" spans="1:29" x14ac:dyDescent="0.25">
      <c r="A69" s="183" t="s">
        <v>268</v>
      </c>
      <c r="B69" s="140"/>
      <c r="C69" s="205"/>
      <c r="D69" s="134"/>
      <c r="E69" s="134"/>
      <c r="F69" s="134"/>
      <c r="G69" s="134"/>
      <c r="H69" s="134"/>
      <c r="I69" s="141"/>
      <c r="J69" s="206"/>
      <c r="K69" s="206"/>
      <c r="L69" s="182"/>
      <c r="M69" s="182"/>
      <c r="N69" s="182"/>
      <c r="O69" s="182"/>
      <c r="P69" s="182"/>
    </row>
    <row r="70" spans="1:29" ht="15" customHeight="1" x14ac:dyDescent="0.25">
      <c r="A70" s="152" t="s">
        <v>241</v>
      </c>
      <c r="B70" s="359"/>
      <c r="C70" s="148"/>
      <c r="D70" s="148"/>
      <c r="E70" s="148"/>
      <c r="F70" s="148"/>
      <c r="G70" s="148"/>
      <c r="H70" s="148"/>
      <c r="I70" s="174"/>
      <c r="J70" s="158"/>
      <c r="K70" s="158"/>
      <c r="L70" s="94"/>
      <c r="M70" s="94"/>
      <c r="N70" s="94"/>
      <c r="O70" s="94"/>
      <c r="P70" s="94"/>
      <c r="Q70" s="7"/>
      <c r="R70" s="7"/>
    </row>
    <row r="71" spans="1:29" ht="15" customHeight="1" x14ac:dyDescent="0.25">
      <c r="A71" s="152" t="s">
        <v>248</v>
      </c>
      <c r="B71" s="359"/>
      <c r="C71" s="148"/>
      <c r="D71" s="148"/>
      <c r="E71" s="148"/>
      <c r="F71" s="148"/>
      <c r="G71" s="148"/>
      <c r="H71" s="148"/>
      <c r="I71" s="174"/>
      <c r="J71" s="158"/>
      <c r="K71" s="158"/>
      <c r="L71" s="94"/>
      <c r="M71" s="94"/>
      <c r="N71" s="94"/>
      <c r="O71" s="94"/>
      <c r="P71" s="94"/>
      <c r="Q71" s="7"/>
      <c r="R71" s="7"/>
    </row>
    <row r="72" spans="1:29" ht="15" customHeight="1" x14ac:dyDescent="0.25">
      <c r="A72" s="152" t="s">
        <v>242</v>
      </c>
      <c r="B72" s="359"/>
      <c r="C72" s="148"/>
      <c r="D72" s="148"/>
      <c r="E72" s="148"/>
      <c r="F72" s="148"/>
      <c r="G72" s="148"/>
      <c r="H72" s="148"/>
      <c r="I72" s="174"/>
      <c r="J72" s="158"/>
      <c r="K72" s="158"/>
      <c r="L72" s="94"/>
      <c r="M72" s="94"/>
      <c r="N72" s="94"/>
      <c r="O72" s="94"/>
      <c r="P72" s="94"/>
      <c r="Q72" s="7"/>
      <c r="R72" s="7"/>
    </row>
    <row r="73" spans="1:29" ht="15" customHeight="1" x14ac:dyDescent="0.25">
      <c r="A73" s="155" t="s">
        <v>310</v>
      </c>
      <c r="B73" s="360"/>
      <c r="C73" s="159"/>
      <c r="D73" s="159"/>
      <c r="E73" s="159"/>
      <c r="F73" s="159"/>
      <c r="G73" s="159"/>
      <c r="H73" s="159"/>
      <c r="I73" s="177"/>
      <c r="J73" s="158"/>
      <c r="K73" s="158"/>
      <c r="L73" s="70"/>
      <c r="M73" s="70"/>
      <c r="N73" s="70"/>
      <c r="O73" s="70"/>
      <c r="P73" s="70"/>
    </row>
  </sheetData>
  <mergeCells count="7">
    <mergeCell ref="X6:Z6"/>
    <mergeCell ref="AA6:AB6"/>
    <mergeCell ref="B66:H66"/>
    <mergeCell ref="A6:H6"/>
    <mergeCell ref="I6:N6"/>
    <mergeCell ref="O6:R6"/>
    <mergeCell ref="S6:W6"/>
  </mergeCells>
  <printOptions headings="1" gridLines="1"/>
  <pageMargins left="0.7" right="0.7" top="0.75" bottom="0.75" header="0.3" footer="0.3"/>
  <pageSetup scale="2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A67"/>
  <sheetViews>
    <sheetView zoomScaleNormal="100" workbookViewId="0"/>
  </sheetViews>
  <sheetFormatPr defaultColWidth="9.140625" defaultRowHeight="15" x14ac:dyDescent="0.25"/>
  <cols>
    <col min="1" max="1" width="23.28515625" style="114" customWidth="1"/>
    <col min="2" max="7" width="15.7109375" style="114" customWidth="1"/>
    <col min="8" max="8" width="23" style="114" customWidth="1"/>
    <col min="9" max="9" width="26" style="114" bestFit="1" customWidth="1"/>
    <col min="10" max="12" width="12.7109375" style="114" customWidth="1"/>
    <col min="13" max="18" width="18.7109375" style="114" customWidth="1"/>
    <col min="19" max="20" width="18.42578125" style="114" customWidth="1"/>
    <col min="21" max="28" width="19.7109375" style="114" customWidth="1"/>
    <col min="29" max="29" width="18.7109375" style="114" customWidth="1"/>
    <col min="30" max="37" width="19.7109375" style="114" customWidth="1"/>
    <col min="38" max="40" width="13.7109375" style="114" customWidth="1"/>
    <col min="41" max="41" width="17.85546875" style="114" customWidth="1"/>
    <col min="42" max="42" width="14.140625" style="114" customWidth="1"/>
    <col min="43" max="43" width="14.28515625" style="114" customWidth="1"/>
    <col min="44" max="46" width="13.7109375" style="114" customWidth="1"/>
    <col min="47" max="47" width="14.28515625" style="114" customWidth="1"/>
    <col min="48" max="52" width="14.7109375" style="114" customWidth="1"/>
    <col min="53" max="53" width="58.140625" style="114" customWidth="1"/>
    <col min="54" max="56" width="13.7109375" style="114" customWidth="1"/>
    <col min="57" max="57" width="12.42578125" style="114" customWidth="1"/>
    <col min="58" max="58" width="38.7109375" style="114" customWidth="1"/>
    <col min="59" max="59" width="15.85546875" style="114" customWidth="1"/>
    <col min="60" max="61" width="15.5703125" style="114" customWidth="1"/>
    <col min="62" max="62" width="16.28515625" style="114" customWidth="1"/>
    <col min="63" max="16384" width="9.140625" style="114"/>
  </cols>
  <sheetData>
    <row r="1" spans="1:79" x14ac:dyDescent="0.25">
      <c r="A1" s="1" t="s">
        <v>238</v>
      </c>
      <c r="B1" s="1" t="s">
        <v>229</v>
      </c>
      <c r="G1" s="241" t="s">
        <v>1</v>
      </c>
      <c r="H1" s="241" t="str">
        <f>'1.Feeder Deployment Incremental'!E1</f>
        <v>Unitil - FG&amp;E</v>
      </c>
    </row>
    <row r="2" spans="1:79" x14ac:dyDescent="0.25">
      <c r="A2" s="1"/>
      <c r="B2" s="1"/>
      <c r="G2" s="241" t="s">
        <v>312</v>
      </c>
      <c r="H2" s="254">
        <f>'1.Feeder Deployment Incremental'!E2</f>
        <v>2018</v>
      </c>
    </row>
    <row r="3" spans="1:79" ht="15.75" thickBot="1" x14ac:dyDescent="0.3"/>
    <row r="4" spans="1:79" ht="15.75" thickBot="1" x14ac:dyDescent="0.3">
      <c r="A4" s="714" t="s">
        <v>53</v>
      </c>
      <c r="B4" s="715"/>
      <c r="C4" s="715"/>
      <c r="D4" s="715"/>
      <c r="E4" s="715"/>
      <c r="F4" s="715"/>
      <c r="G4" s="716"/>
      <c r="H4" s="841" t="s">
        <v>228</v>
      </c>
      <c r="I4" s="720"/>
      <c r="J4" s="720"/>
      <c r="K4" s="720"/>
      <c r="L4" s="721"/>
      <c r="M4" s="765" t="s">
        <v>227</v>
      </c>
      <c r="N4" s="765"/>
      <c r="O4" s="765"/>
      <c r="P4" s="765"/>
      <c r="Q4" s="765"/>
      <c r="R4" s="765"/>
      <c r="S4" s="765"/>
      <c r="T4" s="765"/>
      <c r="U4" s="765"/>
      <c r="V4" s="765"/>
      <c r="W4" s="765"/>
      <c r="X4" s="765"/>
      <c r="Y4" s="765"/>
      <c r="Z4" s="765"/>
      <c r="AA4" s="765"/>
      <c r="AB4" s="765"/>
      <c r="AC4" s="765"/>
      <c r="AD4" s="765"/>
      <c r="AE4" s="765"/>
      <c r="AF4" s="765"/>
      <c r="AG4" s="765"/>
      <c r="AH4" s="765"/>
      <c r="AI4" s="765"/>
      <c r="AJ4" s="765"/>
      <c r="AK4" s="766"/>
      <c r="AL4" s="844" t="s">
        <v>226</v>
      </c>
      <c r="AM4" s="845"/>
      <c r="AN4" s="845"/>
      <c r="AO4" s="845"/>
      <c r="AP4" s="845"/>
      <c r="AQ4" s="845"/>
      <c r="AR4" s="845"/>
      <c r="AS4" s="845"/>
      <c r="AT4" s="845"/>
      <c r="AU4" s="845"/>
      <c r="AV4" s="845"/>
      <c r="AW4" s="845"/>
      <c r="AX4" s="845"/>
      <c r="AY4" s="845"/>
      <c r="AZ4" s="845"/>
      <c r="BA4" s="845"/>
      <c r="BB4" s="776" t="s">
        <v>225</v>
      </c>
      <c r="BC4" s="777"/>
      <c r="BD4" s="777"/>
      <c r="BE4" s="777"/>
      <c r="BF4" s="777"/>
      <c r="BG4" s="846"/>
      <c r="BH4" s="846"/>
      <c r="BI4" s="846"/>
      <c r="BJ4" s="847"/>
    </row>
    <row r="5" spans="1:79" ht="15.75" customHeight="1" thickBot="1" x14ac:dyDescent="0.3">
      <c r="A5" s="717"/>
      <c r="B5" s="718"/>
      <c r="C5" s="718"/>
      <c r="D5" s="718"/>
      <c r="E5" s="718"/>
      <c r="F5" s="718"/>
      <c r="G5" s="719"/>
      <c r="H5" s="842"/>
      <c r="I5" s="722"/>
      <c r="J5" s="722"/>
      <c r="K5" s="722"/>
      <c r="L5" s="723"/>
      <c r="M5" s="748" t="s">
        <v>54</v>
      </c>
      <c r="N5" s="749"/>
      <c r="O5" s="749"/>
      <c r="P5" s="749"/>
      <c r="Q5" s="749"/>
      <c r="R5" s="749"/>
      <c r="S5" s="749"/>
      <c r="T5" s="750"/>
      <c r="U5" s="748" t="s">
        <v>55</v>
      </c>
      <c r="V5" s="749"/>
      <c r="W5" s="749"/>
      <c r="X5" s="749"/>
      <c r="Y5" s="749"/>
      <c r="Z5" s="749"/>
      <c r="AA5" s="749"/>
      <c r="AB5" s="749"/>
      <c r="AC5" s="750"/>
      <c r="AD5" s="748" t="s">
        <v>62</v>
      </c>
      <c r="AE5" s="749"/>
      <c r="AF5" s="749"/>
      <c r="AG5" s="749"/>
      <c r="AH5" s="749"/>
      <c r="AI5" s="749"/>
      <c r="AJ5" s="749"/>
      <c r="AK5" s="750"/>
      <c r="AL5" s="848" t="s">
        <v>89</v>
      </c>
      <c r="AM5" s="849"/>
      <c r="AN5" s="849"/>
      <c r="AO5" s="849"/>
      <c r="AP5" s="849"/>
      <c r="AQ5" s="849"/>
      <c r="AR5" s="849"/>
      <c r="AS5" s="415"/>
      <c r="AT5" s="415"/>
      <c r="AU5" s="415"/>
      <c r="AV5" s="415"/>
      <c r="AW5" s="759" t="s">
        <v>224</v>
      </c>
      <c r="AX5" s="760"/>
      <c r="AY5" s="760"/>
      <c r="AZ5" s="760"/>
      <c r="BA5" s="760"/>
      <c r="BB5" s="732" t="s">
        <v>108</v>
      </c>
      <c r="BC5" s="741"/>
      <c r="BD5" s="741"/>
      <c r="BE5" s="741"/>
      <c r="BF5" s="741"/>
      <c r="BG5" s="732" t="s">
        <v>109</v>
      </c>
      <c r="BH5" s="741"/>
      <c r="BI5" s="741"/>
      <c r="BJ5" s="733"/>
    </row>
    <row r="6" spans="1:79" ht="57.75" customHeight="1" thickBot="1" x14ac:dyDescent="0.3">
      <c r="A6" s="717"/>
      <c r="B6" s="718"/>
      <c r="C6" s="718"/>
      <c r="D6" s="718"/>
      <c r="E6" s="718"/>
      <c r="F6" s="718"/>
      <c r="G6" s="719"/>
      <c r="H6" s="842"/>
      <c r="I6" s="722"/>
      <c r="J6" s="722"/>
      <c r="K6" s="722"/>
      <c r="L6" s="722"/>
      <c r="M6" s="832" t="s">
        <v>405</v>
      </c>
      <c r="N6" s="833"/>
      <c r="O6" s="832" t="s">
        <v>407</v>
      </c>
      <c r="P6" s="836"/>
      <c r="Q6" s="832" t="s">
        <v>423</v>
      </c>
      <c r="R6" s="836"/>
      <c r="S6" s="832" t="s">
        <v>237</v>
      </c>
      <c r="T6" s="836"/>
      <c r="U6" s="832" t="s">
        <v>405</v>
      </c>
      <c r="V6" s="833"/>
      <c r="W6" s="832" t="s">
        <v>407</v>
      </c>
      <c r="X6" s="836"/>
      <c r="Y6" s="832" t="s">
        <v>423</v>
      </c>
      <c r="Z6" s="836"/>
      <c r="AA6" s="832" t="s">
        <v>237</v>
      </c>
      <c r="AB6" s="836"/>
      <c r="AC6" s="830" t="s">
        <v>60</v>
      </c>
      <c r="AD6" s="832" t="s">
        <v>405</v>
      </c>
      <c r="AE6" s="833"/>
      <c r="AF6" s="832" t="s">
        <v>407</v>
      </c>
      <c r="AG6" s="836"/>
      <c r="AH6" s="832" t="s">
        <v>423</v>
      </c>
      <c r="AI6" s="836"/>
      <c r="AJ6" s="832" t="s">
        <v>237</v>
      </c>
      <c r="AK6" s="836"/>
      <c r="AL6" s="742" t="s">
        <v>223</v>
      </c>
      <c r="AM6" s="743"/>
      <c r="AN6" s="743"/>
      <c r="AO6" s="743"/>
      <c r="AP6" s="742" t="s">
        <v>222</v>
      </c>
      <c r="AQ6" s="743"/>
      <c r="AR6" s="761"/>
      <c r="AS6" s="743" t="s">
        <v>221</v>
      </c>
      <c r="AT6" s="743"/>
      <c r="AU6" s="743"/>
      <c r="AV6" s="827"/>
      <c r="AW6" s="742" t="s">
        <v>220</v>
      </c>
      <c r="AX6" s="743"/>
      <c r="AY6" s="743"/>
      <c r="AZ6" s="743"/>
      <c r="BA6" s="761"/>
      <c r="BB6" s="732" t="s">
        <v>219</v>
      </c>
      <c r="BC6" s="763"/>
      <c r="BD6" s="763"/>
      <c r="BE6" s="744"/>
      <c r="BF6" s="734" t="s">
        <v>218</v>
      </c>
      <c r="BG6" s="742" t="s">
        <v>217</v>
      </c>
      <c r="BH6" s="743"/>
      <c r="BI6" s="743"/>
      <c r="BJ6" s="761"/>
    </row>
    <row r="7" spans="1:79" ht="22.5" customHeight="1" thickBot="1" x14ac:dyDescent="0.3">
      <c r="A7" s="838"/>
      <c r="B7" s="839"/>
      <c r="C7" s="839"/>
      <c r="D7" s="839"/>
      <c r="E7" s="839"/>
      <c r="F7" s="839"/>
      <c r="G7" s="840"/>
      <c r="H7" s="843"/>
      <c r="I7" s="724"/>
      <c r="J7" s="724"/>
      <c r="K7" s="724"/>
      <c r="L7" s="724"/>
      <c r="M7" s="834"/>
      <c r="N7" s="835"/>
      <c r="O7" s="834"/>
      <c r="P7" s="837"/>
      <c r="Q7" s="834"/>
      <c r="R7" s="837"/>
      <c r="S7" s="834"/>
      <c r="T7" s="837"/>
      <c r="U7" s="834"/>
      <c r="V7" s="835"/>
      <c r="W7" s="834"/>
      <c r="X7" s="837"/>
      <c r="Y7" s="834"/>
      <c r="Z7" s="837"/>
      <c r="AA7" s="834"/>
      <c r="AB7" s="837"/>
      <c r="AC7" s="831"/>
      <c r="AD7" s="834"/>
      <c r="AE7" s="835"/>
      <c r="AF7" s="834"/>
      <c r="AG7" s="837"/>
      <c r="AH7" s="834"/>
      <c r="AI7" s="837"/>
      <c r="AJ7" s="834"/>
      <c r="AK7" s="837"/>
      <c r="AL7" s="732" t="s">
        <v>216</v>
      </c>
      <c r="AM7" s="763"/>
      <c r="AN7" s="763"/>
      <c r="AO7" s="763"/>
      <c r="AP7" s="732" t="s">
        <v>101</v>
      </c>
      <c r="AQ7" s="763"/>
      <c r="AR7" s="744"/>
      <c r="AS7" s="763" t="s">
        <v>270</v>
      </c>
      <c r="AT7" s="741"/>
      <c r="AU7" s="741"/>
      <c r="AV7" s="733"/>
      <c r="AW7" s="828"/>
      <c r="AX7" s="829"/>
      <c r="AY7" s="829"/>
      <c r="AZ7" s="829"/>
      <c r="BA7" s="762"/>
      <c r="BB7" s="828" t="s">
        <v>215</v>
      </c>
      <c r="BC7" s="829"/>
      <c r="BD7" s="829"/>
      <c r="BE7" s="829"/>
      <c r="BF7" s="735"/>
      <c r="BG7" s="759"/>
      <c r="BH7" s="760"/>
      <c r="BI7" s="760"/>
      <c r="BJ7" s="762"/>
    </row>
    <row r="8" spans="1:79" ht="119.25" customHeight="1" thickBot="1" x14ac:dyDescent="0.3">
      <c r="A8" s="361" t="s">
        <v>1</v>
      </c>
      <c r="B8" s="362" t="s">
        <v>83</v>
      </c>
      <c r="C8" s="362" t="s">
        <v>84</v>
      </c>
      <c r="D8" s="97" t="s">
        <v>3</v>
      </c>
      <c r="E8" s="97" t="s">
        <v>56</v>
      </c>
      <c r="F8" s="97" t="s">
        <v>4</v>
      </c>
      <c r="G8" s="98" t="s">
        <v>85</v>
      </c>
      <c r="H8" s="242" t="s">
        <v>58</v>
      </c>
      <c r="I8" s="74" t="s">
        <v>9</v>
      </c>
      <c r="J8" s="74" t="s">
        <v>59</v>
      </c>
      <c r="K8" s="74" t="s">
        <v>57</v>
      </c>
      <c r="L8" s="244" t="s">
        <v>8</v>
      </c>
      <c r="M8" s="454" t="s">
        <v>295</v>
      </c>
      <c r="N8" s="455" t="s">
        <v>296</v>
      </c>
      <c r="O8" s="454" t="s">
        <v>297</v>
      </c>
      <c r="P8" s="456" t="s">
        <v>298</v>
      </c>
      <c r="Q8" s="454" t="s">
        <v>406</v>
      </c>
      <c r="R8" s="456" t="s">
        <v>298</v>
      </c>
      <c r="S8" s="454" t="s">
        <v>307</v>
      </c>
      <c r="T8" s="456" t="s">
        <v>306</v>
      </c>
      <c r="U8" s="454" t="s">
        <v>299</v>
      </c>
      <c r="V8" s="456" t="s">
        <v>300</v>
      </c>
      <c r="W8" s="454" t="s">
        <v>299</v>
      </c>
      <c r="X8" s="456" t="s">
        <v>301</v>
      </c>
      <c r="Y8" s="454" t="s">
        <v>299</v>
      </c>
      <c r="Z8" s="456" t="s">
        <v>301</v>
      </c>
      <c r="AA8" s="454" t="s">
        <v>305</v>
      </c>
      <c r="AB8" s="456" t="s">
        <v>304</v>
      </c>
      <c r="AC8" s="457" t="s">
        <v>240</v>
      </c>
      <c r="AD8" s="215" t="s">
        <v>424</v>
      </c>
      <c r="AE8" s="632" t="s">
        <v>425</v>
      </c>
      <c r="AF8" s="215" t="s">
        <v>424</v>
      </c>
      <c r="AG8" s="632" t="s">
        <v>425</v>
      </c>
      <c r="AH8" s="215" t="s">
        <v>424</v>
      </c>
      <c r="AI8" s="632" t="s">
        <v>425</v>
      </c>
      <c r="AJ8" s="215" t="s">
        <v>424</v>
      </c>
      <c r="AK8" s="632" t="s">
        <v>425</v>
      </c>
      <c r="AL8" s="77">
        <v>2015</v>
      </c>
      <c r="AM8" s="78">
        <v>2016</v>
      </c>
      <c r="AN8" s="78">
        <v>2017</v>
      </c>
      <c r="AO8" s="414" t="s">
        <v>214</v>
      </c>
      <c r="AP8" s="77">
        <v>2015</v>
      </c>
      <c r="AQ8" s="78">
        <v>2016</v>
      </c>
      <c r="AR8" s="89">
        <v>2017</v>
      </c>
      <c r="AS8" s="78">
        <v>2015</v>
      </c>
      <c r="AT8" s="78">
        <v>2016</v>
      </c>
      <c r="AU8" s="78">
        <v>2017</v>
      </c>
      <c r="AV8" s="414" t="s">
        <v>213</v>
      </c>
      <c r="AW8" s="224" t="s">
        <v>212</v>
      </c>
      <c r="AX8" s="95" t="s">
        <v>211</v>
      </c>
      <c r="AY8" s="95" t="s">
        <v>210</v>
      </c>
      <c r="AZ8" s="96" t="s">
        <v>209</v>
      </c>
      <c r="BA8" s="408" t="s">
        <v>208</v>
      </c>
      <c r="BB8" s="224" t="s">
        <v>207</v>
      </c>
      <c r="BC8" s="100" t="s">
        <v>206</v>
      </c>
      <c r="BD8" s="100" t="s">
        <v>205</v>
      </c>
      <c r="BE8" s="412" t="s">
        <v>204</v>
      </c>
      <c r="BF8" s="408" t="s">
        <v>203</v>
      </c>
      <c r="BG8" s="77">
        <v>2015</v>
      </c>
      <c r="BH8" s="78">
        <v>2016</v>
      </c>
      <c r="BI8" s="79">
        <v>2017</v>
      </c>
      <c r="BJ8" s="124" t="s">
        <v>202</v>
      </c>
      <c r="CA8" s="8"/>
    </row>
    <row r="9" spans="1:79" ht="30" customHeight="1" x14ac:dyDescent="0.25">
      <c r="A9" s="363" t="s">
        <v>313</v>
      </c>
      <c r="B9" s="404" t="s">
        <v>314</v>
      </c>
      <c r="C9" s="404" t="s">
        <v>314</v>
      </c>
      <c r="D9" s="405" t="s">
        <v>321</v>
      </c>
      <c r="E9" s="405" t="s">
        <v>322</v>
      </c>
      <c r="F9" s="405" t="s">
        <v>323</v>
      </c>
      <c r="G9" s="405" t="s">
        <v>322</v>
      </c>
      <c r="H9" s="91" t="s">
        <v>408</v>
      </c>
      <c r="I9" s="91" t="s">
        <v>409</v>
      </c>
      <c r="J9" s="625">
        <v>8.9155583268800402</v>
      </c>
      <c r="K9" s="625">
        <v>5.8370784795738642</v>
      </c>
      <c r="L9" s="627">
        <v>374</v>
      </c>
      <c r="M9" s="560">
        <v>1</v>
      </c>
      <c r="N9" s="561">
        <v>1</v>
      </c>
      <c r="O9" s="416">
        <v>0</v>
      </c>
      <c r="P9" s="92">
        <v>0</v>
      </c>
      <c r="Q9" s="416">
        <v>0</v>
      </c>
      <c r="R9" s="92">
        <v>0</v>
      </c>
      <c r="S9" s="416">
        <f>M9+O9+Q9</f>
        <v>1</v>
      </c>
      <c r="T9" s="92">
        <f>N9+P9+R9</f>
        <v>1</v>
      </c>
      <c r="U9" s="562">
        <v>400</v>
      </c>
      <c r="V9" s="563">
        <v>400</v>
      </c>
      <c r="W9" s="417">
        <v>0</v>
      </c>
      <c r="X9" s="418">
        <v>0</v>
      </c>
      <c r="Y9" s="416">
        <v>0</v>
      </c>
      <c r="Z9" s="92">
        <v>0</v>
      </c>
      <c r="AA9" s="419">
        <f>U9+W9+Y9</f>
        <v>400</v>
      </c>
      <c r="AB9" s="240">
        <f>V9+X9+Z9</f>
        <v>400</v>
      </c>
      <c r="AC9" s="473">
        <v>0.10460251046025104</v>
      </c>
      <c r="AD9" s="490">
        <v>651744</v>
      </c>
      <c r="AE9" s="577">
        <v>651744</v>
      </c>
      <c r="AF9" s="490">
        <f>2080*W9</f>
        <v>0</v>
      </c>
      <c r="AG9" s="490">
        <f>2080*X9</f>
        <v>0</v>
      </c>
      <c r="AH9" s="416">
        <v>0</v>
      </c>
      <c r="AI9" s="92">
        <v>0</v>
      </c>
      <c r="AJ9" s="490">
        <v>689871.02399999998</v>
      </c>
      <c r="AK9" s="491">
        <v>689871.02399999998</v>
      </c>
      <c r="AL9" s="653">
        <v>12885167.56948705</v>
      </c>
      <c r="AM9" s="654">
        <v>5452573.9892288074</v>
      </c>
      <c r="AN9" s="654">
        <v>5581681.0428949911</v>
      </c>
      <c r="AO9" s="559" t="s">
        <v>410</v>
      </c>
      <c r="AP9" s="648">
        <v>6.5173607787201728</v>
      </c>
      <c r="AQ9" s="580">
        <v>4.032</v>
      </c>
      <c r="AR9" s="505">
        <v>3.8239999999999998</v>
      </c>
      <c r="AS9" s="558">
        <v>0</v>
      </c>
      <c r="AT9" s="566">
        <v>0</v>
      </c>
      <c r="AU9" s="566">
        <v>1</v>
      </c>
      <c r="AV9" s="563">
        <f>AVERAGE(AS9:AU9)</f>
        <v>0.33333333333333331</v>
      </c>
      <c r="AW9" s="578">
        <v>157.1833</v>
      </c>
      <c r="AX9" s="579">
        <v>45.056669999999997</v>
      </c>
      <c r="AY9" s="580">
        <v>1.7413333</v>
      </c>
      <c r="AZ9" s="581">
        <v>0.30933329999999998</v>
      </c>
      <c r="BA9" s="458" t="s">
        <v>378</v>
      </c>
      <c r="BB9" s="225" t="s">
        <v>314</v>
      </c>
      <c r="BC9" s="93" t="s">
        <v>314</v>
      </c>
      <c r="BD9" s="93" t="s">
        <v>314</v>
      </c>
      <c r="BE9" s="226" t="s">
        <v>314</v>
      </c>
      <c r="BF9" s="229" t="s">
        <v>314</v>
      </c>
      <c r="BG9" s="225" t="s">
        <v>314</v>
      </c>
      <c r="BH9" s="93" t="s">
        <v>314</v>
      </c>
      <c r="BI9" s="93" t="s">
        <v>314</v>
      </c>
      <c r="BJ9" s="316" t="s">
        <v>314</v>
      </c>
    </row>
    <row r="10" spans="1:79" ht="30" customHeight="1" x14ac:dyDescent="0.25">
      <c r="A10" s="364" t="str">
        <f t="shared" ref="A10:A48" si="0">$H$1</f>
        <v>Unitil - FG&amp;E</v>
      </c>
      <c r="B10" s="65" t="s">
        <v>314</v>
      </c>
      <c r="C10" s="65" t="s">
        <v>314</v>
      </c>
      <c r="D10" s="58" t="s">
        <v>321</v>
      </c>
      <c r="E10" s="58" t="s">
        <v>322</v>
      </c>
      <c r="F10" s="58" t="s">
        <v>324</v>
      </c>
      <c r="G10" s="58" t="s">
        <v>322</v>
      </c>
      <c r="H10" s="116" t="s">
        <v>408</v>
      </c>
      <c r="I10" s="116" t="s">
        <v>409</v>
      </c>
      <c r="J10" s="573">
        <v>8.9155583268800402</v>
      </c>
      <c r="K10" s="573">
        <v>9.3706714094867429</v>
      </c>
      <c r="L10" s="482">
        <v>2001</v>
      </c>
      <c r="M10" s="486">
        <v>47</v>
      </c>
      <c r="N10" s="487">
        <v>47</v>
      </c>
      <c r="O10" s="18">
        <v>1</v>
      </c>
      <c r="P10" s="11">
        <v>1</v>
      </c>
      <c r="Q10" s="18">
        <v>0</v>
      </c>
      <c r="R10" s="11">
        <v>0</v>
      </c>
      <c r="S10" s="18">
        <f t="shared" ref="S10:V65" si="1">M10+O10+Q10</f>
        <v>48</v>
      </c>
      <c r="T10" s="11">
        <f t="shared" si="1"/>
        <v>48</v>
      </c>
      <c r="U10" s="488">
        <v>451.83499999999998</v>
      </c>
      <c r="V10" s="489">
        <v>451.83499999999998</v>
      </c>
      <c r="W10" s="417">
        <v>1.2</v>
      </c>
      <c r="X10" s="418">
        <v>0</v>
      </c>
      <c r="Y10" s="18">
        <v>0</v>
      </c>
      <c r="Z10" s="11">
        <v>0</v>
      </c>
      <c r="AA10" s="420">
        <f t="shared" ref="AA10:AB12" si="2">U10+W10+Y10</f>
        <v>453.03499999999997</v>
      </c>
      <c r="AB10" s="478">
        <f t="shared" si="2"/>
        <v>451.83499999999998</v>
      </c>
      <c r="AC10" s="476">
        <v>0.15665110650069156</v>
      </c>
      <c r="AD10" s="582">
        <v>736201.87559999991</v>
      </c>
      <c r="AE10" s="577">
        <v>736201.87559999991</v>
      </c>
      <c r="AF10" s="582">
        <v>10512</v>
      </c>
      <c r="AG10" s="583">
        <f t="shared" ref="AF10:AG12" si="3">2080*X10</f>
        <v>0</v>
      </c>
      <c r="AH10" s="18">
        <v>0</v>
      </c>
      <c r="AI10" s="11">
        <v>0</v>
      </c>
      <c r="AJ10" s="582">
        <v>802133.92800000007</v>
      </c>
      <c r="AK10" s="583">
        <v>802133.92800000007</v>
      </c>
      <c r="AL10" s="655">
        <v>15850801.375162635</v>
      </c>
      <c r="AM10" s="569">
        <v>13107233.370728623</v>
      </c>
      <c r="AN10" s="569">
        <v>13242183.409394844</v>
      </c>
      <c r="AO10" s="506" t="s">
        <v>410</v>
      </c>
      <c r="AP10" s="649">
        <v>3.7048566773898286</v>
      </c>
      <c r="AQ10" s="586">
        <v>2.988</v>
      </c>
      <c r="AR10" s="571">
        <v>2.8919999999999999</v>
      </c>
      <c r="AS10" s="485">
        <v>2</v>
      </c>
      <c r="AT10" s="483">
        <v>0</v>
      </c>
      <c r="AU10" s="483">
        <v>1</v>
      </c>
      <c r="AV10" s="489">
        <f t="shared" ref="AV10:AV65" si="4">AVERAGE(AS10:AU10)</f>
        <v>1</v>
      </c>
      <c r="AW10" s="584">
        <v>167.51329999999999</v>
      </c>
      <c r="AX10" s="585">
        <v>42.64</v>
      </c>
      <c r="AY10" s="586">
        <v>2.419</v>
      </c>
      <c r="AZ10" s="587">
        <v>1.0860000000000001</v>
      </c>
      <c r="BA10" s="459" t="s">
        <v>379</v>
      </c>
      <c r="BB10" s="42" t="s">
        <v>314</v>
      </c>
      <c r="BC10" s="23" t="s">
        <v>314</v>
      </c>
      <c r="BD10" s="23" t="s">
        <v>314</v>
      </c>
      <c r="BE10" s="227" t="s">
        <v>314</v>
      </c>
      <c r="BF10" s="230" t="s">
        <v>314</v>
      </c>
      <c r="BG10" s="42" t="s">
        <v>314</v>
      </c>
      <c r="BH10" s="23" t="s">
        <v>314</v>
      </c>
      <c r="BI10" s="23" t="s">
        <v>314</v>
      </c>
      <c r="BJ10" s="317" t="s">
        <v>314</v>
      </c>
    </row>
    <row r="11" spans="1:79" ht="30" customHeight="1" x14ac:dyDescent="0.25">
      <c r="A11" s="364" t="str">
        <f t="shared" si="0"/>
        <v>Unitil - FG&amp;E</v>
      </c>
      <c r="B11" s="65" t="s">
        <v>314</v>
      </c>
      <c r="C11" s="65" t="s">
        <v>314</v>
      </c>
      <c r="D11" s="58" t="s">
        <v>321</v>
      </c>
      <c r="E11" s="58" t="s">
        <v>322</v>
      </c>
      <c r="F11" s="58" t="s">
        <v>325</v>
      </c>
      <c r="G11" s="58" t="s">
        <v>322</v>
      </c>
      <c r="H11" s="116" t="s">
        <v>408</v>
      </c>
      <c r="I11" s="116" t="s">
        <v>409</v>
      </c>
      <c r="J11" s="573">
        <v>9.5609204577802025</v>
      </c>
      <c r="K11" s="573">
        <v>8.9630501127462114</v>
      </c>
      <c r="L11" s="482">
        <v>1628</v>
      </c>
      <c r="M11" s="486">
        <v>30</v>
      </c>
      <c r="N11" s="487">
        <v>30</v>
      </c>
      <c r="O11" s="18">
        <v>0</v>
      </c>
      <c r="P11" s="11">
        <v>0</v>
      </c>
      <c r="Q11" s="18">
        <v>0</v>
      </c>
      <c r="R11" s="11">
        <v>0</v>
      </c>
      <c r="S11" s="18">
        <f t="shared" si="1"/>
        <v>30</v>
      </c>
      <c r="T11" s="11">
        <f t="shared" si="1"/>
        <v>30</v>
      </c>
      <c r="U11" s="488">
        <v>445.08</v>
      </c>
      <c r="V11" s="489">
        <v>445.08</v>
      </c>
      <c r="W11" s="417">
        <v>0</v>
      </c>
      <c r="X11" s="418">
        <v>0</v>
      </c>
      <c r="Y11" s="18">
        <v>0</v>
      </c>
      <c r="Z11" s="11">
        <v>0</v>
      </c>
      <c r="AA11" s="420">
        <f t="shared" si="2"/>
        <v>445.08</v>
      </c>
      <c r="AB11" s="478">
        <f t="shared" si="2"/>
        <v>445.08</v>
      </c>
      <c r="AC11" s="476">
        <v>0.20769015398973401</v>
      </c>
      <c r="AD11" s="582">
        <v>725195.54879999999</v>
      </c>
      <c r="AE11" s="577">
        <v>725195.54879999999</v>
      </c>
      <c r="AF11" s="582">
        <f t="shared" si="3"/>
        <v>0</v>
      </c>
      <c r="AG11" s="583">
        <f t="shared" si="3"/>
        <v>0</v>
      </c>
      <c r="AH11" s="18">
        <v>0</v>
      </c>
      <c r="AI11" s="11">
        <v>0</v>
      </c>
      <c r="AJ11" s="582">
        <v>1132698.4847999997</v>
      </c>
      <c r="AK11" s="583">
        <v>1132698.4847999997</v>
      </c>
      <c r="AL11" s="655">
        <v>10294498.957632508</v>
      </c>
      <c r="AM11" s="569">
        <v>10238381.086773966</v>
      </c>
      <c r="AN11" s="569">
        <v>9812586.1156062074</v>
      </c>
      <c r="AO11" s="506" t="s">
        <v>410</v>
      </c>
      <c r="AP11" s="649">
        <v>2.4061649818746846</v>
      </c>
      <c r="AQ11" s="586">
        <v>2.3340000000000001</v>
      </c>
      <c r="AR11" s="571">
        <v>2.1429999999999998</v>
      </c>
      <c r="AS11" s="485">
        <v>2</v>
      </c>
      <c r="AT11" s="483">
        <v>1</v>
      </c>
      <c r="AU11" s="483">
        <v>1</v>
      </c>
      <c r="AV11" s="489">
        <f t="shared" si="4"/>
        <v>1.3333333333333333</v>
      </c>
      <c r="AW11" s="584">
        <v>162.91669999999999</v>
      </c>
      <c r="AX11" s="585">
        <v>62.023330000000001</v>
      </c>
      <c r="AY11" s="586">
        <v>2.4853333000000002</v>
      </c>
      <c r="AZ11" s="587">
        <v>1.3633333000000001</v>
      </c>
      <c r="BA11" s="459" t="s">
        <v>379</v>
      </c>
      <c r="BB11" s="42" t="s">
        <v>314</v>
      </c>
      <c r="BC11" s="23" t="s">
        <v>314</v>
      </c>
      <c r="BD11" s="23" t="s">
        <v>314</v>
      </c>
      <c r="BE11" s="227" t="s">
        <v>314</v>
      </c>
      <c r="BF11" s="230" t="s">
        <v>314</v>
      </c>
      <c r="BG11" s="42" t="s">
        <v>314</v>
      </c>
      <c r="BH11" s="23" t="s">
        <v>314</v>
      </c>
      <c r="BI11" s="23" t="s">
        <v>314</v>
      </c>
      <c r="BJ11" s="317" t="s">
        <v>314</v>
      </c>
    </row>
    <row r="12" spans="1:79" ht="30" customHeight="1" x14ac:dyDescent="0.25">
      <c r="A12" s="364" t="str">
        <f t="shared" si="0"/>
        <v>Unitil - FG&amp;E</v>
      </c>
      <c r="B12" s="65" t="s">
        <v>314</v>
      </c>
      <c r="C12" s="65" t="s">
        <v>314</v>
      </c>
      <c r="D12" s="58" t="s">
        <v>321</v>
      </c>
      <c r="E12" s="58" t="s">
        <v>322</v>
      </c>
      <c r="F12" s="58" t="s">
        <v>326</v>
      </c>
      <c r="G12" s="58" t="s">
        <v>322</v>
      </c>
      <c r="H12" s="116" t="s">
        <v>408</v>
      </c>
      <c r="I12" s="116" t="s">
        <v>409</v>
      </c>
      <c r="J12" s="573">
        <v>8.9155583268800402</v>
      </c>
      <c r="K12" s="573">
        <v>0</v>
      </c>
      <c r="L12" s="482">
        <v>0</v>
      </c>
      <c r="M12" s="18">
        <v>0</v>
      </c>
      <c r="N12" s="11">
        <v>0</v>
      </c>
      <c r="O12" s="18">
        <v>0</v>
      </c>
      <c r="P12" s="11">
        <v>0</v>
      </c>
      <c r="Q12" s="18">
        <v>0</v>
      </c>
      <c r="R12" s="11">
        <v>0</v>
      </c>
      <c r="S12" s="18">
        <f t="shared" si="1"/>
        <v>0</v>
      </c>
      <c r="T12" s="11">
        <f t="shared" si="1"/>
        <v>0</v>
      </c>
      <c r="U12" s="422">
        <v>0</v>
      </c>
      <c r="V12" s="423">
        <v>0</v>
      </c>
      <c r="W12" s="417">
        <v>0</v>
      </c>
      <c r="X12" s="418">
        <v>0</v>
      </c>
      <c r="Y12" s="18">
        <v>0</v>
      </c>
      <c r="Z12" s="11">
        <v>0</v>
      </c>
      <c r="AA12" s="420">
        <f t="shared" si="2"/>
        <v>0</v>
      </c>
      <c r="AB12" s="478">
        <f t="shared" si="2"/>
        <v>0</v>
      </c>
      <c r="AC12" s="476"/>
      <c r="AD12" s="582"/>
      <c r="AE12" s="583">
        <f>1302*V12</f>
        <v>0</v>
      </c>
      <c r="AF12" s="582">
        <f t="shared" si="3"/>
        <v>0</v>
      </c>
      <c r="AG12" s="583">
        <f t="shared" si="3"/>
        <v>0</v>
      </c>
      <c r="AH12" s="18">
        <v>0</v>
      </c>
      <c r="AI12" s="11">
        <v>0</v>
      </c>
      <c r="AJ12" s="645">
        <f t="shared" ref="AJ12:AK12" si="5">AD12+AF12+AH12</f>
        <v>0</v>
      </c>
      <c r="AK12" s="646">
        <f t="shared" si="5"/>
        <v>0</v>
      </c>
      <c r="AL12" s="655">
        <v>0</v>
      </c>
      <c r="AM12" s="569">
        <v>0</v>
      </c>
      <c r="AN12" s="569">
        <v>0</v>
      </c>
      <c r="AO12" s="506" t="s">
        <v>410</v>
      </c>
      <c r="AP12" s="649">
        <v>0</v>
      </c>
      <c r="AQ12" s="586">
        <v>0</v>
      </c>
      <c r="AR12" s="571">
        <v>0</v>
      </c>
      <c r="AS12" s="485">
        <v>0</v>
      </c>
      <c r="AT12" s="483">
        <v>0</v>
      </c>
      <c r="AU12" s="483">
        <v>0</v>
      </c>
      <c r="AV12" s="489">
        <f t="shared" si="4"/>
        <v>0</v>
      </c>
      <c r="AW12" s="584" t="s">
        <v>314</v>
      </c>
      <c r="AX12" s="585" t="s">
        <v>314</v>
      </c>
      <c r="AY12" s="586" t="s">
        <v>314</v>
      </c>
      <c r="AZ12" s="587" t="s">
        <v>314</v>
      </c>
      <c r="BA12" s="459" t="s">
        <v>380</v>
      </c>
      <c r="BB12" s="42" t="s">
        <v>314</v>
      </c>
      <c r="BC12" s="23" t="s">
        <v>314</v>
      </c>
      <c r="BD12" s="23" t="s">
        <v>314</v>
      </c>
      <c r="BE12" s="227" t="s">
        <v>314</v>
      </c>
      <c r="BF12" s="230" t="s">
        <v>314</v>
      </c>
      <c r="BG12" s="42" t="s">
        <v>314</v>
      </c>
      <c r="BH12" s="23" t="s">
        <v>314</v>
      </c>
      <c r="BI12" s="23" t="s">
        <v>314</v>
      </c>
      <c r="BJ12" s="317" t="s">
        <v>314</v>
      </c>
    </row>
    <row r="13" spans="1:79" ht="30" customHeight="1" x14ac:dyDescent="0.25">
      <c r="A13" s="364" t="str">
        <f t="shared" si="0"/>
        <v>Unitil - FG&amp;E</v>
      </c>
      <c r="B13" s="65" t="s">
        <v>314</v>
      </c>
      <c r="C13" s="65" t="s">
        <v>314</v>
      </c>
      <c r="D13" s="58" t="s">
        <v>321</v>
      </c>
      <c r="E13" s="58" t="s">
        <v>322</v>
      </c>
      <c r="F13" s="401"/>
      <c r="G13" s="401"/>
      <c r="H13" s="401"/>
      <c r="I13" s="401"/>
      <c r="J13" s="626"/>
      <c r="K13" s="626"/>
      <c r="L13" s="628"/>
      <c r="M13" s="424"/>
      <c r="N13" s="425"/>
      <c r="O13" s="424"/>
      <c r="P13" s="425"/>
      <c r="Q13" s="424"/>
      <c r="R13" s="425"/>
      <c r="S13" s="424"/>
      <c r="T13" s="425"/>
      <c r="U13" s="428"/>
      <c r="V13" s="429"/>
      <c r="W13" s="430"/>
      <c r="X13" s="431"/>
      <c r="Y13" s="424"/>
      <c r="Z13" s="425"/>
      <c r="AA13" s="432"/>
      <c r="AB13" s="479"/>
      <c r="AC13" s="474"/>
      <c r="AD13" s="424"/>
      <c r="AE13" s="425"/>
      <c r="AF13" s="424"/>
      <c r="AG13" s="425"/>
      <c r="AH13" s="424"/>
      <c r="AI13" s="425"/>
      <c r="AJ13" s="424"/>
      <c r="AK13" s="425"/>
      <c r="AL13" s="656"/>
      <c r="AM13" s="657"/>
      <c r="AN13" s="657"/>
      <c r="AO13" s="425"/>
      <c r="AP13" s="650"/>
      <c r="AQ13" s="626"/>
      <c r="AR13" s="651"/>
      <c r="AS13" s="424"/>
      <c r="AT13" s="401"/>
      <c r="AU13" s="401"/>
      <c r="AV13" s="425"/>
      <c r="AW13" s="424"/>
      <c r="AX13" s="401"/>
      <c r="AY13" s="401"/>
      <c r="AZ13" s="425"/>
      <c r="BA13" s="460"/>
      <c r="BB13" s="424"/>
      <c r="BC13" s="401"/>
      <c r="BD13" s="401"/>
      <c r="BE13" s="425"/>
      <c r="BF13" s="460"/>
      <c r="BG13" s="424"/>
      <c r="BH13" s="401"/>
      <c r="BI13" s="401"/>
      <c r="BJ13" s="425"/>
    </row>
    <row r="14" spans="1:79" ht="30" customHeight="1" x14ac:dyDescent="0.25">
      <c r="A14" s="364" t="str">
        <f t="shared" si="0"/>
        <v>Unitil - FG&amp;E</v>
      </c>
      <c r="B14" s="65" t="s">
        <v>314</v>
      </c>
      <c r="C14" s="65" t="s">
        <v>314</v>
      </c>
      <c r="D14" s="58" t="s">
        <v>327</v>
      </c>
      <c r="E14" s="58" t="s">
        <v>322</v>
      </c>
      <c r="F14" s="58" t="s">
        <v>328</v>
      </c>
      <c r="G14" s="58" t="s">
        <v>322</v>
      </c>
      <c r="H14" s="116" t="s">
        <v>408</v>
      </c>
      <c r="I14" s="116" t="s">
        <v>411</v>
      </c>
      <c r="J14" s="573">
        <v>2.0174927806562279</v>
      </c>
      <c r="K14" s="573">
        <v>3.8659904927253792</v>
      </c>
      <c r="L14" s="482">
        <v>734</v>
      </c>
      <c r="M14" s="659">
        <v>22</v>
      </c>
      <c r="N14" s="659">
        <v>22</v>
      </c>
      <c r="O14" s="18">
        <v>0</v>
      </c>
      <c r="P14" s="11">
        <v>0</v>
      </c>
      <c r="Q14" s="18">
        <v>0</v>
      </c>
      <c r="R14" s="11">
        <v>0</v>
      </c>
      <c r="S14" s="18">
        <f t="shared" si="1"/>
        <v>22</v>
      </c>
      <c r="T14" s="11">
        <f t="shared" si="1"/>
        <v>22</v>
      </c>
      <c r="U14" s="488">
        <v>128.785</v>
      </c>
      <c r="V14" s="489">
        <v>128.785</v>
      </c>
      <c r="W14" s="417">
        <v>0</v>
      </c>
      <c r="X14" s="418">
        <v>0</v>
      </c>
      <c r="Y14" s="18">
        <v>0</v>
      </c>
      <c r="Z14" s="11">
        <v>0</v>
      </c>
      <c r="AA14" s="420">
        <f t="shared" ref="AA14:AB16" si="6">U14+W14+Y14</f>
        <v>128.785</v>
      </c>
      <c r="AB14" s="478">
        <f t="shared" si="6"/>
        <v>128.785</v>
      </c>
      <c r="AC14" s="476">
        <v>0.14261904761904762</v>
      </c>
      <c r="AD14" s="582">
        <v>209837.12760000001</v>
      </c>
      <c r="AE14" s="583">
        <v>209837.12760000001</v>
      </c>
      <c r="AF14" s="582">
        <f t="shared" ref="AF14:AF16" si="7">2080*W14</f>
        <v>0</v>
      </c>
      <c r="AG14" s="583">
        <f t="shared" ref="AG14:AG16" si="8">2080*X14</f>
        <v>0</v>
      </c>
      <c r="AH14" s="18">
        <v>0</v>
      </c>
      <c r="AI14" s="11">
        <v>0</v>
      </c>
      <c r="AJ14" s="645">
        <f t="shared" ref="AJ14:AK16" si="9">AD14+AF14+AH14</f>
        <v>209837.12760000001</v>
      </c>
      <c r="AK14" s="646">
        <f t="shared" si="9"/>
        <v>209837.12760000001</v>
      </c>
      <c r="AL14" s="655">
        <v>4346632.0965943877</v>
      </c>
      <c r="AM14" s="569">
        <v>4329598.1716563422</v>
      </c>
      <c r="AN14" s="569">
        <v>4134748.1392405066</v>
      </c>
      <c r="AO14" s="506" t="s">
        <v>410</v>
      </c>
      <c r="AP14" s="649">
        <v>1.0159517216876008</v>
      </c>
      <c r="AQ14" s="586">
        <v>0.98699999999999999</v>
      </c>
      <c r="AR14" s="571">
        <v>0.90300000000000002</v>
      </c>
      <c r="AS14" s="485">
        <v>0</v>
      </c>
      <c r="AT14" s="483">
        <v>0</v>
      </c>
      <c r="AU14" s="483">
        <v>0</v>
      </c>
      <c r="AV14" s="489">
        <f t="shared" si="4"/>
        <v>0</v>
      </c>
      <c r="AW14" s="584">
        <v>133.33670000000001</v>
      </c>
      <c r="AX14" s="585">
        <v>51.593330000000002</v>
      </c>
      <c r="AY14" s="586">
        <v>2.29</v>
      </c>
      <c r="AZ14" s="587">
        <v>1.1436667</v>
      </c>
      <c r="BA14" s="459" t="s">
        <v>381</v>
      </c>
      <c r="BB14" s="42" t="s">
        <v>314</v>
      </c>
      <c r="BC14" s="23" t="s">
        <v>314</v>
      </c>
      <c r="BD14" s="23" t="s">
        <v>314</v>
      </c>
      <c r="BE14" s="227" t="s">
        <v>314</v>
      </c>
      <c r="BF14" s="230" t="s">
        <v>314</v>
      </c>
      <c r="BG14" s="42" t="s">
        <v>314</v>
      </c>
      <c r="BH14" s="23" t="s">
        <v>314</v>
      </c>
      <c r="BI14" s="23" t="s">
        <v>314</v>
      </c>
      <c r="BJ14" s="317" t="s">
        <v>314</v>
      </c>
    </row>
    <row r="15" spans="1:79" ht="30" customHeight="1" x14ac:dyDescent="0.25">
      <c r="A15" s="364" t="str">
        <f t="shared" si="0"/>
        <v>Unitil - FG&amp;E</v>
      </c>
      <c r="B15" s="65" t="s">
        <v>314</v>
      </c>
      <c r="C15" s="65" t="s">
        <v>314</v>
      </c>
      <c r="D15" s="58" t="s">
        <v>327</v>
      </c>
      <c r="E15" s="58" t="s">
        <v>322</v>
      </c>
      <c r="F15" s="58" t="s">
        <v>329</v>
      </c>
      <c r="G15" s="58" t="s">
        <v>322</v>
      </c>
      <c r="H15" s="116" t="s">
        <v>408</v>
      </c>
      <c r="I15" s="116" t="s">
        <v>411</v>
      </c>
      <c r="J15" s="573">
        <v>2.0174927806562279</v>
      </c>
      <c r="K15" s="573">
        <v>2.6697901092261933</v>
      </c>
      <c r="L15" s="482">
        <v>367</v>
      </c>
      <c r="M15" s="659">
        <v>4</v>
      </c>
      <c r="N15" s="659">
        <v>4</v>
      </c>
      <c r="O15" s="18">
        <v>0</v>
      </c>
      <c r="P15" s="11">
        <v>0</v>
      </c>
      <c r="Q15" s="18">
        <v>0</v>
      </c>
      <c r="R15" s="11">
        <v>0</v>
      </c>
      <c r="S15" s="18">
        <f t="shared" si="1"/>
        <v>4</v>
      </c>
      <c r="T15" s="11">
        <f t="shared" si="1"/>
        <v>4</v>
      </c>
      <c r="U15" s="488">
        <v>25.23</v>
      </c>
      <c r="V15" s="489">
        <v>25.23</v>
      </c>
      <c r="W15" s="417">
        <v>0</v>
      </c>
      <c r="X15" s="418">
        <v>0</v>
      </c>
      <c r="Y15" s="18">
        <v>0</v>
      </c>
      <c r="Z15" s="11">
        <v>0</v>
      </c>
      <c r="AA15" s="420">
        <f t="shared" si="6"/>
        <v>25.23</v>
      </c>
      <c r="AB15" s="478">
        <f t="shared" si="6"/>
        <v>25.23</v>
      </c>
      <c r="AC15" s="476">
        <v>2.7070815450643777E-2</v>
      </c>
      <c r="AD15" s="582">
        <v>41108.752800000002</v>
      </c>
      <c r="AE15" s="583">
        <v>41108.752800000002</v>
      </c>
      <c r="AF15" s="582">
        <f t="shared" si="7"/>
        <v>0</v>
      </c>
      <c r="AG15" s="583">
        <f t="shared" si="8"/>
        <v>0</v>
      </c>
      <c r="AH15" s="18">
        <v>0</v>
      </c>
      <c r="AI15" s="11">
        <v>0</v>
      </c>
      <c r="AJ15" s="645">
        <f t="shared" si="9"/>
        <v>41108.752800000002</v>
      </c>
      <c r="AK15" s="646">
        <f t="shared" si="9"/>
        <v>41108.752800000002</v>
      </c>
      <c r="AL15" s="655">
        <v>4028084.5906973993</v>
      </c>
      <c r="AM15" s="569">
        <v>4075173.9629875808</v>
      </c>
      <c r="AN15" s="569">
        <v>4267536.2854619622</v>
      </c>
      <c r="AO15" s="506" t="s">
        <v>410</v>
      </c>
      <c r="AP15" s="649">
        <v>0.94149663097290659</v>
      </c>
      <c r="AQ15" s="586">
        <v>0.92900000000000005</v>
      </c>
      <c r="AR15" s="571">
        <v>0.93200000000000005</v>
      </c>
      <c r="AS15" s="485">
        <v>0</v>
      </c>
      <c r="AT15" s="483">
        <v>0</v>
      </c>
      <c r="AU15" s="483">
        <v>0</v>
      </c>
      <c r="AV15" s="489">
        <f t="shared" si="4"/>
        <v>0</v>
      </c>
      <c r="AW15" s="584">
        <v>132.6</v>
      </c>
      <c r="AX15" s="585">
        <v>61.88</v>
      </c>
      <c r="AY15" s="586">
        <v>2.0993333000000001</v>
      </c>
      <c r="AZ15" s="587">
        <v>1.1026667000000001</v>
      </c>
      <c r="BA15" s="459" t="s">
        <v>382</v>
      </c>
      <c r="BB15" s="42" t="s">
        <v>314</v>
      </c>
      <c r="BC15" s="23" t="s">
        <v>314</v>
      </c>
      <c r="BD15" s="23" t="s">
        <v>314</v>
      </c>
      <c r="BE15" s="227" t="s">
        <v>314</v>
      </c>
      <c r="BF15" s="230" t="s">
        <v>314</v>
      </c>
      <c r="BG15" s="42" t="s">
        <v>314</v>
      </c>
      <c r="BH15" s="23" t="s">
        <v>314</v>
      </c>
      <c r="BI15" s="23" t="s">
        <v>314</v>
      </c>
      <c r="BJ15" s="317" t="s">
        <v>314</v>
      </c>
    </row>
    <row r="16" spans="1:79" ht="30" customHeight="1" x14ac:dyDescent="0.25">
      <c r="A16" s="364" t="str">
        <f t="shared" si="0"/>
        <v>Unitil - FG&amp;E</v>
      </c>
      <c r="B16" s="65" t="s">
        <v>314</v>
      </c>
      <c r="C16" s="65" t="s">
        <v>314</v>
      </c>
      <c r="D16" s="58" t="s">
        <v>327</v>
      </c>
      <c r="E16" s="58" t="s">
        <v>322</v>
      </c>
      <c r="F16" s="58" t="s">
        <v>330</v>
      </c>
      <c r="G16" s="58" t="s">
        <v>322</v>
      </c>
      <c r="H16" s="116" t="s">
        <v>408</v>
      </c>
      <c r="I16" s="116" t="s">
        <v>409</v>
      </c>
      <c r="J16" s="573">
        <v>12.692121907703218</v>
      </c>
      <c r="K16" s="573">
        <v>19.601120725587119</v>
      </c>
      <c r="L16" s="482">
        <v>1705</v>
      </c>
      <c r="M16" s="659">
        <v>78</v>
      </c>
      <c r="N16" s="659">
        <v>78</v>
      </c>
      <c r="O16" s="18">
        <v>0</v>
      </c>
      <c r="P16" s="11">
        <v>0</v>
      </c>
      <c r="Q16" s="18">
        <v>0</v>
      </c>
      <c r="R16" s="11">
        <v>0</v>
      </c>
      <c r="S16" s="18">
        <f t="shared" si="1"/>
        <v>78</v>
      </c>
      <c r="T16" s="11">
        <f t="shared" si="1"/>
        <v>78</v>
      </c>
      <c r="U16" s="488">
        <v>576.85</v>
      </c>
      <c r="V16" s="489">
        <v>576.85</v>
      </c>
      <c r="W16" s="417">
        <v>0</v>
      </c>
      <c r="X16" s="418">
        <v>0</v>
      </c>
      <c r="Y16" s="18">
        <v>0</v>
      </c>
      <c r="Z16" s="11">
        <v>0</v>
      </c>
      <c r="AA16" s="420">
        <v>576.85</v>
      </c>
      <c r="AB16" s="478">
        <f t="shared" si="6"/>
        <v>576.85</v>
      </c>
      <c r="AC16" s="575">
        <v>0.14363794820717132</v>
      </c>
      <c r="AD16" s="577">
        <v>939896.31599999999</v>
      </c>
      <c r="AE16" s="583">
        <v>939896.31599999999</v>
      </c>
      <c r="AF16" s="582">
        <f t="shared" si="7"/>
        <v>0</v>
      </c>
      <c r="AG16" s="583">
        <f t="shared" si="8"/>
        <v>0</v>
      </c>
      <c r="AH16" s="18">
        <v>0</v>
      </c>
      <c r="AI16" s="11">
        <v>0</v>
      </c>
      <c r="AJ16" s="645">
        <f t="shared" si="9"/>
        <v>939896.31599999999</v>
      </c>
      <c r="AK16" s="646">
        <f t="shared" si="9"/>
        <v>939896.31599999999</v>
      </c>
      <c r="AL16" s="655">
        <v>21611630.262049701</v>
      </c>
      <c r="AM16" s="569">
        <v>18941443.672960572</v>
      </c>
      <c r="AN16" s="569">
        <v>18388868.800874721</v>
      </c>
      <c r="AO16" s="506" t="s">
        <v>410</v>
      </c>
      <c r="AP16" s="649">
        <v>5.0513529751938737</v>
      </c>
      <c r="AQ16" s="586">
        <v>4.3179999999999996</v>
      </c>
      <c r="AR16" s="571">
        <v>4.016</v>
      </c>
      <c r="AS16" s="485">
        <v>0</v>
      </c>
      <c r="AT16" s="483">
        <v>2</v>
      </c>
      <c r="AU16" s="483">
        <v>2</v>
      </c>
      <c r="AV16" s="489">
        <f t="shared" si="4"/>
        <v>1.3333333333333333</v>
      </c>
      <c r="AW16" s="584">
        <v>90.736670000000004</v>
      </c>
      <c r="AX16" s="585">
        <v>66.836669999999998</v>
      </c>
      <c r="AY16" s="586">
        <v>1.5256666999999999</v>
      </c>
      <c r="AZ16" s="587">
        <v>0.82833330000000005</v>
      </c>
      <c r="BA16" s="459" t="s">
        <v>383</v>
      </c>
      <c r="BB16" s="42" t="s">
        <v>314</v>
      </c>
      <c r="BC16" s="23" t="s">
        <v>314</v>
      </c>
      <c r="BD16" s="23" t="s">
        <v>314</v>
      </c>
      <c r="BE16" s="227" t="s">
        <v>314</v>
      </c>
      <c r="BF16" s="230" t="s">
        <v>314</v>
      </c>
      <c r="BG16" s="42" t="s">
        <v>314</v>
      </c>
      <c r="BH16" s="23" t="s">
        <v>314</v>
      </c>
      <c r="BI16" s="23" t="s">
        <v>314</v>
      </c>
      <c r="BJ16" s="317" t="s">
        <v>314</v>
      </c>
    </row>
    <row r="17" spans="1:62" ht="30" customHeight="1" x14ac:dyDescent="0.25">
      <c r="A17" s="364" t="str">
        <f t="shared" si="0"/>
        <v>Unitil - FG&amp;E</v>
      </c>
      <c r="B17" s="65" t="s">
        <v>314</v>
      </c>
      <c r="C17" s="65" t="s">
        <v>314</v>
      </c>
      <c r="D17" s="58" t="s">
        <v>327</v>
      </c>
      <c r="E17" s="58" t="s">
        <v>322</v>
      </c>
      <c r="F17" s="401"/>
      <c r="G17" s="401"/>
      <c r="H17" s="401"/>
      <c r="I17" s="401"/>
      <c r="J17" s="626"/>
      <c r="K17" s="626"/>
      <c r="L17" s="628"/>
      <c r="M17" s="424"/>
      <c r="N17" s="425"/>
      <c r="O17" s="424"/>
      <c r="P17" s="425"/>
      <c r="Q17" s="424"/>
      <c r="R17" s="425"/>
      <c r="S17" s="424"/>
      <c r="T17" s="425"/>
      <c r="U17" s="428"/>
      <c r="V17" s="429"/>
      <c r="W17" s="430"/>
      <c r="X17" s="431"/>
      <c r="Y17" s="424"/>
      <c r="Z17" s="425"/>
      <c r="AA17" s="432"/>
      <c r="AB17" s="479"/>
      <c r="AC17" s="474"/>
      <c r="AD17" s="424"/>
      <c r="AE17" s="425"/>
      <c r="AF17" s="424"/>
      <c r="AG17" s="425"/>
      <c r="AH17" s="424"/>
      <c r="AI17" s="425"/>
      <c r="AJ17" s="424"/>
      <c r="AK17" s="425"/>
      <c r="AL17" s="656"/>
      <c r="AM17" s="657"/>
      <c r="AN17" s="657"/>
      <c r="AO17" s="425"/>
      <c r="AP17" s="650"/>
      <c r="AQ17" s="626"/>
      <c r="AR17" s="651"/>
      <c r="AS17" s="424"/>
      <c r="AT17" s="401"/>
      <c r="AU17" s="401"/>
      <c r="AV17" s="425"/>
      <c r="AW17" s="424"/>
      <c r="AX17" s="401"/>
      <c r="AY17" s="401"/>
      <c r="AZ17" s="425"/>
      <c r="BA17" s="460"/>
      <c r="BB17" s="424"/>
      <c r="BC17" s="401"/>
      <c r="BD17" s="401"/>
      <c r="BE17" s="425"/>
      <c r="BF17" s="460"/>
      <c r="BG17" s="424"/>
      <c r="BH17" s="401"/>
      <c r="BI17" s="401"/>
      <c r="BJ17" s="425"/>
    </row>
    <row r="18" spans="1:62" ht="30" customHeight="1" x14ac:dyDescent="0.25">
      <c r="A18" s="364" t="str">
        <f t="shared" si="0"/>
        <v>Unitil - FG&amp;E</v>
      </c>
      <c r="B18" s="65" t="s">
        <v>314</v>
      </c>
      <c r="C18" s="65" t="s">
        <v>314</v>
      </c>
      <c r="D18" s="58" t="s">
        <v>331</v>
      </c>
      <c r="E18" s="58" t="s">
        <v>331</v>
      </c>
      <c r="F18" s="58" t="s">
        <v>332</v>
      </c>
      <c r="G18" s="58" t="s">
        <v>331</v>
      </c>
      <c r="H18" s="116" t="s">
        <v>314</v>
      </c>
      <c r="I18" s="116" t="s">
        <v>314</v>
      </c>
      <c r="J18" s="573" t="s">
        <v>314</v>
      </c>
      <c r="K18" s="573" t="s">
        <v>314</v>
      </c>
      <c r="L18" s="482" t="s">
        <v>314</v>
      </c>
      <c r="M18" s="18">
        <v>0</v>
      </c>
      <c r="N18" s="11">
        <v>0</v>
      </c>
      <c r="O18" s="18">
        <v>0</v>
      </c>
      <c r="P18" s="11">
        <v>0</v>
      </c>
      <c r="Q18" s="18">
        <v>0</v>
      </c>
      <c r="R18" s="11">
        <v>0</v>
      </c>
      <c r="S18" s="18">
        <f t="shared" si="1"/>
        <v>0</v>
      </c>
      <c r="T18" s="11">
        <f t="shared" si="1"/>
        <v>0</v>
      </c>
      <c r="U18" s="488">
        <v>0</v>
      </c>
      <c r="V18" s="423">
        <v>0</v>
      </c>
      <c r="W18" s="417">
        <v>0</v>
      </c>
      <c r="X18" s="418">
        <v>0</v>
      </c>
      <c r="Y18" s="18">
        <v>0</v>
      </c>
      <c r="Z18" s="11">
        <v>0</v>
      </c>
      <c r="AA18" s="420">
        <f t="shared" ref="AA18:AB21" si="10">U18+W18+Y18</f>
        <v>0</v>
      </c>
      <c r="AB18" s="478">
        <f t="shared" si="10"/>
        <v>0</v>
      </c>
      <c r="AC18" s="476"/>
      <c r="AD18" s="582"/>
      <c r="AE18" s="583">
        <f>1302*V18</f>
        <v>0</v>
      </c>
      <c r="AF18" s="582">
        <f t="shared" ref="AF18:AG21" si="11">2080*W18</f>
        <v>0</v>
      </c>
      <c r="AG18" s="583">
        <f t="shared" si="11"/>
        <v>0</v>
      </c>
      <c r="AH18" s="18">
        <v>0</v>
      </c>
      <c r="AI18" s="11">
        <v>0</v>
      </c>
      <c r="AJ18" s="645">
        <f t="shared" ref="AJ18:AK21" si="12">AD18+AF18+AH18</f>
        <v>0</v>
      </c>
      <c r="AK18" s="646">
        <f t="shared" si="12"/>
        <v>0</v>
      </c>
      <c r="AL18" s="655">
        <v>0</v>
      </c>
      <c r="AM18" s="569">
        <v>0</v>
      </c>
      <c r="AN18" s="569">
        <v>0</v>
      </c>
      <c r="AO18" s="506" t="s">
        <v>410</v>
      </c>
      <c r="AP18" s="649">
        <v>0</v>
      </c>
      <c r="AQ18" s="586">
        <v>0</v>
      </c>
      <c r="AR18" s="571">
        <v>0</v>
      </c>
      <c r="AS18" s="485">
        <v>0</v>
      </c>
      <c r="AT18" s="483">
        <v>0</v>
      </c>
      <c r="AU18" s="483">
        <v>0</v>
      </c>
      <c r="AV18" s="489">
        <f t="shared" si="4"/>
        <v>0</v>
      </c>
      <c r="AW18" s="584" t="s">
        <v>314</v>
      </c>
      <c r="AX18" s="585" t="s">
        <v>314</v>
      </c>
      <c r="AY18" s="586" t="s">
        <v>314</v>
      </c>
      <c r="AZ18" s="587" t="s">
        <v>314</v>
      </c>
      <c r="BA18" s="459" t="s">
        <v>380</v>
      </c>
      <c r="BB18" s="42" t="s">
        <v>314</v>
      </c>
      <c r="BC18" s="23" t="s">
        <v>314</v>
      </c>
      <c r="BD18" s="23" t="s">
        <v>314</v>
      </c>
      <c r="BE18" s="227" t="s">
        <v>314</v>
      </c>
      <c r="BF18" s="230" t="s">
        <v>314</v>
      </c>
      <c r="BG18" s="42" t="s">
        <v>314</v>
      </c>
      <c r="BH18" s="23" t="s">
        <v>314</v>
      </c>
      <c r="BI18" s="23" t="s">
        <v>314</v>
      </c>
      <c r="BJ18" s="317" t="s">
        <v>314</v>
      </c>
    </row>
    <row r="19" spans="1:62" ht="30" customHeight="1" x14ac:dyDescent="0.25">
      <c r="A19" s="364" t="str">
        <f t="shared" si="0"/>
        <v>Unitil - FG&amp;E</v>
      </c>
      <c r="B19" s="65" t="s">
        <v>314</v>
      </c>
      <c r="C19" s="65" t="s">
        <v>314</v>
      </c>
      <c r="D19" s="58" t="s">
        <v>331</v>
      </c>
      <c r="E19" s="58" t="s">
        <v>331</v>
      </c>
      <c r="F19" s="58" t="s">
        <v>333</v>
      </c>
      <c r="G19" s="58" t="s">
        <v>331</v>
      </c>
      <c r="H19" s="116" t="s">
        <v>408</v>
      </c>
      <c r="I19" s="116" t="s">
        <v>409</v>
      </c>
      <c r="J19" s="573">
        <v>9.5609204577802025</v>
      </c>
      <c r="K19" s="573">
        <v>7.5962175152935602E-2</v>
      </c>
      <c r="L19" s="482">
        <v>1</v>
      </c>
      <c r="M19" s="18">
        <v>0</v>
      </c>
      <c r="N19" s="11">
        <v>0</v>
      </c>
      <c r="O19" s="18">
        <v>0</v>
      </c>
      <c r="P19" s="11">
        <v>0</v>
      </c>
      <c r="Q19" s="18">
        <v>0</v>
      </c>
      <c r="R19" s="11">
        <v>0</v>
      </c>
      <c r="S19" s="18">
        <f t="shared" si="1"/>
        <v>0</v>
      </c>
      <c r="T19" s="11">
        <f t="shared" si="1"/>
        <v>0</v>
      </c>
      <c r="U19" s="488"/>
      <c r="V19" s="489"/>
      <c r="W19" s="417">
        <v>0</v>
      </c>
      <c r="X19" s="418">
        <v>0</v>
      </c>
      <c r="Y19" s="18">
        <v>0</v>
      </c>
      <c r="Z19" s="11">
        <v>0</v>
      </c>
      <c r="AA19" s="420">
        <f t="shared" si="10"/>
        <v>0</v>
      </c>
      <c r="AB19" s="478">
        <f t="shared" si="10"/>
        <v>0</v>
      </c>
      <c r="AC19" s="476">
        <v>0</v>
      </c>
      <c r="AD19" s="582"/>
      <c r="AE19" s="583">
        <f>1302*V19</f>
        <v>0</v>
      </c>
      <c r="AF19" s="582">
        <f t="shared" si="11"/>
        <v>0</v>
      </c>
      <c r="AG19" s="583">
        <f t="shared" si="11"/>
        <v>0</v>
      </c>
      <c r="AH19" s="18">
        <v>0</v>
      </c>
      <c r="AI19" s="11">
        <v>0</v>
      </c>
      <c r="AJ19" s="645">
        <f t="shared" si="12"/>
        <v>0</v>
      </c>
      <c r="AK19" s="646">
        <f t="shared" si="12"/>
        <v>0</v>
      </c>
      <c r="AL19" s="655">
        <v>16498468.528126271</v>
      </c>
      <c r="AM19" s="569">
        <v>16879730.257886127</v>
      </c>
      <c r="AN19" s="569">
        <v>17802769.396862779</v>
      </c>
      <c r="AO19" s="506" t="s">
        <v>410</v>
      </c>
      <c r="AP19" s="649">
        <v>3.8562379179713488</v>
      </c>
      <c r="AQ19" s="586">
        <v>3.8479999999999999</v>
      </c>
      <c r="AR19" s="571">
        <v>3.8879999999999999</v>
      </c>
      <c r="AS19" s="485">
        <v>0</v>
      </c>
      <c r="AT19" s="483">
        <v>0</v>
      </c>
      <c r="AU19" s="483">
        <v>0</v>
      </c>
      <c r="AV19" s="489">
        <f t="shared" si="4"/>
        <v>0</v>
      </c>
      <c r="AW19" s="584">
        <v>90.91</v>
      </c>
      <c r="AX19" s="585">
        <v>0</v>
      </c>
      <c r="AY19" s="586">
        <v>1</v>
      </c>
      <c r="AZ19" s="587">
        <v>0</v>
      </c>
      <c r="BA19" s="459" t="s">
        <v>377</v>
      </c>
      <c r="BB19" s="42" t="s">
        <v>314</v>
      </c>
      <c r="BC19" s="23" t="s">
        <v>314</v>
      </c>
      <c r="BD19" s="23" t="s">
        <v>314</v>
      </c>
      <c r="BE19" s="227" t="s">
        <v>314</v>
      </c>
      <c r="BF19" s="230" t="s">
        <v>314</v>
      </c>
      <c r="BG19" s="42" t="s">
        <v>314</v>
      </c>
      <c r="BH19" s="23" t="s">
        <v>314</v>
      </c>
      <c r="BI19" s="23" t="s">
        <v>314</v>
      </c>
      <c r="BJ19" s="317" t="s">
        <v>314</v>
      </c>
    </row>
    <row r="20" spans="1:62" ht="30" customHeight="1" x14ac:dyDescent="0.25">
      <c r="A20" s="364" t="str">
        <f t="shared" si="0"/>
        <v>Unitil - FG&amp;E</v>
      </c>
      <c r="B20" s="65" t="s">
        <v>314</v>
      </c>
      <c r="C20" s="65" t="s">
        <v>314</v>
      </c>
      <c r="D20" s="58" t="s">
        <v>331</v>
      </c>
      <c r="E20" s="58" t="s">
        <v>331</v>
      </c>
      <c r="F20" s="58" t="s">
        <v>334</v>
      </c>
      <c r="G20" s="58" t="s">
        <v>412</v>
      </c>
      <c r="H20" s="116" t="s">
        <v>408</v>
      </c>
      <c r="I20" s="116" t="s">
        <v>409</v>
      </c>
      <c r="J20" s="573">
        <v>7.6487363662241616</v>
      </c>
      <c r="K20" s="573">
        <v>41.115999726950761</v>
      </c>
      <c r="L20" s="482">
        <v>1496</v>
      </c>
      <c r="M20" s="486">
        <v>127</v>
      </c>
      <c r="N20" s="487">
        <v>127</v>
      </c>
      <c r="O20" s="18">
        <v>0</v>
      </c>
      <c r="P20" s="11">
        <v>0</v>
      </c>
      <c r="Q20" s="18">
        <v>0</v>
      </c>
      <c r="R20" s="11">
        <v>0</v>
      </c>
      <c r="S20" s="18">
        <f t="shared" si="1"/>
        <v>127</v>
      </c>
      <c r="T20" s="11">
        <f t="shared" si="1"/>
        <v>127</v>
      </c>
      <c r="U20" s="488">
        <v>960.39</v>
      </c>
      <c r="V20" s="489">
        <v>960.39</v>
      </c>
      <c r="W20" s="417">
        <v>0</v>
      </c>
      <c r="X20" s="418">
        <v>0</v>
      </c>
      <c r="Y20" s="18">
        <v>0</v>
      </c>
      <c r="Z20" s="11">
        <v>0</v>
      </c>
      <c r="AA20" s="420">
        <f t="shared" si="10"/>
        <v>960.39</v>
      </c>
      <c r="AB20" s="478">
        <f t="shared" si="10"/>
        <v>960.39</v>
      </c>
      <c r="AC20" s="476">
        <v>0.19441093117408906</v>
      </c>
      <c r="AD20" s="582">
        <v>1564821.0504000001</v>
      </c>
      <c r="AE20" s="583">
        <v>1564821.0504000001</v>
      </c>
      <c r="AF20" s="582">
        <f t="shared" si="11"/>
        <v>0</v>
      </c>
      <c r="AG20" s="583">
        <f t="shared" si="11"/>
        <v>0</v>
      </c>
      <c r="AH20" s="18">
        <v>0</v>
      </c>
      <c r="AI20" s="11">
        <v>0</v>
      </c>
      <c r="AJ20" s="645">
        <f t="shared" si="12"/>
        <v>1564821.0504000001</v>
      </c>
      <c r="AK20" s="646">
        <f t="shared" si="12"/>
        <v>1564821.0504000001</v>
      </c>
      <c r="AL20" s="655">
        <v>20043593.996979848</v>
      </c>
      <c r="AM20" s="569">
        <v>21599737.991120394</v>
      </c>
      <c r="AN20" s="569">
        <v>22619773.873585936</v>
      </c>
      <c r="AO20" s="506" t="s">
        <v>410</v>
      </c>
      <c r="AP20" s="649">
        <v>4.6848510243122998</v>
      </c>
      <c r="AQ20" s="586">
        <v>4.9240000000000004</v>
      </c>
      <c r="AR20" s="571">
        <v>4.9400000000000004</v>
      </c>
      <c r="AS20" s="485">
        <v>2</v>
      </c>
      <c r="AT20" s="483">
        <v>1</v>
      </c>
      <c r="AU20" s="483">
        <v>0</v>
      </c>
      <c r="AV20" s="489">
        <f t="shared" si="4"/>
        <v>1</v>
      </c>
      <c r="AW20" s="584">
        <v>246.83330000000001</v>
      </c>
      <c r="AX20" s="585">
        <v>87.136669999999995</v>
      </c>
      <c r="AY20" s="586">
        <v>2.7276666999999999</v>
      </c>
      <c r="AZ20" s="587">
        <v>1.3173333</v>
      </c>
      <c r="BA20" s="459" t="s">
        <v>384</v>
      </c>
      <c r="BB20" s="42" t="s">
        <v>314</v>
      </c>
      <c r="BC20" s="23" t="s">
        <v>314</v>
      </c>
      <c r="BD20" s="23" t="s">
        <v>314</v>
      </c>
      <c r="BE20" s="227" t="s">
        <v>314</v>
      </c>
      <c r="BF20" s="230" t="s">
        <v>314</v>
      </c>
      <c r="BG20" s="42" t="s">
        <v>314</v>
      </c>
      <c r="BH20" s="23" t="s">
        <v>314</v>
      </c>
      <c r="BI20" s="23" t="s">
        <v>314</v>
      </c>
      <c r="BJ20" s="317" t="s">
        <v>314</v>
      </c>
    </row>
    <row r="21" spans="1:62" ht="30" customHeight="1" x14ac:dyDescent="0.25">
      <c r="A21" s="364" t="str">
        <f t="shared" si="0"/>
        <v>Unitil - FG&amp;E</v>
      </c>
      <c r="B21" s="65" t="s">
        <v>314</v>
      </c>
      <c r="C21" s="65" t="s">
        <v>314</v>
      </c>
      <c r="D21" s="58" t="s">
        <v>331</v>
      </c>
      <c r="E21" s="58" t="s">
        <v>331</v>
      </c>
      <c r="F21" s="58" t="s">
        <v>335</v>
      </c>
      <c r="G21" s="58" t="s">
        <v>331</v>
      </c>
      <c r="H21" s="116" t="s">
        <v>408</v>
      </c>
      <c r="I21" s="116" t="s">
        <v>409</v>
      </c>
      <c r="J21" s="573">
        <v>9.5609204577802025</v>
      </c>
      <c r="K21" s="573">
        <v>11.440870880801137</v>
      </c>
      <c r="L21" s="482">
        <v>552</v>
      </c>
      <c r="M21" s="486">
        <v>48</v>
      </c>
      <c r="N21" s="487">
        <v>48</v>
      </c>
      <c r="O21" s="18">
        <v>0</v>
      </c>
      <c r="P21" s="11">
        <v>0</v>
      </c>
      <c r="Q21" s="18">
        <v>0</v>
      </c>
      <c r="R21" s="11">
        <v>0</v>
      </c>
      <c r="S21" s="18">
        <f t="shared" si="1"/>
        <v>48</v>
      </c>
      <c r="T21" s="11">
        <f t="shared" si="1"/>
        <v>48</v>
      </c>
      <c r="U21" s="488">
        <v>314.02499999999998</v>
      </c>
      <c r="V21" s="489">
        <v>314.02499999999998</v>
      </c>
      <c r="W21" s="417">
        <v>0</v>
      </c>
      <c r="X21" s="418">
        <v>0</v>
      </c>
      <c r="Y21" s="18">
        <v>0</v>
      </c>
      <c r="Z21" s="11">
        <v>0</v>
      </c>
      <c r="AA21" s="420">
        <f t="shared" si="10"/>
        <v>314.02499999999998</v>
      </c>
      <c r="AB21" s="478">
        <f t="shared" si="10"/>
        <v>314.02499999999998</v>
      </c>
      <c r="AC21" s="476">
        <v>0.20632391590013138</v>
      </c>
      <c r="AD21" s="582">
        <v>511659.77399999998</v>
      </c>
      <c r="AE21" s="583">
        <v>511659.77399999998</v>
      </c>
      <c r="AF21" s="582">
        <f t="shared" si="11"/>
        <v>0</v>
      </c>
      <c r="AG21" s="583">
        <f t="shared" si="11"/>
        <v>0</v>
      </c>
      <c r="AH21" s="18">
        <v>0</v>
      </c>
      <c r="AI21" s="11">
        <v>0</v>
      </c>
      <c r="AJ21" s="645">
        <f t="shared" si="12"/>
        <v>511659.77399999998</v>
      </c>
      <c r="AK21" s="646">
        <f t="shared" si="12"/>
        <v>511659.77399999998</v>
      </c>
      <c r="AL21" s="655">
        <v>6578934.7643148145</v>
      </c>
      <c r="AM21" s="569">
        <v>6185140.2452233462</v>
      </c>
      <c r="AN21" s="569">
        <v>6969088.2258295137</v>
      </c>
      <c r="AO21" s="506" t="s">
        <v>410</v>
      </c>
      <c r="AP21" s="649">
        <v>1.5377147069596495</v>
      </c>
      <c r="AQ21" s="586">
        <v>1.41</v>
      </c>
      <c r="AR21" s="571">
        <v>1.522</v>
      </c>
      <c r="AS21" s="485">
        <v>0</v>
      </c>
      <c r="AT21" s="483">
        <v>0</v>
      </c>
      <c r="AU21" s="483">
        <v>1</v>
      </c>
      <c r="AV21" s="489">
        <f t="shared" si="4"/>
        <v>0.33333333333333331</v>
      </c>
      <c r="AW21" s="584">
        <v>233.1867</v>
      </c>
      <c r="AX21" s="585">
        <v>52.286670000000001</v>
      </c>
      <c r="AY21" s="586">
        <v>2.0876667000000002</v>
      </c>
      <c r="AZ21" s="587">
        <v>0.69499999999999995</v>
      </c>
      <c r="BA21" s="459" t="s">
        <v>385</v>
      </c>
      <c r="BB21" s="42" t="s">
        <v>314</v>
      </c>
      <c r="BC21" s="23" t="s">
        <v>314</v>
      </c>
      <c r="BD21" s="23" t="s">
        <v>314</v>
      </c>
      <c r="BE21" s="227" t="s">
        <v>314</v>
      </c>
      <c r="BF21" s="230" t="s">
        <v>314</v>
      </c>
      <c r="BG21" s="42" t="s">
        <v>314</v>
      </c>
      <c r="BH21" s="23" t="s">
        <v>314</v>
      </c>
      <c r="BI21" s="23" t="s">
        <v>314</v>
      </c>
      <c r="BJ21" s="317" t="s">
        <v>314</v>
      </c>
    </row>
    <row r="22" spans="1:62" ht="30" customHeight="1" x14ac:dyDescent="0.25">
      <c r="A22" s="364" t="str">
        <f t="shared" si="0"/>
        <v>Unitil - FG&amp;E</v>
      </c>
      <c r="B22" s="65" t="s">
        <v>314</v>
      </c>
      <c r="C22" s="65" t="s">
        <v>314</v>
      </c>
      <c r="D22" s="58" t="s">
        <v>331</v>
      </c>
      <c r="E22" s="58" t="s">
        <v>331</v>
      </c>
      <c r="F22" s="401"/>
      <c r="G22" s="401"/>
      <c r="H22" s="401"/>
      <c r="I22" s="401"/>
      <c r="J22" s="626"/>
      <c r="K22" s="626"/>
      <c r="L22" s="628"/>
      <c r="M22" s="424"/>
      <c r="N22" s="425"/>
      <c r="O22" s="424"/>
      <c r="P22" s="425"/>
      <c r="Q22" s="424"/>
      <c r="R22" s="425"/>
      <c r="S22" s="424"/>
      <c r="T22" s="425"/>
      <c r="U22" s="428"/>
      <c r="V22" s="429"/>
      <c r="W22" s="430"/>
      <c r="X22" s="431"/>
      <c r="Y22" s="424"/>
      <c r="Z22" s="425"/>
      <c r="AA22" s="432"/>
      <c r="AB22" s="479"/>
      <c r="AC22" s="474"/>
      <c r="AD22" s="424"/>
      <c r="AE22" s="425"/>
      <c r="AF22" s="424"/>
      <c r="AG22" s="425"/>
      <c r="AH22" s="424"/>
      <c r="AI22" s="425"/>
      <c r="AJ22" s="424"/>
      <c r="AK22" s="425"/>
      <c r="AL22" s="656"/>
      <c r="AM22" s="657"/>
      <c r="AN22" s="657"/>
      <c r="AO22" s="425"/>
      <c r="AP22" s="650"/>
      <c r="AQ22" s="626"/>
      <c r="AR22" s="651"/>
      <c r="AS22" s="424"/>
      <c r="AT22" s="401"/>
      <c r="AU22" s="401"/>
      <c r="AV22" s="425"/>
      <c r="AW22" s="424"/>
      <c r="AX22" s="401"/>
      <c r="AY22" s="401"/>
      <c r="AZ22" s="425"/>
      <c r="BA22" s="460"/>
      <c r="BB22" s="424"/>
      <c r="BC22" s="401"/>
      <c r="BD22" s="401"/>
      <c r="BE22" s="425"/>
      <c r="BF22" s="460"/>
      <c r="BG22" s="424"/>
      <c r="BH22" s="401"/>
      <c r="BI22" s="401"/>
      <c r="BJ22" s="425"/>
    </row>
    <row r="23" spans="1:62" ht="30" customHeight="1" x14ac:dyDescent="0.25">
      <c r="A23" s="364" t="str">
        <f t="shared" si="0"/>
        <v>Unitil - FG&amp;E</v>
      </c>
      <c r="B23" s="65" t="s">
        <v>314</v>
      </c>
      <c r="C23" s="65" t="s">
        <v>314</v>
      </c>
      <c r="D23" s="58" t="s">
        <v>336</v>
      </c>
      <c r="E23" s="58" t="s">
        <v>322</v>
      </c>
      <c r="F23" s="58" t="s">
        <v>337</v>
      </c>
      <c r="G23" s="58" t="s">
        <v>322</v>
      </c>
      <c r="H23" s="116" t="s">
        <v>408</v>
      </c>
      <c r="I23" s="116" t="s">
        <v>411</v>
      </c>
      <c r="J23" s="573">
        <v>2.1615994078459591</v>
      </c>
      <c r="K23" s="573">
        <v>15.629499813636363</v>
      </c>
      <c r="L23" s="482">
        <v>900</v>
      </c>
      <c r="M23" s="486">
        <v>56</v>
      </c>
      <c r="N23" s="487">
        <v>56</v>
      </c>
      <c r="O23" s="18">
        <v>1</v>
      </c>
      <c r="P23" s="11">
        <v>1</v>
      </c>
      <c r="Q23" s="18">
        <v>0</v>
      </c>
      <c r="R23" s="11">
        <v>0</v>
      </c>
      <c r="S23" s="18">
        <f t="shared" si="1"/>
        <v>57</v>
      </c>
      <c r="T23" s="11">
        <f t="shared" si="1"/>
        <v>57</v>
      </c>
      <c r="U23" s="488">
        <v>358.95</v>
      </c>
      <c r="V23" s="489">
        <v>358.95</v>
      </c>
      <c r="W23" s="417">
        <v>8</v>
      </c>
      <c r="X23" s="418">
        <v>8</v>
      </c>
      <c r="Y23" s="18">
        <v>0</v>
      </c>
      <c r="Z23" s="11">
        <v>0</v>
      </c>
      <c r="AA23" s="420">
        <f>U23+W23+Y23</f>
        <v>366.95</v>
      </c>
      <c r="AB23" s="478">
        <f>V23+X23+Z23</f>
        <v>366.95</v>
      </c>
      <c r="AC23" s="476">
        <v>0.26313711414213925</v>
      </c>
      <c r="AD23" s="582">
        <v>584858.77199999988</v>
      </c>
      <c r="AE23" s="583">
        <v>584858.77199999988</v>
      </c>
      <c r="AF23" s="582">
        <v>66576</v>
      </c>
      <c r="AG23" s="583">
        <v>66576</v>
      </c>
      <c r="AH23" s="18">
        <v>0</v>
      </c>
      <c r="AI23" s="11">
        <v>0</v>
      </c>
      <c r="AJ23" s="645">
        <f t="shared" ref="AJ23:AK24" si="13">AD23+AF23+AH23</f>
        <v>651434.77199999988</v>
      </c>
      <c r="AK23" s="646">
        <f t="shared" si="13"/>
        <v>651434.77199999988</v>
      </c>
      <c r="AL23" s="655">
        <v>7768448.8534878418</v>
      </c>
      <c r="AM23" s="569">
        <v>7018598.8598279115</v>
      </c>
      <c r="AN23" s="569">
        <v>6378409.9202237269</v>
      </c>
      <c r="AO23" s="506" t="s">
        <v>410</v>
      </c>
      <c r="AP23" s="649">
        <v>1.8157435025906057</v>
      </c>
      <c r="AQ23" s="586">
        <v>1.6</v>
      </c>
      <c r="AR23" s="571">
        <v>1.393</v>
      </c>
      <c r="AS23" s="485">
        <v>0</v>
      </c>
      <c r="AT23" s="483">
        <v>0</v>
      </c>
      <c r="AU23" s="483">
        <v>0</v>
      </c>
      <c r="AV23" s="489">
        <f t="shared" si="4"/>
        <v>0</v>
      </c>
      <c r="AW23" s="584">
        <v>164.98</v>
      </c>
      <c r="AX23" s="585">
        <v>103.4033</v>
      </c>
      <c r="AY23" s="586">
        <v>3.1766667000000002</v>
      </c>
      <c r="AZ23" s="587">
        <v>2.7696667000000001</v>
      </c>
      <c r="BA23" s="461" t="s">
        <v>386</v>
      </c>
      <c r="BB23" s="42" t="s">
        <v>314</v>
      </c>
      <c r="BC23" s="23" t="s">
        <v>314</v>
      </c>
      <c r="BD23" s="23" t="s">
        <v>314</v>
      </c>
      <c r="BE23" s="227" t="s">
        <v>314</v>
      </c>
      <c r="BF23" s="230" t="s">
        <v>314</v>
      </c>
      <c r="BG23" s="42" t="s">
        <v>314</v>
      </c>
      <c r="BH23" s="23" t="s">
        <v>314</v>
      </c>
      <c r="BI23" s="23" t="s">
        <v>314</v>
      </c>
      <c r="BJ23" s="317" t="s">
        <v>314</v>
      </c>
    </row>
    <row r="24" spans="1:62" ht="30" customHeight="1" x14ac:dyDescent="0.25">
      <c r="A24" s="364" t="str">
        <f t="shared" si="0"/>
        <v>Unitil - FG&amp;E</v>
      </c>
      <c r="B24" s="65" t="s">
        <v>314</v>
      </c>
      <c r="C24" s="65" t="s">
        <v>314</v>
      </c>
      <c r="D24" s="58" t="s">
        <v>336</v>
      </c>
      <c r="E24" s="58" t="s">
        <v>322</v>
      </c>
      <c r="F24" s="58" t="s">
        <v>338</v>
      </c>
      <c r="G24" s="58" t="s">
        <v>322</v>
      </c>
      <c r="H24" s="116" t="s">
        <v>408</v>
      </c>
      <c r="I24" s="116" t="s">
        <v>411</v>
      </c>
      <c r="J24" s="573">
        <v>2.1615994078459591</v>
      </c>
      <c r="K24" s="573">
        <v>2.0171044974431815</v>
      </c>
      <c r="L24" s="482">
        <v>240</v>
      </c>
      <c r="M24" s="486">
        <v>2</v>
      </c>
      <c r="N24" s="487">
        <v>2</v>
      </c>
      <c r="O24" s="18">
        <v>0</v>
      </c>
      <c r="P24" s="11">
        <v>0</v>
      </c>
      <c r="Q24" s="18">
        <v>0</v>
      </c>
      <c r="R24" s="11">
        <v>0</v>
      </c>
      <c r="S24" s="18">
        <f t="shared" si="1"/>
        <v>2</v>
      </c>
      <c r="T24" s="11">
        <f t="shared" si="1"/>
        <v>2</v>
      </c>
      <c r="U24" s="488">
        <v>372.42</v>
      </c>
      <c r="V24" s="489">
        <v>372.42</v>
      </c>
      <c r="W24" s="417">
        <v>0</v>
      </c>
      <c r="X24" s="418">
        <v>0</v>
      </c>
      <c r="Y24" s="18">
        <v>0</v>
      </c>
      <c r="Z24" s="11">
        <v>0</v>
      </c>
      <c r="AA24" s="420">
        <f>U24+W24+Y24</f>
        <v>372.42</v>
      </c>
      <c r="AB24" s="478">
        <f>V24+X24+Z24</f>
        <v>372.42</v>
      </c>
      <c r="AC24" s="476">
        <v>1.0065405405405405</v>
      </c>
      <c r="AD24" s="582">
        <v>606806.25120000006</v>
      </c>
      <c r="AE24" s="583">
        <v>606806.25120000006</v>
      </c>
      <c r="AF24" s="582">
        <f t="shared" ref="AF24:AG24" si="14">2080*W24</f>
        <v>0</v>
      </c>
      <c r="AG24" s="583">
        <f t="shared" si="14"/>
        <v>0</v>
      </c>
      <c r="AH24" s="18">
        <v>0</v>
      </c>
      <c r="AI24" s="11">
        <v>0</v>
      </c>
      <c r="AJ24" s="645">
        <f t="shared" si="13"/>
        <v>606806.25120000006</v>
      </c>
      <c r="AK24" s="646">
        <f t="shared" si="13"/>
        <v>606806.25120000006</v>
      </c>
      <c r="AL24" s="655">
        <v>5651649.2981723715</v>
      </c>
      <c r="AM24" s="569">
        <v>1886248.4435787511</v>
      </c>
      <c r="AN24" s="569">
        <v>1694193.5897220236</v>
      </c>
      <c r="AO24" s="506" t="s">
        <v>410</v>
      </c>
      <c r="AP24" s="649">
        <v>1.3209774159058638</v>
      </c>
      <c r="AQ24" s="586">
        <v>0.43</v>
      </c>
      <c r="AR24" s="571">
        <v>0.37</v>
      </c>
      <c r="AS24" s="485">
        <v>0</v>
      </c>
      <c r="AT24" s="483">
        <v>0</v>
      </c>
      <c r="AU24" s="483">
        <v>0</v>
      </c>
      <c r="AV24" s="489">
        <f t="shared" si="4"/>
        <v>0</v>
      </c>
      <c r="AW24" s="584">
        <v>145.58000000000001</v>
      </c>
      <c r="AX24" s="585">
        <v>84.92</v>
      </c>
      <c r="AY24" s="586">
        <v>2.9466667000000002</v>
      </c>
      <c r="AZ24" s="587">
        <v>2.6076666999999998</v>
      </c>
      <c r="BA24" s="459" t="s">
        <v>387</v>
      </c>
      <c r="BB24" s="42" t="s">
        <v>314</v>
      </c>
      <c r="BC24" s="23" t="s">
        <v>314</v>
      </c>
      <c r="BD24" s="23" t="s">
        <v>314</v>
      </c>
      <c r="BE24" s="227" t="s">
        <v>314</v>
      </c>
      <c r="BF24" s="230" t="s">
        <v>314</v>
      </c>
      <c r="BG24" s="42" t="s">
        <v>314</v>
      </c>
      <c r="BH24" s="23" t="s">
        <v>314</v>
      </c>
      <c r="BI24" s="23" t="s">
        <v>314</v>
      </c>
      <c r="BJ24" s="317" t="s">
        <v>314</v>
      </c>
    </row>
    <row r="25" spans="1:62" ht="30" customHeight="1" x14ac:dyDescent="0.25">
      <c r="A25" s="364" t="str">
        <f t="shared" si="0"/>
        <v>Unitil - FG&amp;E</v>
      </c>
      <c r="B25" s="65" t="s">
        <v>314</v>
      </c>
      <c r="C25" s="65" t="s">
        <v>314</v>
      </c>
      <c r="D25" s="58" t="s">
        <v>336</v>
      </c>
      <c r="E25" s="58" t="s">
        <v>322</v>
      </c>
      <c r="F25" s="401"/>
      <c r="G25" s="401"/>
      <c r="H25" s="401"/>
      <c r="I25" s="401"/>
      <c r="J25" s="626"/>
      <c r="K25" s="626"/>
      <c r="L25" s="628"/>
      <c r="M25" s="424"/>
      <c r="N25" s="425"/>
      <c r="O25" s="424"/>
      <c r="P25" s="425"/>
      <c r="Q25" s="424"/>
      <c r="R25" s="425"/>
      <c r="S25" s="424"/>
      <c r="T25" s="425"/>
      <c r="U25" s="428"/>
      <c r="V25" s="429"/>
      <c r="W25" s="430"/>
      <c r="X25" s="431"/>
      <c r="Y25" s="424"/>
      <c r="Z25" s="425"/>
      <c r="AA25" s="432"/>
      <c r="AB25" s="479"/>
      <c r="AC25" s="474"/>
      <c r="AD25" s="424"/>
      <c r="AE25" s="425"/>
      <c r="AF25" s="424"/>
      <c r="AG25" s="425"/>
      <c r="AH25" s="424"/>
      <c r="AI25" s="425"/>
      <c r="AJ25" s="424"/>
      <c r="AK25" s="425"/>
      <c r="AL25" s="656"/>
      <c r="AM25" s="657"/>
      <c r="AN25" s="657"/>
      <c r="AO25" s="425"/>
      <c r="AP25" s="650"/>
      <c r="AQ25" s="626"/>
      <c r="AR25" s="651"/>
      <c r="AS25" s="424"/>
      <c r="AT25" s="401"/>
      <c r="AU25" s="401"/>
      <c r="AV25" s="425"/>
      <c r="AW25" s="424"/>
      <c r="AX25" s="401"/>
      <c r="AY25" s="401"/>
      <c r="AZ25" s="425"/>
      <c r="BA25" s="460"/>
      <c r="BB25" s="424"/>
      <c r="BC25" s="401"/>
      <c r="BD25" s="401"/>
      <c r="BE25" s="425"/>
      <c r="BF25" s="460"/>
      <c r="BG25" s="424"/>
      <c r="BH25" s="401"/>
      <c r="BI25" s="401"/>
      <c r="BJ25" s="425"/>
    </row>
    <row r="26" spans="1:62" ht="30" customHeight="1" x14ac:dyDescent="0.25">
      <c r="A26" s="364" t="str">
        <f t="shared" si="0"/>
        <v>Unitil - FG&amp;E</v>
      </c>
      <c r="B26" s="65" t="s">
        <v>314</v>
      </c>
      <c r="C26" s="65" t="s">
        <v>314</v>
      </c>
      <c r="D26" s="58" t="s">
        <v>339</v>
      </c>
      <c r="E26" s="58" t="s">
        <v>322</v>
      </c>
      <c r="F26" s="58">
        <v>1341</v>
      </c>
      <c r="G26" s="58" t="s">
        <v>322</v>
      </c>
      <c r="H26" s="116" t="s">
        <v>408</v>
      </c>
      <c r="I26" s="116" t="s">
        <v>409</v>
      </c>
      <c r="J26" s="573">
        <v>5.9038683826792759</v>
      </c>
      <c r="K26" s="573">
        <v>2.7</v>
      </c>
      <c r="L26" s="482" t="s">
        <v>314</v>
      </c>
      <c r="M26" s="18">
        <v>0</v>
      </c>
      <c r="N26" s="11">
        <v>0</v>
      </c>
      <c r="O26" s="18"/>
      <c r="P26" s="11"/>
      <c r="Q26" s="18">
        <v>0</v>
      </c>
      <c r="R26" s="11">
        <v>0</v>
      </c>
      <c r="S26" s="18">
        <f t="shared" si="1"/>
        <v>0</v>
      </c>
      <c r="T26" s="11">
        <f t="shared" si="1"/>
        <v>0</v>
      </c>
      <c r="U26" s="422">
        <v>0</v>
      </c>
      <c r="V26" s="423">
        <v>0</v>
      </c>
      <c r="W26" s="417">
        <v>0</v>
      </c>
      <c r="X26" s="418">
        <v>0</v>
      </c>
      <c r="Y26" s="18">
        <v>0</v>
      </c>
      <c r="Z26" s="11">
        <v>0</v>
      </c>
      <c r="AA26" s="420">
        <f>U26+W26+Y26</f>
        <v>0</v>
      </c>
      <c r="AB26" s="478">
        <f>V26+X26+Z26</f>
        <v>0</v>
      </c>
      <c r="AC26" s="476"/>
      <c r="AD26" s="582">
        <f>1302*(U26)</f>
        <v>0</v>
      </c>
      <c r="AE26" s="583">
        <f>1302*V26</f>
        <v>0</v>
      </c>
      <c r="AF26" s="582">
        <f>2080*W26</f>
        <v>0</v>
      </c>
      <c r="AG26" s="583">
        <f>2080*X26</f>
        <v>0</v>
      </c>
      <c r="AH26" s="18">
        <v>0</v>
      </c>
      <c r="AI26" s="11">
        <v>0</v>
      </c>
      <c r="AJ26" s="645">
        <f>AD26+AF26+AH26</f>
        <v>0</v>
      </c>
      <c r="AK26" s="646">
        <f>AE26+AG26+AI26</f>
        <v>0</v>
      </c>
      <c r="AL26" s="655">
        <v>2079352.4384621966</v>
      </c>
      <c r="AM26" s="569">
        <v>1013310.2103876546</v>
      </c>
      <c r="AN26" s="569">
        <v>0</v>
      </c>
      <c r="AO26" s="506" t="s">
        <v>410</v>
      </c>
      <c r="AP26" s="649">
        <v>3.5056708345194081</v>
      </c>
      <c r="AQ26" s="586">
        <v>2.7890000000000001</v>
      </c>
      <c r="AR26" s="571">
        <v>2.605</v>
      </c>
      <c r="AS26" s="485">
        <v>0</v>
      </c>
      <c r="AT26" s="483">
        <v>0</v>
      </c>
      <c r="AU26" s="483">
        <v>0</v>
      </c>
      <c r="AV26" s="489">
        <f t="shared" si="4"/>
        <v>0</v>
      </c>
      <c r="AW26" s="584" t="s">
        <v>314</v>
      </c>
      <c r="AX26" s="585" t="s">
        <v>314</v>
      </c>
      <c r="AY26" s="586" t="s">
        <v>314</v>
      </c>
      <c r="AZ26" s="587" t="s">
        <v>314</v>
      </c>
      <c r="BA26" s="459" t="s">
        <v>388</v>
      </c>
      <c r="BB26" s="42" t="s">
        <v>314</v>
      </c>
      <c r="BC26" s="23" t="s">
        <v>314</v>
      </c>
      <c r="BD26" s="23" t="s">
        <v>314</v>
      </c>
      <c r="BE26" s="227" t="s">
        <v>314</v>
      </c>
      <c r="BF26" s="230" t="s">
        <v>314</v>
      </c>
      <c r="BG26" s="42" t="s">
        <v>314</v>
      </c>
      <c r="BH26" s="23" t="s">
        <v>314</v>
      </c>
      <c r="BI26" s="23" t="s">
        <v>314</v>
      </c>
      <c r="BJ26" s="317" t="s">
        <v>314</v>
      </c>
    </row>
    <row r="27" spans="1:62" ht="30" customHeight="1" x14ac:dyDescent="0.25">
      <c r="A27" s="364" t="str">
        <f t="shared" si="0"/>
        <v>Unitil - FG&amp;E</v>
      </c>
      <c r="B27" s="65" t="s">
        <v>314</v>
      </c>
      <c r="C27" s="65" t="s">
        <v>314</v>
      </c>
      <c r="D27" s="58" t="s">
        <v>339</v>
      </c>
      <c r="E27" s="58" t="s">
        <v>322</v>
      </c>
      <c r="F27" s="401"/>
      <c r="G27" s="401"/>
      <c r="H27" s="401"/>
      <c r="I27" s="401"/>
      <c r="J27" s="626"/>
      <c r="K27" s="626"/>
      <c r="L27" s="628"/>
      <c r="M27" s="424"/>
      <c r="N27" s="425"/>
      <c r="O27" s="424"/>
      <c r="P27" s="425"/>
      <c r="Q27" s="424"/>
      <c r="R27" s="425"/>
      <c r="S27" s="424"/>
      <c r="T27" s="425"/>
      <c r="U27" s="428"/>
      <c r="V27" s="429"/>
      <c r="W27" s="430"/>
      <c r="X27" s="431"/>
      <c r="Y27" s="424"/>
      <c r="Z27" s="425"/>
      <c r="AA27" s="432"/>
      <c r="AB27" s="479"/>
      <c r="AC27" s="474"/>
      <c r="AD27" s="424"/>
      <c r="AE27" s="425"/>
      <c r="AF27" s="424"/>
      <c r="AG27" s="425"/>
      <c r="AH27" s="424"/>
      <c r="AI27" s="425"/>
      <c r="AJ27" s="424"/>
      <c r="AK27" s="425"/>
      <c r="AL27" s="656"/>
      <c r="AM27" s="657"/>
      <c r="AN27" s="657"/>
      <c r="AO27" s="425"/>
      <c r="AP27" s="650"/>
      <c r="AQ27" s="626"/>
      <c r="AR27" s="651"/>
      <c r="AS27" s="424"/>
      <c r="AT27" s="401"/>
      <c r="AU27" s="401"/>
      <c r="AV27" s="425"/>
      <c r="AW27" s="424"/>
      <c r="AX27" s="401"/>
      <c r="AY27" s="401"/>
      <c r="AZ27" s="425"/>
      <c r="BA27" s="460"/>
      <c r="BB27" s="424"/>
      <c r="BC27" s="401"/>
      <c r="BD27" s="401"/>
      <c r="BE27" s="425"/>
      <c r="BF27" s="460"/>
      <c r="BG27" s="424"/>
      <c r="BH27" s="401"/>
      <c r="BI27" s="401"/>
      <c r="BJ27" s="425"/>
    </row>
    <row r="28" spans="1:62" ht="30" customHeight="1" x14ac:dyDescent="0.25">
      <c r="A28" s="364" t="str">
        <f t="shared" si="0"/>
        <v>Unitil - FG&amp;E</v>
      </c>
      <c r="B28" s="65" t="s">
        <v>314</v>
      </c>
      <c r="C28" s="65" t="s">
        <v>314</v>
      </c>
      <c r="D28" s="58" t="s">
        <v>340</v>
      </c>
      <c r="E28" s="58" t="s">
        <v>322</v>
      </c>
      <c r="F28" s="58" t="s">
        <v>341</v>
      </c>
      <c r="G28" s="58" t="s">
        <v>322</v>
      </c>
      <c r="H28" s="116" t="s">
        <v>413</v>
      </c>
      <c r="I28" s="116" t="s">
        <v>409</v>
      </c>
      <c r="J28" s="573">
        <v>9.3218974463356972</v>
      </c>
      <c r="K28" s="573">
        <v>11.772675231969696</v>
      </c>
      <c r="L28" s="482">
        <v>2054</v>
      </c>
      <c r="M28" s="486">
        <v>25</v>
      </c>
      <c r="N28" s="487">
        <v>25</v>
      </c>
      <c r="O28" s="18">
        <v>2</v>
      </c>
      <c r="P28" s="11">
        <v>2</v>
      </c>
      <c r="Q28" s="18">
        <v>0</v>
      </c>
      <c r="R28" s="11">
        <v>0</v>
      </c>
      <c r="S28" s="18">
        <f t="shared" si="1"/>
        <v>27</v>
      </c>
      <c r="T28" s="11">
        <f t="shared" si="1"/>
        <v>27</v>
      </c>
      <c r="U28" s="488">
        <v>311.22000000000003</v>
      </c>
      <c r="V28" s="489">
        <v>311.22000000000003</v>
      </c>
      <c r="W28" s="517">
        <v>61.2</v>
      </c>
      <c r="X28" s="518">
        <v>61.2</v>
      </c>
      <c r="Y28" s="18">
        <v>0</v>
      </c>
      <c r="Z28" s="11">
        <v>0</v>
      </c>
      <c r="AA28" s="420">
        <f t="shared" ref="AA28:AB35" si="15">U28+W28+Y28</f>
        <v>372.42</v>
      </c>
      <c r="AB28" s="478">
        <f t="shared" si="15"/>
        <v>372.42</v>
      </c>
      <c r="AC28" s="476">
        <v>8.12966601178782E-2</v>
      </c>
      <c r="AD28" s="582">
        <v>507089.4192</v>
      </c>
      <c r="AE28" s="583">
        <v>536112</v>
      </c>
      <c r="AF28" s="582">
        <v>536112</v>
      </c>
      <c r="AG28" s="583">
        <v>536112</v>
      </c>
      <c r="AH28" s="18">
        <v>0</v>
      </c>
      <c r="AI28" s="11">
        <v>0</v>
      </c>
      <c r="AJ28" s="645">
        <f t="shared" ref="AJ28:AK36" si="16">AD28+AF28+AH28</f>
        <v>1043201.4192</v>
      </c>
      <c r="AK28" s="646">
        <f t="shared" si="16"/>
        <v>1072224</v>
      </c>
      <c r="AL28" s="655">
        <v>20588997.915265016</v>
      </c>
      <c r="AM28" s="569">
        <v>21003157.088035025</v>
      </c>
      <c r="AN28" s="569">
        <v>20975948.20139619</v>
      </c>
      <c r="AO28" s="506" t="s">
        <v>410</v>
      </c>
      <c r="AP28" s="649">
        <v>4.8123299637493693</v>
      </c>
      <c r="AQ28" s="586">
        <v>4.7880000000000003</v>
      </c>
      <c r="AR28" s="571">
        <v>4.5810000000000004</v>
      </c>
      <c r="AS28" s="485">
        <v>2</v>
      </c>
      <c r="AT28" s="483">
        <v>2</v>
      </c>
      <c r="AU28" s="483">
        <v>1</v>
      </c>
      <c r="AV28" s="489">
        <f t="shared" si="4"/>
        <v>1.6666666666666667</v>
      </c>
      <c r="AW28" s="584">
        <v>129.85669999999999</v>
      </c>
      <c r="AX28" s="585">
        <v>55.716670000000001</v>
      </c>
      <c r="AY28" s="586">
        <v>1.6043333</v>
      </c>
      <c r="AZ28" s="587">
        <v>0.92133330000000002</v>
      </c>
      <c r="BA28" s="459" t="s">
        <v>389</v>
      </c>
      <c r="BB28" s="42" t="s">
        <v>314</v>
      </c>
      <c r="BC28" s="23" t="s">
        <v>314</v>
      </c>
      <c r="BD28" s="23" t="s">
        <v>314</v>
      </c>
      <c r="BE28" s="227" t="s">
        <v>314</v>
      </c>
      <c r="BF28" s="230" t="s">
        <v>314</v>
      </c>
      <c r="BG28" s="42" t="s">
        <v>314</v>
      </c>
      <c r="BH28" s="23" t="s">
        <v>314</v>
      </c>
      <c r="BI28" s="23" t="s">
        <v>314</v>
      </c>
      <c r="BJ28" s="317" t="s">
        <v>314</v>
      </c>
    </row>
    <row r="29" spans="1:62" ht="30" customHeight="1" x14ac:dyDescent="0.25">
      <c r="A29" s="364" t="str">
        <f t="shared" si="0"/>
        <v>Unitil - FG&amp;E</v>
      </c>
      <c r="B29" s="65" t="s">
        <v>314</v>
      </c>
      <c r="C29" s="65" t="s">
        <v>314</v>
      </c>
      <c r="D29" s="58" t="s">
        <v>340</v>
      </c>
      <c r="E29" s="58" t="s">
        <v>322</v>
      </c>
      <c r="F29" s="58" t="s">
        <v>342</v>
      </c>
      <c r="G29" s="58" t="s">
        <v>322</v>
      </c>
      <c r="H29" s="116" t="s">
        <v>413</v>
      </c>
      <c r="I29" s="116" t="s">
        <v>409</v>
      </c>
      <c r="J29" s="573">
        <v>3.5853451716675759</v>
      </c>
      <c r="K29" s="573">
        <v>1.1876376673446969</v>
      </c>
      <c r="L29" s="482" t="s">
        <v>349</v>
      </c>
      <c r="M29" s="18">
        <v>0</v>
      </c>
      <c r="N29" s="11">
        <v>0</v>
      </c>
      <c r="O29" s="18">
        <v>0</v>
      </c>
      <c r="P29" s="11">
        <v>0</v>
      </c>
      <c r="Q29" s="18">
        <v>0</v>
      </c>
      <c r="R29" s="11">
        <v>0</v>
      </c>
      <c r="S29" s="18">
        <f t="shared" si="1"/>
        <v>0</v>
      </c>
      <c r="T29" s="11">
        <f t="shared" si="1"/>
        <v>0</v>
      </c>
      <c r="U29" s="422">
        <f t="shared" si="1"/>
        <v>0</v>
      </c>
      <c r="V29" s="423">
        <f t="shared" si="1"/>
        <v>0</v>
      </c>
      <c r="W29" s="417">
        <v>0</v>
      </c>
      <c r="X29" s="418">
        <v>0</v>
      </c>
      <c r="Y29" s="18">
        <v>0</v>
      </c>
      <c r="Z29" s="11">
        <v>0</v>
      </c>
      <c r="AA29" s="420">
        <f t="shared" si="15"/>
        <v>0</v>
      </c>
      <c r="AB29" s="478">
        <f t="shared" si="15"/>
        <v>0</v>
      </c>
      <c r="AC29" s="476"/>
      <c r="AD29" s="582">
        <f t="shared" ref="AD29:AD30" si="17">1302*(U29)</f>
        <v>0</v>
      </c>
      <c r="AE29" s="583">
        <f t="shared" ref="AE29:AE36" si="18">1302*V29</f>
        <v>0</v>
      </c>
      <c r="AF29" s="582">
        <f t="shared" ref="AF29:AG36" si="19">2080*W29</f>
        <v>0</v>
      </c>
      <c r="AG29" s="583">
        <f t="shared" si="19"/>
        <v>0</v>
      </c>
      <c r="AH29" s="18">
        <v>0</v>
      </c>
      <c r="AI29" s="11">
        <v>0</v>
      </c>
      <c r="AJ29" s="645">
        <f t="shared" si="16"/>
        <v>0</v>
      </c>
      <c r="AK29" s="646">
        <f t="shared" si="16"/>
        <v>0</v>
      </c>
      <c r="AL29" s="655">
        <v>0</v>
      </c>
      <c r="AM29" s="569">
        <v>0</v>
      </c>
      <c r="AN29" s="569">
        <v>0</v>
      </c>
      <c r="AO29" s="506" t="s">
        <v>410</v>
      </c>
      <c r="AP29" s="649">
        <v>0.77284107033723315</v>
      </c>
      <c r="AQ29" s="586">
        <v>0.749</v>
      </c>
      <c r="AR29" s="571">
        <v>0.629</v>
      </c>
      <c r="AS29" s="485">
        <v>0</v>
      </c>
      <c r="AT29" s="483">
        <v>0</v>
      </c>
      <c r="AU29" s="483">
        <v>0</v>
      </c>
      <c r="AV29" s="489">
        <f t="shared" si="4"/>
        <v>0</v>
      </c>
      <c r="AW29" s="588" t="s">
        <v>314</v>
      </c>
      <c r="AX29" s="589" t="s">
        <v>314</v>
      </c>
      <c r="AY29" s="590" t="s">
        <v>314</v>
      </c>
      <c r="AZ29" s="591" t="s">
        <v>314</v>
      </c>
      <c r="BA29" s="459" t="s">
        <v>390</v>
      </c>
      <c r="BB29" s="42" t="s">
        <v>314</v>
      </c>
      <c r="BC29" s="23" t="s">
        <v>314</v>
      </c>
      <c r="BD29" s="23" t="s">
        <v>314</v>
      </c>
      <c r="BE29" s="227" t="s">
        <v>314</v>
      </c>
      <c r="BF29" s="230" t="s">
        <v>314</v>
      </c>
      <c r="BG29" s="42" t="s">
        <v>314</v>
      </c>
      <c r="BH29" s="23" t="s">
        <v>314</v>
      </c>
      <c r="BI29" s="23" t="s">
        <v>314</v>
      </c>
      <c r="BJ29" s="317" t="s">
        <v>314</v>
      </c>
    </row>
    <row r="30" spans="1:62" ht="30" customHeight="1" x14ac:dyDescent="0.25">
      <c r="A30" s="364" t="str">
        <f t="shared" si="0"/>
        <v>Unitil - FG&amp;E</v>
      </c>
      <c r="B30" s="65" t="s">
        <v>314</v>
      </c>
      <c r="C30" s="65" t="s">
        <v>314</v>
      </c>
      <c r="D30" s="58" t="s">
        <v>340</v>
      </c>
      <c r="E30" s="58" t="s">
        <v>322</v>
      </c>
      <c r="F30" s="58" t="s">
        <v>343</v>
      </c>
      <c r="G30" s="58" t="s">
        <v>322</v>
      </c>
      <c r="H30" s="116" t="s">
        <v>413</v>
      </c>
      <c r="I30" s="116" t="s">
        <v>409</v>
      </c>
      <c r="J30" s="573">
        <v>3.7048566773898282</v>
      </c>
      <c r="K30" s="573">
        <v>0.80365999083143946</v>
      </c>
      <c r="L30" s="482">
        <v>14</v>
      </c>
      <c r="M30" s="18">
        <v>0</v>
      </c>
      <c r="N30" s="11">
        <v>0</v>
      </c>
      <c r="O30" s="18">
        <v>0</v>
      </c>
      <c r="P30" s="11">
        <v>0</v>
      </c>
      <c r="Q30" s="18">
        <v>0</v>
      </c>
      <c r="R30" s="11">
        <v>0</v>
      </c>
      <c r="S30" s="18">
        <f t="shared" si="1"/>
        <v>0</v>
      </c>
      <c r="T30" s="11">
        <f t="shared" si="1"/>
        <v>0</v>
      </c>
      <c r="U30" s="422">
        <f t="shared" si="1"/>
        <v>0</v>
      </c>
      <c r="V30" s="423">
        <f t="shared" si="1"/>
        <v>0</v>
      </c>
      <c r="W30" s="417">
        <v>0</v>
      </c>
      <c r="X30" s="418">
        <v>0</v>
      </c>
      <c r="Y30" s="18">
        <v>0</v>
      </c>
      <c r="Z30" s="11">
        <v>0</v>
      </c>
      <c r="AA30" s="420">
        <f t="shared" si="15"/>
        <v>0</v>
      </c>
      <c r="AB30" s="478">
        <f t="shared" si="15"/>
        <v>0</v>
      </c>
      <c r="AC30" s="476"/>
      <c r="AD30" s="582">
        <f t="shared" si="17"/>
        <v>0</v>
      </c>
      <c r="AE30" s="583">
        <f t="shared" si="18"/>
        <v>0</v>
      </c>
      <c r="AF30" s="582">
        <f t="shared" si="19"/>
        <v>0</v>
      </c>
      <c r="AG30" s="583">
        <f t="shared" si="19"/>
        <v>0</v>
      </c>
      <c r="AH30" s="18">
        <v>0</v>
      </c>
      <c r="AI30" s="11">
        <v>0</v>
      </c>
      <c r="AJ30" s="645">
        <f t="shared" si="16"/>
        <v>0</v>
      </c>
      <c r="AK30" s="646">
        <f t="shared" si="16"/>
        <v>0</v>
      </c>
      <c r="AL30" s="655">
        <v>3170160.2750325273</v>
      </c>
      <c r="AM30" s="569">
        <v>2969744.6425646846</v>
      </c>
      <c r="AN30" s="569">
        <v>3173178.8045334117</v>
      </c>
      <c r="AO30" s="506" t="s">
        <v>410</v>
      </c>
      <c r="AP30" s="649">
        <v>0.74097133547796579</v>
      </c>
      <c r="AQ30" s="586">
        <v>0.67700000000000005</v>
      </c>
      <c r="AR30" s="571">
        <v>0.69299999999999995</v>
      </c>
      <c r="AS30" s="485">
        <v>0</v>
      </c>
      <c r="AT30" s="483">
        <v>0</v>
      </c>
      <c r="AU30" s="483">
        <v>0</v>
      </c>
      <c r="AV30" s="489">
        <f t="shared" si="4"/>
        <v>0</v>
      </c>
      <c r="AW30" s="588">
        <v>17.8</v>
      </c>
      <c r="AX30" s="589">
        <v>17.8</v>
      </c>
      <c r="AY30" s="590">
        <v>0.3333333</v>
      </c>
      <c r="AZ30" s="591">
        <v>0.3333333</v>
      </c>
      <c r="BA30" s="459" t="s">
        <v>391</v>
      </c>
      <c r="BB30" s="42" t="s">
        <v>314</v>
      </c>
      <c r="BC30" s="23" t="s">
        <v>314</v>
      </c>
      <c r="BD30" s="23" t="s">
        <v>314</v>
      </c>
      <c r="BE30" s="227" t="s">
        <v>314</v>
      </c>
      <c r="BF30" s="230" t="s">
        <v>314</v>
      </c>
      <c r="BG30" s="42" t="s">
        <v>314</v>
      </c>
      <c r="BH30" s="23" t="s">
        <v>314</v>
      </c>
      <c r="BI30" s="23" t="s">
        <v>314</v>
      </c>
      <c r="BJ30" s="317" t="s">
        <v>314</v>
      </c>
    </row>
    <row r="31" spans="1:62" ht="30" customHeight="1" x14ac:dyDescent="0.25">
      <c r="A31" s="364" t="str">
        <f t="shared" si="0"/>
        <v>Unitil - FG&amp;E</v>
      </c>
      <c r="B31" s="65" t="s">
        <v>314</v>
      </c>
      <c r="C31" s="65" t="s">
        <v>314</v>
      </c>
      <c r="D31" s="58" t="s">
        <v>340</v>
      </c>
      <c r="E31" s="58" t="s">
        <v>322</v>
      </c>
      <c r="F31" s="58" t="s">
        <v>344</v>
      </c>
      <c r="G31" s="58" t="s">
        <v>322</v>
      </c>
      <c r="H31" s="116" t="s">
        <v>413</v>
      </c>
      <c r="I31" s="116" t="s">
        <v>409</v>
      </c>
      <c r="J31" s="573">
        <v>8.533121508568831</v>
      </c>
      <c r="K31" s="573">
        <v>1.4223890005132578</v>
      </c>
      <c r="L31" s="482" t="s">
        <v>349</v>
      </c>
      <c r="M31" s="18">
        <v>0</v>
      </c>
      <c r="N31" s="11">
        <v>0</v>
      </c>
      <c r="O31" s="18">
        <v>0</v>
      </c>
      <c r="P31" s="11">
        <v>0</v>
      </c>
      <c r="Q31" s="18">
        <v>0</v>
      </c>
      <c r="R31" s="11">
        <v>0</v>
      </c>
      <c r="S31" s="18">
        <f t="shared" si="1"/>
        <v>0</v>
      </c>
      <c r="T31" s="11">
        <f t="shared" si="1"/>
        <v>0</v>
      </c>
      <c r="U31" s="422">
        <f t="shared" si="1"/>
        <v>0</v>
      </c>
      <c r="V31" s="423">
        <f t="shared" si="1"/>
        <v>0</v>
      </c>
      <c r="W31" s="417">
        <v>0</v>
      </c>
      <c r="X31" s="418">
        <v>0</v>
      </c>
      <c r="Y31" s="18">
        <v>0</v>
      </c>
      <c r="Z31" s="11">
        <v>0</v>
      </c>
      <c r="AA31" s="420">
        <f t="shared" si="15"/>
        <v>0</v>
      </c>
      <c r="AB31" s="478">
        <f t="shared" si="15"/>
        <v>0</v>
      </c>
      <c r="AC31" s="476"/>
      <c r="AD31" s="582"/>
      <c r="AE31" s="583">
        <f t="shared" si="18"/>
        <v>0</v>
      </c>
      <c r="AF31" s="582">
        <f t="shared" si="19"/>
        <v>0</v>
      </c>
      <c r="AG31" s="583">
        <f t="shared" si="19"/>
        <v>0</v>
      </c>
      <c r="AH31" s="18">
        <v>0</v>
      </c>
      <c r="AI31" s="11">
        <v>0</v>
      </c>
      <c r="AJ31" s="645">
        <f t="shared" si="16"/>
        <v>0</v>
      </c>
      <c r="AK31" s="646">
        <f t="shared" si="16"/>
        <v>0</v>
      </c>
      <c r="AL31" s="655">
        <v>0</v>
      </c>
      <c r="AM31" s="569">
        <v>0</v>
      </c>
      <c r="AN31" s="569">
        <v>0</v>
      </c>
      <c r="AO31" s="506" t="s">
        <v>410</v>
      </c>
      <c r="AP31" s="649">
        <v>0.83658054005576776</v>
      </c>
      <c r="AQ31" s="586">
        <v>0.57399999999999995</v>
      </c>
      <c r="AR31" s="571">
        <v>0.55800000000000005</v>
      </c>
      <c r="AS31" s="485">
        <v>0</v>
      </c>
      <c r="AT31" s="483">
        <v>0</v>
      </c>
      <c r="AU31" s="483">
        <v>0</v>
      </c>
      <c r="AV31" s="489">
        <f t="shared" si="4"/>
        <v>0</v>
      </c>
      <c r="AW31" s="588" t="s">
        <v>314</v>
      </c>
      <c r="AX31" s="589" t="s">
        <v>314</v>
      </c>
      <c r="AY31" s="590" t="s">
        <v>314</v>
      </c>
      <c r="AZ31" s="591" t="s">
        <v>314</v>
      </c>
      <c r="BA31" s="459" t="s">
        <v>390</v>
      </c>
      <c r="BB31" s="42" t="s">
        <v>314</v>
      </c>
      <c r="BC31" s="23" t="s">
        <v>314</v>
      </c>
      <c r="BD31" s="23" t="s">
        <v>314</v>
      </c>
      <c r="BE31" s="227" t="s">
        <v>314</v>
      </c>
      <c r="BF31" s="230" t="s">
        <v>314</v>
      </c>
      <c r="BG31" s="42" t="s">
        <v>314</v>
      </c>
      <c r="BH31" s="23" t="s">
        <v>314</v>
      </c>
      <c r="BI31" s="23" t="s">
        <v>314</v>
      </c>
      <c r="BJ31" s="317" t="s">
        <v>314</v>
      </c>
    </row>
    <row r="32" spans="1:62" ht="30" customHeight="1" x14ac:dyDescent="0.25">
      <c r="A32" s="364" t="str">
        <f t="shared" si="0"/>
        <v>Unitil - FG&amp;E</v>
      </c>
      <c r="B32" s="65" t="s">
        <v>314</v>
      </c>
      <c r="C32" s="65" t="s">
        <v>314</v>
      </c>
      <c r="D32" s="58" t="s">
        <v>340</v>
      </c>
      <c r="E32" s="58" t="s">
        <v>322</v>
      </c>
      <c r="F32" s="58" t="s">
        <v>345</v>
      </c>
      <c r="G32" s="58" t="s">
        <v>322</v>
      </c>
      <c r="H32" s="116" t="s">
        <v>413</v>
      </c>
      <c r="I32" s="116" t="s">
        <v>409</v>
      </c>
      <c r="J32" s="573">
        <v>8.533121508568831</v>
      </c>
      <c r="K32" s="573">
        <v>1.7917653184698865</v>
      </c>
      <c r="L32" s="482" t="s">
        <v>314</v>
      </c>
      <c r="M32" s="18">
        <v>0</v>
      </c>
      <c r="N32" s="11">
        <v>0</v>
      </c>
      <c r="O32" s="18">
        <v>0</v>
      </c>
      <c r="P32" s="11">
        <v>0</v>
      </c>
      <c r="Q32" s="18">
        <v>0</v>
      </c>
      <c r="R32" s="11">
        <v>0</v>
      </c>
      <c r="S32" s="18">
        <f t="shared" si="1"/>
        <v>0</v>
      </c>
      <c r="T32" s="11">
        <f t="shared" si="1"/>
        <v>0</v>
      </c>
      <c r="U32" s="422">
        <f t="shared" si="1"/>
        <v>0</v>
      </c>
      <c r="V32" s="423">
        <f t="shared" si="1"/>
        <v>0</v>
      </c>
      <c r="W32" s="417">
        <v>0</v>
      </c>
      <c r="X32" s="418">
        <v>0</v>
      </c>
      <c r="Y32" s="18">
        <v>0</v>
      </c>
      <c r="Z32" s="11">
        <v>0</v>
      </c>
      <c r="AA32" s="420">
        <f t="shared" si="15"/>
        <v>0</v>
      </c>
      <c r="AB32" s="478">
        <f t="shared" si="15"/>
        <v>0</v>
      </c>
      <c r="AC32" s="476"/>
      <c r="AD32" s="582"/>
      <c r="AE32" s="583">
        <f t="shared" si="18"/>
        <v>0</v>
      </c>
      <c r="AF32" s="582">
        <f t="shared" si="19"/>
        <v>0</v>
      </c>
      <c r="AG32" s="583">
        <f t="shared" si="19"/>
        <v>0</v>
      </c>
      <c r="AH32" s="18">
        <v>0</v>
      </c>
      <c r="AI32" s="11">
        <v>0</v>
      </c>
      <c r="AJ32" s="645">
        <f t="shared" si="16"/>
        <v>0</v>
      </c>
      <c r="AK32" s="646">
        <f t="shared" si="16"/>
        <v>0</v>
      </c>
      <c r="AL32" s="655">
        <v>0</v>
      </c>
      <c r="AM32" s="569">
        <v>0</v>
      </c>
      <c r="AN32" s="569">
        <v>0</v>
      </c>
      <c r="AO32" s="506" t="s">
        <v>410</v>
      </c>
      <c r="AP32" s="649">
        <v>2.2786860424376152</v>
      </c>
      <c r="AQ32" s="586">
        <v>1.944</v>
      </c>
      <c r="AR32" s="571">
        <v>1.601</v>
      </c>
      <c r="AS32" s="485">
        <v>0</v>
      </c>
      <c r="AT32" s="483">
        <v>0</v>
      </c>
      <c r="AU32" s="483">
        <v>0</v>
      </c>
      <c r="AV32" s="489">
        <f t="shared" si="4"/>
        <v>0</v>
      </c>
      <c r="AW32" s="588">
        <v>0</v>
      </c>
      <c r="AX32" s="589">
        <v>0</v>
      </c>
      <c r="AY32" s="590">
        <v>0</v>
      </c>
      <c r="AZ32" s="591">
        <v>0</v>
      </c>
      <c r="BA32" s="459"/>
      <c r="BB32" s="42" t="s">
        <v>314</v>
      </c>
      <c r="BC32" s="23" t="s">
        <v>314</v>
      </c>
      <c r="BD32" s="23" t="s">
        <v>314</v>
      </c>
      <c r="BE32" s="227" t="s">
        <v>314</v>
      </c>
      <c r="BF32" s="230" t="s">
        <v>314</v>
      </c>
      <c r="BG32" s="42" t="s">
        <v>314</v>
      </c>
      <c r="BH32" s="23" t="s">
        <v>314</v>
      </c>
      <c r="BI32" s="23" t="s">
        <v>314</v>
      </c>
      <c r="BJ32" s="317" t="s">
        <v>314</v>
      </c>
    </row>
    <row r="33" spans="1:62" ht="30" customHeight="1" x14ac:dyDescent="0.25">
      <c r="A33" s="364" t="str">
        <f t="shared" si="0"/>
        <v>Unitil - FG&amp;E</v>
      </c>
      <c r="B33" s="65" t="s">
        <v>314</v>
      </c>
      <c r="C33" s="65" t="s">
        <v>314</v>
      </c>
      <c r="D33" s="58" t="s">
        <v>340</v>
      </c>
      <c r="E33" s="58" t="s">
        <v>322</v>
      </c>
      <c r="F33" s="58" t="s">
        <v>346</v>
      </c>
      <c r="G33" s="58" t="s">
        <v>322</v>
      </c>
      <c r="H33" s="116" t="s">
        <v>413</v>
      </c>
      <c r="I33" s="116" t="s">
        <v>409</v>
      </c>
      <c r="J33" s="573">
        <v>8.533121508568831</v>
      </c>
      <c r="K33" s="573">
        <v>1.2635706935587121</v>
      </c>
      <c r="L33" s="482" t="s">
        <v>349</v>
      </c>
      <c r="M33" s="18">
        <v>0</v>
      </c>
      <c r="N33" s="11">
        <v>0</v>
      </c>
      <c r="O33" s="18">
        <v>0</v>
      </c>
      <c r="P33" s="11">
        <v>0</v>
      </c>
      <c r="Q33" s="18">
        <v>0</v>
      </c>
      <c r="R33" s="11">
        <v>0</v>
      </c>
      <c r="S33" s="18">
        <f t="shared" si="1"/>
        <v>0</v>
      </c>
      <c r="T33" s="11">
        <f t="shared" si="1"/>
        <v>0</v>
      </c>
      <c r="U33" s="422">
        <f t="shared" si="1"/>
        <v>0</v>
      </c>
      <c r="V33" s="423">
        <f t="shared" si="1"/>
        <v>0</v>
      </c>
      <c r="W33" s="417">
        <v>0</v>
      </c>
      <c r="X33" s="418">
        <v>0</v>
      </c>
      <c r="Y33" s="18">
        <v>0</v>
      </c>
      <c r="Z33" s="11">
        <v>0</v>
      </c>
      <c r="AA33" s="420">
        <f t="shared" si="15"/>
        <v>0</v>
      </c>
      <c r="AB33" s="478">
        <f t="shared" si="15"/>
        <v>0</v>
      </c>
      <c r="AC33" s="476"/>
      <c r="AD33" s="582"/>
      <c r="AE33" s="583">
        <f t="shared" si="18"/>
        <v>0</v>
      </c>
      <c r="AF33" s="582">
        <f t="shared" si="19"/>
        <v>0</v>
      </c>
      <c r="AG33" s="583">
        <f t="shared" si="19"/>
        <v>0</v>
      </c>
      <c r="AH33" s="18">
        <v>0</v>
      </c>
      <c r="AI33" s="11">
        <v>0</v>
      </c>
      <c r="AJ33" s="645">
        <f t="shared" si="16"/>
        <v>0</v>
      </c>
      <c r="AK33" s="646">
        <f t="shared" si="16"/>
        <v>0</v>
      </c>
      <c r="AL33" s="655">
        <v>0</v>
      </c>
      <c r="AM33" s="569">
        <v>0</v>
      </c>
      <c r="AN33" s="569">
        <v>0</v>
      </c>
      <c r="AO33" s="506" t="s">
        <v>410</v>
      </c>
      <c r="AP33" s="649">
        <v>1.6173890441078176</v>
      </c>
      <c r="AQ33" s="586">
        <v>1</v>
      </c>
      <c r="AR33" s="571">
        <v>1.1950000000000001</v>
      </c>
      <c r="AS33" s="485">
        <v>0</v>
      </c>
      <c r="AT33" s="483">
        <v>0</v>
      </c>
      <c r="AU33" s="483">
        <v>0</v>
      </c>
      <c r="AV33" s="489">
        <f t="shared" si="4"/>
        <v>0</v>
      </c>
      <c r="AW33" s="588" t="s">
        <v>314</v>
      </c>
      <c r="AX33" s="589" t="s">
        <v>314</v>
      </c>
      <c r="AY33" s="590" t="s">
        <v>314</v>
      </c>
      <c r="AZ33" s="591" t="s">
        <v>314</v>
      </c>
      <c r="BA33" s="459" t="s">
        <v>390</v>
      </c>
      <c r="BB33" s="42" t="s">
        <v>314</v>
      </c>
      <c r="BC33" s="23" t="s">
        <v>314</v>
      </c>
      <c r="BD33" s="23" t="s">
        <v>314</v>
      </c>
      <c r="BE33" s="227" t="s">
        <v>314</v>
      </c>
      <c r="BF33" s="230" t="s">
        <v>314</v>
      </c>
      <c r="BG33" s="42" t="s">
        <v>314</v>
      </c>
      <c r="BH33" s="23" t="s">
        <v>314</v>
      </c>
      <c r="BI33" s="23" t="s">
        <v>314</v>
      </c>
      <c r="BJ33" s="317" t="s">
        <v>314</v>
      </c>
    </row>
    <row r="34" spans="1:62" ht="30" customHeight="1" x14ac:dyDescent="0.25">
      <c r="A34" s="364" t="str">
        <f t="shared" si="0"/>
        <v>Unitil - FG&amp;E</v>
      </c>
      <c r="B34" s="65" t="s">
        <v>314</v>
      </c>
      <c r="C34" s="65" t="s">
        <v>314</v>
      </c>
      <c r="D34" s="58" t="s">
        <v>340</v>
      </c>
      <c r="E34" s="58" t="s">
        <v>322</v>
      </c>
      <c r="F34" s="58" t="s">
        <v>347</v>
      </c>
      <c r="G34" s="58" t="s">
        <v>322</v>
      </c>
      <c r="H34" s="116" t="s">
        <v>413</v>
      </c>
      <c r="I34" s="116" t="s">
        <v>409</v>
      </c>
      <c r="J34" s="633">
        <v>2.2949999999999999</v>
      </c>
      <c r="K34" s="573">
        <v>0.25012421940757579</v>
      </c>
      <c r="L34" s="482">
        <v>0</v>
      </c>
      <c r="M34" s="18">
        <v>1</v>
      </c>
      <c r="N34" s="11">
        <v>0</v>
      </c>
      <c r="O34" s="18">
        <v>0</v>
      </c>
      <c r="P34" s="11">
        <v>0</v>
      </c>
      <c r="Q34" s="18">
        <v>0</v>
      </c>
      <c r="R34" s="11">
        <v>0</v>
      </c>
      <c r="S34" s="18">
        <f t="shared" si="1"/>
        <v>1</v>
      </c>
      <c r="T34" s="11">
        <f t="shared" si="1"/>
        <v>0</v>
      </c>
      <c r="U34" s="488">
        <v>1000</v>
      </c>
      <c r="V34" s="423">
        <v>0</v>
      </c>
      <c r="W34" s="417">
        <v>0</v>
      </c>
      <c r="X34" s="418">
        <v>0</v>
      </c>
      <c r="Y34" s="18">
        <v>0</v>
      </c>
      <c r="Z34" s="11">
        <v>0</v>
      </c>
      <c r="AA34" s="420">
        <f t="shared" si="15"/>
        <v>1000</v>
      </c>
      <c r="AB34" s="478">
        <f t="shared" si="15"/>
        <v>0</v>
      </c>
      <c r="AC34" s="476">
        <v>1</v>
      </c>
      <c r="AD34" s="582">
        <v>1629360</v>
      </c>
      <c r="AE34" s="583">
        <f t="shared" si="18"/>
        <v>0</v>
      </c>
      <c r="AF34" s="582">
        <f t="shared" si="19"/>
        <v>0</v>
      </c>
      <c r="AG34" s="583">
        <f t="shared" si="19"/>
        <v>0</v>
      </c>
      <c r="AH34" s="18">
        <v>0</v>
      </c>
      <c r="AI34" s="11">
        <v>0</v>
      </c>
      <c r="AJ34" s="645">
        <f t="shared" si="16"/>
        <v>1629360</v>
      </c>
      <c r="AK34" s="646">
        <f t="shared" si="16"/>
        <v>0</v>
      </c>
      <c r="AL34" s="655">
        <v>0</v>
      </c>
      <c r="AM34" s="569">
        <v>0</v>
      </c>
      <c r="AN34" s="569">
        <v>0</v>
      </c>
      <c r="AO34" s="506" t="s">
        <v>410</v>
      </c>
      <c r="AP34" s="649">
        <v>0</v>
      </c>
      <c r="AQ34" s="586">
        <v>0</v>
      </c>
      <c r="AR34" s="571">
        <v>0</v>
      </c>
      <c r="AS34" s="485">
        <v>0</v>
      </c>
      <c r="AT34" s="483">
        <v>0</v>
      </c>
      <c r="AU34" s="483">
        <v>0</v>
      </c>
      <c r="AV34" s="489">
        <f t="shared" si="4"/>
        <v>0</v>
      </c>
      <c r="AW34" s="584" t="s">
        <v>314</v>
      </c>
      <c r="AX34" s="585" t="s">
        <v>314</v>
      </c>
      <c r="AY34" s="586" t="s">
        <v>314</v>
      </c>
      <c r="AZ34" s="587" t="s">
        <v>314</v>
      </c>
      <c r="BA34" s="459" t="s">
        <v>392</v>
      </c>
      <c r="BB34" s="42" t="s">
        <v>314</v>
      </c>
      <c r="BC34" s="23" t="s">
        <v>314</v>
      </c>
      <c r="BD34" s="23" t="s">
        <v>314</v>
      </c>
      <c r="BE34" s="227" t="s">
        <v>314</v>
      </c>
      <c r="BF34" s="230" t="s">
        <v>314</v>
      </c>
      <c r="BG34" s="42" t="s">
        <v>314</v>
      </c>
      <c r="BH34" s="23" t="s">
        <v>314</v>
      </c>
      <c r="BI34" s="23" t="s">
        <v>314</v>
      </c>
      <c r="BJ34" s="317" t="s">
        <v>314</v>
      </c>
    </row>
    <row r="35" spans="1:62" ht="30" customHeight="1" x14ac:dyDescent="0.25">
      <c r="A35" s="364" t="str">
        <f t="shared" si="0"/>
        <v>Unitil - FG&amp;E</v>
      </c>
      <c r="B35" s="65" t="s">
        <v>314</v>
      </c>
      <c r="C35" s="65" t="s">
        <v>314</v>
      </c>
      <c r="D35" s="58" t="s">
        <v>340</v>
      </c>
      <c r="E35" s="58" t="s">
        <v>322</v>
      </c>
      <c r="F35" s="58" t="s">
        <v>348</v>
      </c>
      <c r="G35" s="58" t="s">
        <v>322</v>
      </c>
      <c r="H35" s="116" t="s">
        <v>413</v>
      </c>
      <c r="I35" s="116" t="s">
        <v>409</v>
      </c>
      <c r="J35" s="573">
        <v>8.533121508568831</v>
      </c>
      <c r="K35" s="573">
        <v>1.7169986011799245</v>
      </c>
      <c r="L35" s="482">
        <v>6</v>
      </c>
      <c r="M35" s="18">
        <v>0</v>
      </c>
      <c r="N35" s="11">
        <v>0</v>
      </c>
      <c r="O35" s="18">
        <v>0</v>
      </c>
      <c r="P35" s="11">
        <v>0</v>
      </c>
      <c r="Q35" s="18">
        <v>0</v>
      </c>
      <c r="R35" s="11">
        <v>0</v>
      </c>
      <c r="S35" s="18">
        <f t="shared" si="1"/>
        <v>0</v>
      </c>
      <c r="T35" s="11">
        <f t="shared" si="1"/>
        <v>0</v>
      </c>
      <c r="U35" s="422">
        <f t="shared" si="1"/>
        <v>0</v>
      </c>
      <c r="V35" s="423">
        <f t="shared" si="1"/>
        <v>0</v>
      </c>
      <c r="W35" s="417">
        <v>0</v>
      </c>
      <c r="X35" s="418">
        <v>0</v>
      </c>
      <c r="Y35" s="18">
        <v>0</v>
      </c>
      <c r="Z35" s="11">
        <v>0</v>
      </c>
      <c r="AA35" s="420">
        <f t="shared" si="15"/>
        <v>0</v>
      </c>
      <c r="AB35" s="478">
        <f t="shared" si="15"/>
        <v>0</v>
      </c>
      <c r="AC35" s="476"/>
      <c r="AD35" s="582"/>
      <c r="AE35" s="583">
        <f t="shared" si="18"/>
        <v>0</v>
      </c>
      <c r="AF35" s="582">
        <f t="shared" si="19"/>
        <v>0</v>
      </c>
      <c r="AG35" s="583">
        <f t="shared" si="19"/>
        <v>0</v>
      </c>
      <c r="AH35" s="18">
        <v>0</v>
      </c>
      <c r="AI35" s="11">
        <v>0</v>
      </c>
      <c r="AJ35" s="645">
        <f t="shared" si="16"/>
        <v>0</v>
      </c>
      <c r="AK35" s="646">
        <f t="shared" si="16"/>
        <v>0</v>
      </c>
      <c r="AL35" s="655">
        <v>4567757.8156382646</v>
      </c>
      <c r="AM35" s="569">
        <v>4386624.287392444</v>
      </c>
      <c r="AN35" s="569">
        <v>4853635.6894739056</v>
      </c>
      <c r="AO35" s="506" t="s">
        <v>410</v>
      </c>
      <c r="AP35" s="649">
        <v>1.0676361177854561</v>
      </c>
      <c r="AQ35" s="586">
        <v>1</v>
      </c>
      <c r="AR35" s="571">
        <v>1.06</v>
      </c>
      <c r="AS35" s="485">
        <v>0</v>
      </c>
      <c r="AT35" s="483">
        <v>0</v>
      </c>
      <c r="AU35" s="483">
        <v>0</v>
      </c>
      <c r="AV35" s="489">
        <f t="shared" si="4"/>
        <v>0</v>
      </c>
      <c r="AW35" s="588">
        <v>33.416670000000003</v>
      </c>
      <c r="AX35" s="589">
        <v>32.86</v>
      </c>
      <c r="AY35" s="590">
        <v>1.111</v>
      </c>
      <c r="AZ35" s="591">
        <v>0.83333330000000005</v>
      </c>
      <c r="BA35" s="459" t="s">
        <v>387</v>
      </c>
      <c r="BB35" s="42" t="s">
        <v>314</v>
      </c>
      <c r="BC35" s="23" t="s">
        <v>314</v>
      </c>
      <c r="BD35" s="23" t="s">
        <v>314</v>
      </c>
      <c r="BE35" s="227" t="s">
        <v>314</v>
      </c>
      <c r="BF35" s="230" t="s">
        <v>314</v>
      </c>
      <c r="BG35" s="42" t="s">
        <v>314</v>
      </c>
      <c r="BH35" s="23" t="s">
        <v>314</v>
      </c>
      <c r="BI35" s="23" t="s">
        <v>314</v>
      </c>
      <c r="BJ35" s="317" t="s">
        <v>314</v>
      </c>
    </row>
    <row r="36" spans="1:62" ht="30" customHeight="1" x14ac:dyDescent="0.25">
      <c r="A36" s="364" t="str">
        <f t="shared" si="0"/>
        <v>Unitil - FG&amp;E</v>
      </c>
      <c r="B36" s="65" t="s">
        <v>314</v>
      </c>
      <c r="C36" s="65" t="s">
        <v>314</v>
      </c>
      <c r="D36" s="58" t="s">
        <v>340</v>
      </c>
      <c r="E36" s="58" t="s">
        <v>322</v>
      </c>
      <c r="F36" s="58" t="s">
        <v>349</v>
      </c>
      <c r="G36" s="58" t="s">
        <v>322</v>
      </c>
      <c r="H36" s="116" t="s">
        <v>413</v>
      </c>
      <c r="I36" s="116" t="s">
        <v>414</v>
      </c>
      <c r="J36" s="573">
        <v>9.8000000000000007</v>
      </c>
      <c r="K36" s="573" t="s">
        <v>314</v>
      </c>
      <c r="L36" s="482">
        <v>505</v>
      </c>
      <c r="M36" s="18">
        <v>0</v>
      </c>
      <c r="N36" s="11">
        <v>0</v>
      </c>
      <c r="O36" s="18">
        <v>0</v>
      </c>
      <c r="P36" s="11">
        <v>0</v>
      </c>
      <c r="Q36" s="18">
        <v>0</v>
      </c>
      <c r="R36" s="11">
        <v>0</v>
      </c>
      <c r="S36" s="18">
        <f t="shared" si="1"/>
        <v>0</v>
      </c>
      <c r="T36" s="11">
        <f t="shared" si="1"/>
        <v>0</v>
      </c>
      <c r="U36" s="422">
        <f t="shared" si="1"/>
        <v>0</v>
      </c>
      <c r="V36" s="423">
        <f t="shared" si="1"/>
        <v>0</v>
      </c>
      <c r="W36" s="417">
        <v>0</v>
      </c>
      <c r="X36" s="418">
        <v>0</v>
      </c>
      <c r="Y36" s="18">
        <v>0</v>
      </c>
      <c r="Z36" s="11">
        <v>0</v>
      </c>
      <c r="AA36" s="420">
        <f>U36+W36+Y36</f>
        <v>0</v>
      </c>
      <c r="AB36" s="478">
        <f>V36+X36+Z36</f>
        <v>0</v>
      </c>
      <c r="AC36" s="476" t="e">
        <f>AA36/P36</f>
        <v>#DIV/0!</v>
      </c>
      <c r="AD36" s="582"/>
      <c r="AE36" s="583">
        <f t="shared" si="18"/>
        <v>0</v>
      </c>
      <c r="AF36" s="582">
        <f t="shared" si="19"/>
        <v>0</v>
      </c>
      <c r="AG36" s="583">
        <f t="shared" si="19"/>
        <v>0</v>
      </c>
      <c r="AH36" s="18">
        <v>0</v>
      </c>
      <c r="AI36" s="11">
        <v>0</v>
      </c>
      <c r="AJ36" s="645">
        <f t="shared" si="16"/>
        <v>0</v>
      </c>
      <c r="AK36" s="646">
        <f t="shared" si="16"/>
        <v>0</v>
      </c>
      <c r="AL36" s="655">
        <v>12748816.589915754</v>
      </c>
      <c r="AM36" s="569">
        <v>10190128.219612647</v>
      </c>
      <c r="AN36" s="569">
        <v>10906943.596534757</v>
      </c>
      <c r="AO36" s="506" t="s">
        <v>410</v>
      </c>
      <c r="AP36" s="649">
        <v>2.9798202093414967</v>
      </c>
      <c r="AQ36" s="586">
        <v>2.323</v>
      </c>
      <c r="AR36" s="571">
        <v>2.3820000000000001</v>
      </c>
      <c r="AS36" s="485">
        <v>1</v>
      </c>
      <c r="AT36" s="483">
        <v>0</v>
      </c>
      <c r="AU36" s="483">
        <v>0</v>
      </c>
      <c r="AV36" s="489">
        <f t="shared" si="4"/>
        <v>0.33333333333333331</v>
      </c>
      <c r="AW36" s="584">
        <v>75.045680000000004</v>
      </c>
      <c r="AX36" s="585">
        <v>17.136669999999999</v>
      </c>
      <c r="AY36" s="586">
        <v>0.66474730000000004</v>
      </c>
      <c r="AZ36" s="587">
        <v>0.32533329999999999</v>
      </c>
      <c r="BA36" s="459" t="s">
        <v>393</v>
      </c>
      <c r="BB36" s="42" t="s">
        <v>314</v>
      </c>
      <c r="BC36" s="23" t="s">
        <v>314</v>
      </c>
      <c r="BD36" s="23" t="s">
        <v>314</v>
      </c>
      <c r="BE36" s="227" t="s">
        <v>314</v>
      </c>
      <c r="BF36" s="230" t="s">
        <v>314</v>
      </c>
      <c r="BG36" s="42" t="s">
        <v>314</v>
      </c>
      <c r="BH36" s="23" t="s">
        <v>314</v>
      </c>
      <c r="BI36" s="23" t="s">
        <v>314</v>
      </c>
      <c r="BJ36" s="317" t="s">
        <v>314</v>
      </c>
    </row>
    <row r="37" spans="1:62" ht="30" customHeight="1" x14ac:dyDescent="0.25">
      <c r="A37" s="364" t="str">
        <f t="shared" si="0"/>
        <v>Unitil - FG&amp;E</v>
      </c>
      <c r="B37" s="65" t="s">
        <v>314</v>
      </c>
      <c r="C37" s="65" t="s">
        <v>314</v>
      </c>
      <c r="D37" s="58" t="s">
        <v>340</v>
      </c>
      <c r="E37" s="58" t="s">
        <v>322</v>
      </c>
      <c r="F37" s="401"/>
      <c r="G37" s="401"/>
      <c r="H37" s="401"/>
      <c r="I37" s="401"/>
      <c r="J37" s="626"/>
      <c r="K37" s="626"/>
      <c r="L37" s="628"/>
      <c r="M37" s="424"/>
      <c r="N37" s="425"/>
      <c r="O37" s="424"/>
      <c r="P37" s="425"/>
      <c r="Q37" s="424"/>
      <c r="R37" s="425"/>
      <c r="S37" s="424"/>
      <c r="T37" s="425"/>
      <c r="U37" s="428"/>
      <c r="V37" s="429"/>
      <c r="W37" s="430"/>
      <c r="X37" s="431"/>
      <c r="Y37" s="424"/>
      <c r="Z37" s="425"/>
      <c r="AA37" s="432"/>
      <c r="AB37" s="479"/>
      <c r="AC37" s="474"/>
      <c r="AD37" s="424"/>
      <c r="AE37" s="425"/>
      <c r="AF37" s="424"/>
      <c r="AG37" s="425"/>
      <c r="AH37" s="424"/>
      <c r="AI37" s="425"/>
      <c r="AJ37" s="424"/>
      <c r="AK37" s="425"/>
      <c r="AL37" s="656"/>
      <c r="AM37" s="657"/>
      <c r="AN37" s="657"/>
      <c r="AO37" s="425"/>
      <c r="AP37" s="650"/>
      <c r="AQ37" s="626"/>
      <c r="AR37" s="651"/>
      <c r="AS37" s="424"/>
      <c r="AT37" s="401"/>
      <c r="AU37" s="401"/>
      <c r="AV37" s="425"/>
      <c r="AW37" s="424"/>
      <c r="AX37" s="401"/>
      <c r="AY37" s="401"/>
      <c r="AZ37" s="425"/>
      <c r="BA37" s="460"/>
      <c r="BB37" s="424"/>
      <c r="BC37" s="401"/>
      <c r="BD37" s="401"/>
      <c r="BE37" s="425"/>
      <c r="BF37" s="460"/>
      <c r="BG37" s="424"/>
      <c r="BH37" s="401"/>
      <c r="BI37" s="401"/>
      <c r="BJ37" s="425"/>
    </row>
    <row r="38" spans="1:62" ht="30" customHeight="1" x14ac:dyDescent="0.25">
      <c r="A38" s="364" t="str">
        <f t="shared" si="0"/>
        <v>Unitil - FG&amp;E</v>
      </c>
      <c r="B38" s="65" t="s">
        <v>314</v>
      </c>
      <c r="C38" s="65" t="s">
        <v>314</v>
      </c>
      <c r="D38" s="58" t="s">
        <v>350</v>
      </c>
      <c r="E38" s="58" t="s">
        <v>322</v>
      </c>
      <c r="F38" s="58" t="s">
        <v>351</v>
      </c>
      <c r="G38" s="58" t="s">
        <v>322</v>
      </c>
      <c r="H38" s="116" t="s">
        <v>408</v>
      </c>
      <c r="I38" s="116" t="s">
        <v>409</v>
      </c>
      <c r="J38" s="573">
        <v>9.5609204577802025</v>
      </c>
      <c r="K38" s="573">
        <v>12.960843923390152</v>
      </c>
      <c r="L38" s="482">
        <v>1194</v>
      </c>
      <c r="M38" s="486">
        <v>72</v>
      </c>
      <c r="N38" s="487">
        <v>72</v>
      </c>
      <c r="O38" s="18">
        <v>0</v>
      </c>
      <c r="P38" s="11">
        <v>0</v>
      </c>
      <c r="Q38" s="18">
        <v>0</v>
      </c>
      <c r="R38" s="11">
        <v>0</v>
      </c>
      <c r="S38" s="18">
        <f t="shared" si="1"/>
        <v>72</v>
      </c>
      <c r="T38" s="11">
        <f t="shared" si="1"/>
        <v>72</v>
      </c>
      <c r="U38" s="488">
        <v>645.54</v>
      </c>
      <c r="V38" s="489">
        <v>645.54</v>
      </c>
      <c r="W38" s="417">
        <v>0</v>
      </c>
      <c r="X38" s="418">
        <v>0</v>
      </c>
      <c r="Y38" s="18">
        <v>0</v>
      </c>
      <c r="Z38" s="11">
        <v>0</v>
      </c>
      <c r="AA38" s="420">
        <f t="shared" ref="AA38:AB40" si="20">U38+W38+Y38</f>
        <v>645.54</v>
      </c>
      <c r="AB38" s="478">
        <f t="shared" si="20"/>
        <v>645.54</v>
      </c>
      <c r="AC38" s="476">
        <v>0.31155405405405406</v>
      </c>
      <c r="AD38" s="582">
        <v>1051817.0544</v>
      </c>
      <c r="AE38" s="583">
        <v>1051817.0544</v>
      </c>
      <c r="AF38" s="582">
        <f t="shared" ref="AF38:AG40" si="21">2080*W38</f>
        <v>0</v>
      </c>
      <c r="AG38" s="583">
        <f t="shared" si="21"/>
        <v>0</v>
      </c>
      <c r="AH38" s="18">
        <v>0</v>
      </c>
      <c r="AI38" s="11">
        <v>0</v>
      </c>
      <c r="AJ38" s="645">
        <f t="shared" ref="AJ38:AK40" si="22">AD38+AF38+AH38</f>
        <v>1051817.0544</v>
      </c>
      <c r="AK38" s="646">
        <f t="shared" si="22"/>
        <v>1051817.0544</v>
      </c>
      <c r="AL38" s="655">
        <v>10021796.998489924</v>
      </c>
      <c r="AM38" s="569">
        <v>10589311.02976536</v>
      </c>
      <c r="AN38" s="569">
        <v>9487484.1024433319</v>
      </c>
      <c r="AO38" s="506" t="s">
        <v>410</v>
      </c>
      <c r="AP38" s="649">
        <v>2.3424255121561499</v>
      </c>
      <c r="AQ38" s="586">
        <v>2.4140000000000001</v>
      </c>
      <c r="AR38" s="571">
        <v>2.0720000000000001</v>
      </c>
      <c r="AS38" s="485">
        <v>0</v>
      </c>
      <c r="AT38" s="483">
        <v>2</v>
      </c>
      <c r="AU38" s="483">
        <v>2</v>
      </c>
      <c r="AV38" s="489">
        <f t="shared" si="4"/>
        <v>1.3333333333333333</v>
      </c>
      <c r="AW38" s="584">
        <v>14.783329999999999</v>
      </c>
      <c r="AX38" s="585">
        <v>13.96</v>
      </c>
      <c r="AY38" s="586">
        <v>0.32133329999999999</v>
      </c>
      <c r="AZ38" s="587">
        <v>0.313</v>
      </c>
      <c r="BA38" s="459" t="s">
        <v>394</v>
      </c>
      <c r="BB38" s="42" t="s">
        <v>314</v>
      </c>
      <c r="BC38" s="23" t="s">
        <v>314</v>
      </c>
      <c r="BD38" s="23" t="s">
        <v>314</v>
      </c>
      <c r="BE38" s="227" t="s">
        <v>314</v>
      </c>
      <c r="BF38" s="230" t="s">
        <v>314</v>
      </c>
      <c r="BG38" s="42" t="s">
        <v>314</v>
      </c>
      <c r="BH38" s="23" t="s">
        <v>314</v>
      </c>
      <c r="BI38" s="23" t="s">
        <v>314</v>
      </c>
      <c r="BJ38" s="317" t="s">
        <v>314</v>
      </c>
    </row>
    <row r="39" spans="1:62" ht="30" customHeight="1" x14ac:dyDescent="0.25">
      <c r="A39" s="364" t="str">
        <f t="shared" si="0"/>
        <v>Unitil - FG&amp;E</v>
      </c>
      <c r="B39" s="65" t="s">
        <v>314</v>
      </c>
      <c r="C39" s="65" t="s">
        <v>314</v>
      </c>
      <c r="D39" s="58" t="s">
        <v>350</v>
      </c>
      <c r="E39" s="58" t="s">
        <v>322</v>
      </c>
      <c r="F39" s="58" t="s">
        <v>352</v>
      </c>
      <c r="G39" s="58" t="s">
        <v>322</v>
      </c>
      <c r="H39" s="116" t="s">
        <v>408</v>
      </c>
      <c r="I39" s="116" t="s">
        <v>409</v>
      </c>
      <c r="J39" s="573">
        <v>7.1706903433351519</v>
      </c>
      <c r="K39" s="573">
        <v>9.2966611017651513</v>
      </c>
      <c r="L39" s="482">
        <v>637</v>
      </c>
      <c r="M39" s="486">
        <v>21</v>
      </c>
      <c r="N39" s="487">
        <v>21</v>
      </c>
      <c r="O39" s="18">
        <v>0</v>
      </c>
      <c r="P39" s="11">
        <v>0</v>
      </c>
      <c r="Q39" s="18">
        <v>0</v>
      </c>
      <c r="R39" s="11">
        <v>0</v>
      </c>
      <c r="S39" s="18">
        <f t="shared" si="1"/>
        <v>21</v>
      </c>
      <c r="T39" s="11">
        <f t="shared" si="1"/>
        <v>21</v>
      </c>
      <c r="U39" s="488">
        <v>125.31</v>
      </c>
      <c r="V39" s="489">
        <v>125.31</v>
      </c>
      <c r="W39" s="417">
        <v>0</v>
      </c>
      <c r="X39" s="418">
        <v>0</v>
      </c>
      <c r="Y39" s="18">
        <v>0</v>
      </c>
      <c r="Z39" s="11">
        <v>0</v>
      </c>
      <c r="AA39" s="420">
        <f t="shared" si="20"/>
        <v>125.31</v>
      </c>
      <c r="AB39" s="478">
        <f t="shared" si="20"/>
        <v>125.31</v>
      </c>
      <c r="AC39" s="476">
        <v>9.5876052027543998E-2</v>
      </c>
      <c r="AD39" s="582">
        <v>204175.10159999999</v>
      </c>
      <c r="AE39" s="583">
        <v>204175.10159999999</v>
      </c>
      <c r="AF39" s="582">
        <f t="shared" si="21"/>
        <v>0</v>
      </c>
      <c r="AG39" s="583">
        <f t="shared" si="21"/>
        <v>0</v>
      </c>
      <c r="AH39" s="18">
        <v>0</v>
      </c>
      <c r="AI39" s="11">
        <v>0</v>
      </c>
      <c r="AJ39" s="645">
        <f t="shared" si="22"/>
        <v>204175.10159999999</v>
      </c>
      <c r="AK39" s="646">
        <f t="shared" si="22"/>
        <v>204175.10159999999</v>
      </c>
      <c r="AL39" s="655">
        <v>8249234.2640631357</v>
      </c>
      <c r="AM39" s="569">
        <v>5904396.2908302303</v>
      </c>
      <c r="AN39" s="569">
        <v>5984624.3831532029</v>
      </c>
      <c r="AO39" s="506" t="s">
        <v>410</v>
      </c>
      <c r="AP39" s="649">
        <v>1.9281189589856744</v>
      </c>
      <c r="AQ39" s="586">
        <v>1.3460000000000001</v>
      </c>
      <c r="AR39" s="571">
        <v>1.3069999999999999</v>
      </c>
      <c r="AS39" s="485">
        <v>1</v>
      </c>
      <c r="AT39" s="483">
        <v>2</v>
      </c>
      <c r="AU39" s="483">
        <v>0</v>
      </c>
      <c r="AV39" s="489">
        <f t="shared" si="4"/>
        <v>1</v>
      </c>
      <c r="AW39" s="584">
        <v>245.08670000000001</v>
      </c>
      <c r="AX39" s="585">
        <v>19.343330000000002</v>
      </c>
      <c r="AY39" s="586">
        <v>0.46166669999999999</v>
      </c>
      <c r="AZ39" s="587">
        <v>0.24733330000000001</v>
      </c>
      <c r="BA39" s="459" t="s">
        <v>395</v>
      </c>
      <c r="BB39" s="42" t="s">
        <v>314</v>
      </c>
      <c r="BC39" s="23" t="s">
        <v>314</v>
      </c>
      <c r="BD39" s="23" t="s">
        <v>314</v>
      </c>
      <c r="BE39" s="227" t="s">
        <v>314</v>
      </c>
      <c r="BF39" s="230" t="s">
        <v>314</v>
      </c>
      <c r="BG39" s="42" t="s">
        <v>314</v>
      </c>
      <c r="BH39" s="23" t="s">
        <v>314</v>
      </c>
      <c r="BI39" s="23" t="s">
        <v>314</v>
      </c>
      <c r="BJ39" s="317" t="s">
        <v>314</v>
      </c>
    </row>
    <row r="40" spans="1:62" ht="30" customHeight="1" x14ac:dyDescent="0.25">
      <c r="A40" s="364" t="str">
        <f t="shared" si="0"/>
        <v>Unitil - FG&amp;E</v>
      </c>
      <c r="B40" s="65" t="s">
        <v>314</v>
      </c>
      <c r="C40" s="65" t="s">
        <v>314</v>
      </c>
      <c r="D40" s="58" t="s">
        <v>350</v>
      </c>
      <c r="E40" s="58" t="s">
        <v>322</v>
      </c>
      <c r="F40" s="58" t="s">
        <v>353</v>
      </c>
      <c r="G40" s="58" t="s">
        <v>322</v>
      </c>
      <c r="H40" s="116" t="s">
        <v>408</v>
      </c>
      <c r="I40" s="116" t="s">
        <v>409</v>
      </c>
      <c r="J40" s="573">
        <v>9.1784836394689986</v>
      </c>
      <c r="K40" s="573">
        <v>2.6260885587878788E-3</v>
      </c>
      <c r="L40" s="482">
        <v>0</v>
      </c>
      <c r="M40" s="18">
        <v>0</v>
      </c>
      <c r="N40" s="11">
        <v>0</v>
      </c>
      <c r="O40" s="18">
        <v>0</v>
      </c>
      <c r="P40" s="11">
        <v>0</v>
      </c>
      <c r="Q40" s="18">
        <v>0</v>
      </c>
      <c r="R40" s="11">
        <v>0</v>
      </c>
      <c r="S40" s="18">
        <f t="shared" si="1"/>
        <v>0</v>
      </c>
      <c r="T40" s="11">
        <f t="shared" si="1"/>
        <v>0</v>
      </c>
      <c r="U40" s="422">
        <f t="shared" si="1"/>
        <v>0</v>
      </c>
      <c r="V40" s="423">
        <f t="shared" si="1"/>
        <v>0</v>
      </c>
      <c r="W40" s="417">
        <v>0</v>
      </c>
      <c r="X40" s="418">
        <v>0</v>
      </c>
      <c r="Y40" s="18">
        <v>0</v>
      </c>
      <c r="Z40" s="11">
        <v>0</v>
      </c>
      <c r="AA40" s="420">
        <f t="shared" si="20"/>
        <v>0</v>
      </c>
      <c r="AB40" s="478">
        <f t="shared" si="20"/>
        <v>0</v>
      </c>
      <c r="AC40" s="476"/>
      <c r="AD40" s="582">
        <f>1302*(U40)</f>
        <v>0</v>
      </c>
      <c r="AE40" s="583">
        <f>1302*V40</f>
        <v>0</v>
      </c>
      <c r="AF40" s="582">
        <f t="shared" si="21"/>
        <v>0</v>
      </c>
      <c r="AG40" s="583">
        <f t="shared" si="21"/>
        <v>0</v>
      </c>
      <c r="AH40" s="18">
        <v>0</v>
      </c>
      <c r="AI40" s="11">
        <v>0</v>
      </c>
      <c r="AJ40" s="645">
        <f t="shared" si="22"/>
        <v>0</v>
      </c>
      <c r="AK40" s="646">
        <f t="shared" si="22"/>
        <v>0</v>
      </c>
      <c r="AL40" s="655">
        <v>0</v>
      </c>
      <c r="AM40" s="569">
        <v>0</v>
      </c>
      <c r="AN40" s="569">
        <v>0</v>
      </c>
      <c r="AO40" s="506" t="s">
        <v>410</v>
      </c>
      <c r="AP40" s="649">
        <v>0</v>
      </c>
      <c r="AQ40" s="586">
        <v>0</v>
      </c>
      <c r="AR40" s="571">
        <v>0</v>
      </c>
      <c r="AS40" s="485">
        <v>0</v>
      </c>
      <c r="AT40" s="483">
        <v>0</v>
      </c>
      <c r="AU40" s="483">
        <v>0</v>
      </c>
      <c r="AV40" s="489">
        <f t="shared" si="4"/>
        <v>0</v>
      </c>
      <c r="AW40" s="584" t="s">
        <v>314</v>
      </c>
      <c r="AX40" s="585" t="s">
        <v>314</v>
      </c>
      <c r="AY40" s="586" t="s">
        <v>314</v>
      </c>
      <c r="AZ40" s="587" t="s">
        <v>314</v>
      </c>
      <c r="BA40" s="459" t="s">
        <v>380</v>
      </c>
      <c r="BB40" s="42" t="s">
        <v>314</v>
      </c>
      <c r="BC40" s="23" t="s">
        <v>314</v>
      </c>
      <c r="BD40" s="23" t="s">
        <v>314</v>
      </c>
      <c r="BE40" s="227" t="s">
        <v>314</v>
      </c>
      <c r="BF40" s="230" t="s">
        <v>314</v>
      </c>
      <c r="BG40" s="42" t="s">
        <v>314</v>
      </c>
      <c r="BH40" s="23" t="s">
        <v>314</v>
      </c>
      <c r="BI40" s="23" t="s">
        <v>314</v>
      </c>
      <c r="BJ40" s="317" t="s">
        <v>314</v>
      </c>
    </row>
    <row r="41" spans="1:62" ht="30" customHeight="1" x14ac:dyDescent="0.25">
      <c r="A41" s="364" t="str">
        <f t="shared" si="0"/>
        <v>Unitil - FG&amp;E</v>
      </c>
      <c r="B41" s="65" t="s">
        <v>314</v>
      </c>
      <c r="C41" s="65" t="s">
        <v>314</v>
      </c>
      <c r="D41" s="58" t="s">
        <v>350</v>
      </c>
      <c r="E41" s="58" t="s">
        <v>322</v>
      </c>
      <c r="F41" s="401"/>
      <c r="G41" s="401"/>
      <c r="H41" s="401"/>
      <c r="I41" s="401"/>
      <c r="J41" s="626"/>
      <c r="K41" s="626"/>
      <c r="L41" s="628"/>
      <c r="M41" s="424"/>
      <c r="N41" s="425"/>
      <c r="O41" s="424"/>
      <c r="P41" s="425"/>
      <c r="Q41" s="424"/>
      <c r="R41" s="425"/>
      <c r="S41" s="424"/>
      <c r="T41" s="425"/>
      <c r="U41" s="428"/>
      <c r="V41" s="429"/>
      <c r="W41" s="430"/>
      <c r="X41" s="431"/>
      <c r="Y41" s="424"/>
      <c r="Z41" s="425"/>
      <c r="AA41" s="432"/>
      <c r="AB41" s="479"/>
      <c r="AC41" s="474"/>
      <c r="AD41" s="424"/>
      <c r="AE41" s="425"/>
      <c r="AF41" s="424"/>
      <c r="AG41" s="425"/>
      <c r="AH41" s="424"/>
      <c r="AI41" s="425"/>
      <c r="AJ41" s="424"/>
      <c r="AK41" s="425"/>
      <c r="AL41" s="656"/>
      <c r="AM41" s="657"/>
      <c r="AN41" s="657"/>
      <c r="AO41" s="425"/>
      <c r="AP41" s="650"/>
      <c r="AQ41" s="626"/>
      <c r="AR41" s="651"/>
      <c r="AS41" s="424"/>
      <c r="AT41" s="401"/>
      <c r="AU41" s="401"/>
      <c r="AV41" s="425"/>
      <c r="AW41" s="424"/>
      <c r="AX41" s="401"/>
      <c r="AY41" s="401"/>
      <c r="AZ41" s="425"/>
      <c r="BA41" s="460"/>
      <c r="BB41" s="424"/>
      <c r="BC41" s="401"/>
      <c r="BD41" s="401"/>
      <c r="BE41" s="425"/>
      <c r="BF41" s="460"/>
      <c r="BG41" s="424"/>
      <c r="BH41" s="401"/>
      <c r="BI41" s="401"/>
      <c r="BJ41" s="425"/>
    </row>
    <row r="42" spans="1:62" ht="30" customHeight="1" x14ac:dyDescent="0.25">
      <c r="A42" s="364" t="str">
        <f t="shared" si="0"/>
        <v>Unitil - FG&amp;E</v>
      </c>
      <c r="B42" s="65" t="s">
        <v>314</v>
      </c>
      <c r="C42" s="65" t="s">
        <v>314</v>
      </c>
      <c r="D42" s="58" t="s">
        <v>354</v>
      </c>
      <c r="E42" s="58" t="s">
        <v>354</v>
      </c>
      <c r="F42" s="58" t="s">
        <v>355</v>
      </c>
      <c r="G42" s="58" t="s">
        <v>354</v>
      </c>
      <c r="H42" s="116" t="s">
        <v>408</v>
      </c>
      <c r="I42" s="116" t="s">
        <v>409</v>
      </c>
      <c r="J42" s="573">
        <v>9.94335727609141</v>
      </c>
      <c r="K42" s="573">
        <v>45.816247352746217</v>
      </c>
      <c r="L42" s="482">
        <v>1308</v>
      </c>
      <c r="M42" s="486">
        <v>102</v>
      </c>
      <c r="N42" s="487">
        <v>102</v>
      </c>
      <c r="O42" s="18">
        <v>0</v>
      </c>
      <c r="P42" s="11">
        <v>0</v>
      </c>
      <c r="Q42" s="18">
        <v>0</v>
      </c>
      <c r="R42" s="11">
        <v>0</v>
      </c>
      <c r="S42" s="18">
        <f t="shared" si="1"/>
        <v>102</v>
      </c>
      <c r="T42" s="11">
        <f t="shared" si="1"/>
        <v>102</v>
      </c>
      <c r="U42" s="488">
        <v>1006.9</v>
      </c>
      <c r="V42" s="489">
        <v>1006.9</v>
      </c>
      <c r="W42" s="417">
        <v>0</v>
      </c>
      <c r="X42" s="418">
        <v>0</v>
      </c>
      <c r="Y42" s="18">
        <v>0</v>
      </c>
      <c r="Z42" s="11">
        <v>0</v>
      </c>
      <c r="AA42" s="420">
        <f t="shared" ref="AA42:AB43" si="23">U42+W42+Y42</f>
        <v>1006.9</v>
      </c>
      <c r="AB42" s="478">
        <f t="shared" si="23"/>
        <v>1006.9</v>
      </c>
      <c r="AC42" s="476">
        <v>0.22811508835523334</v>
      </c>
      <c r="AD42" s="582">
        <v>1640602.584</v>
      </c>
      <c r="AE42" s="583">
        <v>2057181.0552000001</v>
      </c>
      <c r="AF42" s="582">
        <f t="shared" ref="AF42:AG42" si="24">2080*W42</f>
        <v>0</v>
      </c>
      <c r="AG42" s="583">
        <f t="shared" si="24"/>
        <v>0</v>
      </c>
      <c r="AH42" s="18">
        <v>0</v>
      </c>
      <c r="AI42" s="11">
        <v>0</v>
      </c>
      <c r="AJ42" s="645">
        <f t="shared" ref="AJ42:AK43" si="25">AD42+AF42+AH42</f>
        <v>1640602.584</v>
      </c>
      <c r="AK42" s="646">
        <f t="shared" si="25"/>
        <v>2057181.0552000001</v>
      </c>
      <c r="AL42" s="655">
        <v>19532277.823587507</v>
      </c>
      <c r="AM42" s="569">
        <v>19187094.633054551</v>
      </c>
      <c r="AN42" s="569">
        <v>20211271.635224357</v>
      </c>
      <c r="AO42" s="506" t="s">
        <v>410</v>
      </c>
      <c r="AP42" s="649">
        <v>4.5653395185900472</v>
      </c>
      <c r="AQ42" s="586">
        <v>4.3739999999999997</v>
      </c>
      <c r="AR42" s="571">
        <v>4.4139999999999997</v>
      </c>
      <c r="AS42" s="485">
        <v>1</v>
      </c>
      <c r="AT42" s="483">
        <v>3</v>
      </c>
      <c r="AU42" s="483">
        <v>1</v>
      </c>
      <c r="AV42" s="489">
        <f t="shared" si="4"/>
        <v>1.6666666666666667</v>
      </c>
      <c r="AW42" s="584">
        <v>284.58330000000001</v>
      </c>
      <c r="AX42" s="585">
        <v>135.41329999999999</v>
      </c>
      <c r="AY42" s="586">
        <v>2.863</v>
      </c>
      <c r="AZ42" s="587">
        <v>1.8859999999999999</v>
      </c>
      <c r="BA42" s="462" t="s">
        <v>385</v>
      </c>
      <c r="BB42" s="42" t="s">
        <v>314</v>
      </c>
      <c r="BC42" s="23" t="s">
        <v>314</v>
      </c>
      <c r="BD42" s="23" t="s">
        <v>314</v>
      </c>
      <c r="BE42" s="227" t="s">
        <v>314</v>
      </c>
      <c r="BF42" s="230" t="s">
        <v>314</v>
      </c>
      <c r="BG42" s="42" t="s">
        <v>314</v>
      </c>
      <c r="BH42" s="23" t="s">
        <v>314</v>
      </c>
      <c r="BI42" s="23" t="s">
        <v>314</v>
      </c>
      <c r="BJ42" s="317" t="s">
        <v>314</v>
      </c>
    </row>
    <row r="43" spans="1:62" ht="30" customHeight="1" x14ac:dyDescent="0.25">
      <c r="A43" s="364" t="str">
        <f t="shared" si="0"/>
        <v>Unitil - FG&amp;E</v>
      </c>
      <c r="B43" s="65" t="s">
        <v>314</v>
      </c>
      <c r="C43" s="65" t="s">
        <v>314</v>
      </c>
      <c r="D43" s="58" t="s">
        <v>354</v>
      </c>
      <c r="E43" s="58" t="s">
        <v>354</v>
      </c>
      <c r="F43" s="58" t="s">
        <v>356</v>
      </c>
      <c r="G43" s="58" t="s">
        <v>415</v>
      </c>
      <c r="H43" s="116" t="s">
        <v>408</v>
      </c>
      <c r="I43" s="116" t="s">
        <v>409</v>
      </c>
      <c r="J43" s="573">
        <v>11.014180367362794</v>
      </c>
      <c r="K43" s="573">
        <v>45.419413380871212</v>
      </c>
      <c r="L43" s="482">
        <v>1628</v>
      </c>
      <c r="M43" s="486">
        <v>77</v>
      </c>
      <c r="N43" s="487">
        <v>77</v>
      </c>
      <c r="O43" s="18">
        <v>1</v>
      </c>
      <c r="P43" s="11">
        <v>1</v>
      </c>
      <c r="Q43" s="18">
        <v>0</v>
      </c>
      <c r="R43" s="11">
        <v>0</v>
      </c>
      <c r="S43" s="18">
        <f t="shared" si="1"/>
        <v>78</v>
      </c>
      <c r="T43" s="11">
        <f t="shared" si="1"/>
        <v>78</v>
      </c>
      <c r="U43" s="488">
        <v>3443.7550000000001</v>
      </c>
      <c r="V43" s="489">
        <v>3443.7550000000001</v>
      </c>
      <c r="W43" s="417">
        <v>9.92</v>
      </c>
      <c r="X43" s="418">
        <v>9.92</v>
      </c>
      <c r="Y43" s="18">
        <v>0</v>
      </c>
      <c r="Z43" s="11">
        <v>0</v>
      </c>
      <c r="AA43" s="420">
        <f t="shared" si="23"/>
        <v>3453.6750000000002</v>
      </c>
      <c r="AB43" s="478">
        <f t="shared" si="23"/>
        <v>3453.6750000000002</v>
      </c>
      <c r="AC43" s="476">
        <v>0.94233969986357435</v>
      </c>
      <c r="AD43" s="582">
        <v>5611116.6468000002</v>
      </c>
      <c r="AE43" s="583">
        <v>5899171.2012</v>
      </c>
      <c r="AF43" s="582">
        <v>86899.199999999997</v>
      </c>
      <c r="AG43" s="583">
        <v>86899.199999999997</v>
      </c>
      <c r="AH43" s="18">
        <v>0</v>
      </c>
      <c r="AI43" s="11">
        <v>0</v>
      </c>
      <c r="AJ43" s="645">
        <f t="shared" si="25"/>
        <v>5698015.8468000004</v>
      </c>
      <c r="AK43" s="646">
        <f t="shared" si="25"/>
        <v>5986070.4012000002</v>
      </c>
      <c r="AL43" s="655">
        <v>16907521.466840141</v>
      </c>
      <c r="AM43" s="569">
        <v>17985159.578309018</v>
      </c>
      <c r="AN43" s="569">
        <v>16781674.341435719</v>
      </c>
      <c r="AO43" s="506" t="s">
        <v>410</v>
      </c>
      <c r="AP43" s="649">
        <v>3.9518471225491498</v>
      </c>
      <c r="AQ43" s="586">
        <v>4.0999999999999996</v>
      </c>
      <c r="AR43" s="571">
        <v>3.665</v>
      </c>
      <c r="AS43" s="485">
        <v>2</v>
      </c>
      <c r="AT43" s="483">
        <v>2</v>
      </c>
      <c r="AU43" s="483">
        <v>2</v>
      </c>
      <c r="AV43" s="489">
        <f t="shared" si="4"/>
        <v>2</v>
      </c>
      <c r="AW43" s="584">
        <v>193.0933</v>
      </c>
      <c r="AX43" s="585">
        <v>96.086669999999998</v>
      </c>
      <c r="AY43" s="586">
        <v>2.1906667</v>
      </c>
      <c r="AZ43" s="587">
        <v>1.5693333</v>
      </c>
      <c r="BA43" s="462" t="s">
        <v>385</v>
      </c>
      <c r="BB43" s="42" t="s">
        <v>314</v>
      </c>
      <c r="BC43" s="23" t="s">
        <v>314</v>
      </c>
      <c r="BD43" s="23" t="s">
        <v>314</v>
      </c>
      <c r="BE43" s="227" t="s">
        <v>314</v>
      </c>
      <c r="BF43" s="230" t="s">
        <v>314</v>
      </c>
      <c r="BG43" s="42" t="s">
        <v>314</v>
      </c>
      <c r="BH43" s="23" t="s">
        <v>314</v>
      </c>
      <c r="BI43" s="23" t="s">
        <v>314</v>
      </c>
      <c r="BJ43" s="317" t="s">
        <v>314</v>
      </c>
    </row>
    <row r="44" spans="1:62" ht="30" customHeight="1" x14ac:dyDescent="0.25">
      <c r="A44" s="364" t="str">
        <f t="shared" si="0"/>
        <v>Unitil - FG&amp;E</v>
      </c>
      <c r="B44" s="65" t="s">
        <v>314</v>
      </c>
      <c r="C44" s="65" t="s">
        <v>314</v>
      </c>
      <c r="D44" s="58" t="s">
        <v>354</v>
      </c>
      <c r="E44" s="58" t="s">
        <v>354</v>
      </c>
      <c r="F44" s="401"/>
      <c r="G44" s="401"/>
      <c r="H44" s="401"/>
      <c r="I44" s="401"/>
      <c r="J44" s="626"/>
      <c r="K44" s="626"/>
      <c r="L44" s="628"/>
      <c r="M44" s="424"/>
      <c r="N44" s="425"/>
      <c r="O44" s="424"/>
      <c r="P44" s="425"/>
      <c r="Q44" s="424"/>
      <c r="R44" s="425"/>
      <c r="S44" s="424"/>
      <c r="T44" s="425"/>
      <c r="U44" s="428"/>
      <c r="V44" s="429"/>
      <c r="W44" s="430"/>
      <c r="X44" s="431"/>
      <c r="Y44" s="424"/>
      <c r="Z44" s="425"/>
      <c r="AA44" s="432"/>
      <c r="AB44" s="479"/>
      <c r="AC44" s="474"/>
      <c r="AD44" s="424"/>
      <c r="AE44" s="425"/>
      <c r="AF44" s="424"/>
      <c r="AG44" s="425"/>
      <c r="AH44" s="424"/>
      <c r="AI44" s="425"/>
      <c r="AJ44" s="424"/>
      <c r="AK44" s="425"/>
      <c r="AL44" s="656"/>
      <c r="AM44" s="657"/>
      <c r="AN44" s="657"/>
      <c r="AO44" s="425"/>
      <c r="AP44" s="650"/>
      <c r="AQ44" s="626"/>
      <c r="AR44" s="651"/>
      <c r="AS44" s="424"/>
      <c r="AT44" s="401"/>
      <c r="AU44" s="401"/>
      <c r="AV44" s="425"/>
      <c r="AW44" s="424"/>
      <c r="AX44" s="401"/>
      <c r="AY44" s="401"/>
      <c r="AZ44" s="425"/>
      <c r="BA44" s="460"/>
      <c r="BB44" s="424"/>
      <c r="BC44" s="401"/>
      <c r="BD44" s="401"/>
      <c r="BE44" s="425"/>
      <c r="BF44" s="460"/>
      <c r="BG44" s="424"/>
      <c r="BH44" s="401"/>
      <c r="BI44" s="401"/>
      <c r="BJ44" s="425"/>
    </row>
    <row r="45" spans="1:62" ht="30" customHeight="1" x14ac:dyDescent="0.25">
      <c r="A45" s="364" t="str">
        <f t="shared" si="0"/>
        <v>Unitil - FG&amp;E</v>
      </c>
      <c r="B45" s="65" t="s">
        <v>314</v>
      </c>
      <c r="C45" s="65" t="s">
        <v>314</v>
      </c>
      <c r="D45" s="58" t="s">
        <v>357</v>
      </c>
      <c r="E45" s="58" t="s">
        <v>354</v>
      </c>
      <c r="F45" s="58" t="s">
        <v>358</v>
      </c>
      <c r="G45" s="58" t="s">
        <v>416</v>
      </c>
      <c r="H45" s="116" t="s">
        <v>408</v>
      </c>
      <c r="I45" s="116" t="s">
        <v>409</v>
      </c>
      <c r="J45" s="573">
        <v>12.620415004269868</v>
      </c>
      <c r="K45" s="573">
        <v>6.1512024906352272</v>
      </c>
      <c r="L45" s="482">
        <v>1238</v>
      </c>
      <c r="M45" s="486">
        <v>25</v>
      </c>
      <c r="N45" s="487">
        <v>25</v>
      </c>
      <c r="O45" s="18">
        <v>0</v>
      </c>
      <c r="P45" s="11">
        <v>0</v>
      </c>
      <c r="Q45" s="18">
        <v>0</v>
      </c>
      <c r="R45" s="11">
        <v>0</v>
      </c>
      <c r="S45" s="18">
        <f t="shared" si="1"/>
        <v>25</v>
      </c>
      <c r="T45" s="11">
        <f t="shared" si="1"/>
        <v>25</v>
      </c>
      <c r="U45" s="488">
        <v>115.72</v>
      </c>
      <c r="V45" s="489">
        <v>115.72</v>
      </c>
      <c r="W45" s="417">
        <v>0</v>
      </c>
      <c r="X45" s="418">
        <v>0</v>
      </c>
      <c r="Y45" s="18">
        <v>0</v>
      </c>
      <c r="Z45" s="11">
        <v>0</v>
      </c>
      <c r="AA45" s="420">
        <f t="shared" ref="AA45:AB47" si="26">U45+W45+Y45</f>
        <v>115.72</v>
      </c>
      <c r="AB45" s="478">
        <f t="shared" si="26"/>
        <v>115.72</v>
      </c>
      <c r="AC45" s="476">
        <v>6.4539877300613502E-2</v>
      </c>
      <c r="AD45" s="582">
        <v>188549.5392</v>
      </c>
      <c r="AE45" s="583">
        <v>188549.5392</v>
      </c>
      <c r="AF45" s="582">
        <f t="shared" ref="AF45:AG47" si="27">2080*W45</f>
        <v>0</v>
      </c>
      <c r="AG45" s="583">
        <f t="shared" si="27"/>
        <v>0</v>
      </c>
      <c r="AH45" s="18">
        <v>0</v>
      </c>
      <c r="AI45" s="11">
        <v>0</v>
      </c>
      <c r="AJ45" s="645">
        <f t="shared" ref="AJ45:AK47" si="28">AD45+AF45+AH45</f>
        <v>188549.5392</v>
      </c>
      <c r="AK45" s="646">
        <f t="shared" si="28"/>
        <v>188549.5392</v>
      </c>
      <c r="AL45" s="655">
        <v>8078795.53959902</v>
      </c>
      <c r="AM45" s="569">
        <v>8457411.6260926332</v>
      </c>
      <c r="AN45" s="569">
        <v>8209970.5577610498</v>
      </c>
      <c r="AO45" s="506" t="s">
        <v>410</v>
      </c>
      <c r="AP45" s="649">
        <v>1.8882817904115903</v>
      </c>
      <c r="AQ45" s="586">
        <v>1.9279999999999999</v>
      </c>
      <c r="AR45" s="571">
        <v>1.7929999999999999</v>
      </c>
      <c r="AS45" s="485">
        <v>5</v>
      </c>
      <c r="AT45" s="483">
        <v>0</v>
      </c>
      <c r="AU45" s="483">
        <v>0</v>
      </c>
      <c r="AV45" s="489">
        <f t="shared" si="4"/>
        <v>1.6666666666666667</v>
      </c>
      <c r="AW45" s="584">
        <v>69.783330000000007</v>
      </c>
      <c r="AX45" s="585">
        <v>3.8866670000000001</v>
      </c>
      <c r="AY45" s="586">
        <v>1.0683332999999999</v>
      </c>
      <c r="AZ45" s="587">
        <v>6.83333E-2</v>
      </c>
      <c r="BA45" s="459" t="s">
        <v>394</v>
      </c>
      <c r="BB45" s="42" t="s">
        <v>314</v>
      </c>
      <c r="BC45" s="23" t="s">
        <v>314</v>
      </c>
      <c r="BD45" s="23" t="s">
        <v>314</v>
      </c>
      <c r="BE45" s="227" t="s">
        <v>314</v>
      </c>
      <c r="BF45" s="230" t="s">
        <v>314</v>
      </c>
      <c r="BG45" s="42" t="s">
        <v>314</v>
      </c>
      <c r="BH45" s="23" t="s">
        <v>314</v>
      </c>
      <c r="BI45" s="23" t="s">
        <v>314</v>
      </c>
      <c r="BJ45" s="317" t="s">
        <v>314</v>
      </c>
    </row>
    <row r="46" spans="1:62" ht="30" customHeight="1" x14ac:dyDescent="0.25">
      <c r="A46" s="364" t="str">
        <f t="shared" si="0"/>
        <v>Unitil - FG&amp;E</v>
      </c>
      <c r="B46" s="65" t="s">
        <v>314</v>
      </c>
      <c r="C46" s="65" t="s">
        <v>314</v>
      </c>
      <c r="D46" s="58" t="s">
        <v>357</v>
      </c>
      <c r="E46" s="58" t="s">
        <v>354</v>
      </c>
      <c r="F46" s="58" t="s">
        <v>359</v>
      </c>
      <c r="G46" s="58" t="s">
        <v>416</v>
      </c>
      <c r="H46" s="116" t="s">
        <v>408</v>
      </c>
      <c r="I46" s="116" t="s">
        <v>409</v>
      </c>
      <c r="J46" s="573">
        <v>11.473104549336242</v>
      </c>
      <c r="K46" s="573">
        <v>22.604423873295453</v>
      </c>
      <c r="L46" s="482">
        <v>1219</v>
      </c>
      <c r="M46" s="486">
        <v>103</v>
      </c>
      <c r="N46" s="487">
        <v>103</v>
      </c>
      <c r="O46" s="18">
        <v>0</v>
      </c>
      <c r="P46" s="11">
        <v>0</v>
      </c>
      <c r="Q46" s="18">
        <v>0</v>
      </c>
      <c r="R46" s="11">
        <v>0</v>
      </c>
      <c r="S46" s="18">
        <f t="shared" si="1"/>
        <v>103</v>
      </c>
      <c r="T46" s="11">
        <f t="shared" si="1"/>
        <v>103</v>
      </c>
      <c r="U46" s="488">
        <v>1156.57</v>
      </c>
      <c r="V46" s="489">
        <v>1156.57</v>
      </c>
      <c r="W46" s="417">
        <v>0</v>
      </c>
      <c r="X46" s="418">
        <v>0</v>
      </c>
      <c r="Y46" s="18">
        <v>0</v>
      </c>
      <c r="Z46" s="11">
        <v>0</v>
      </c>
      <c r="AA46" s="420">
        <f t="shared" si="26"/>
        <v>1156.57</v>
      </c>
      <c r="AB46" s="478">
        <f t="shared" si="26"/>
        <v>1156.57</v>
      </c>
      <c r="AC46" s="476">
        <v>0.33601685066821613</v>
      </c>
      <c r="AD46" s="582">
        <v>1884468.8951999999</v>
      </c>
      <c r="AE46" s="583">
        <v>1884468.8951999999</v>
      </c>
      <c r="AF46" s="582">
        <f t="shared" si="27"/>
        <v>0</v>
      </c>
      <c r="AG46" s="583">
        <f t="shared" si="27"/>
        <v>0</v>
      </c>
      <c r="AH46" s="18">
        <v>0</v>
      </c>
      <c r="AI46" s="11">
        <v>0</v>
      </c>
      <c r="AJ46" s="645">
        <f t="shared" si="28"/>
        <v>1884468.8951999999</v>
      </c>
      <c r="AK46" s="646">
        <f t="shared" si="28"/>
        <v>1884468.8951999999</v>
      </c>
      <c r="AL46" s="655">
        <v>15271309.711984649</v>
      </c>
      <c r="AM46" s="569">
        <v>17160474.212279242</v>
      </c>
      <c r="AN46" s="569">
        <v>15760579.286008663</v>
      </c>
      <c r="AO46" s="506" t="s">
        <v>410</v>
      </c>
      <c r="AP46" s="649">
        <v>3.5694103042379428</v>
      </c>
      <c r="AQ46" s="586">
        <v>3.9119999999999999</v>
      </c>
      <c r="AR46" s="571">
        <v>3.4420000000000002</v>
      </c>
      <c r="AS46" s="485">
        <v>2</v>
      </c>
      <c r="AT46" s="483">
        <v>2</v>
      </c>
      <c r="AU46" s="483">
        <v>1</v>
      </c>
      <c r="AV46" s="489">
        <f t="shared" si="4"/>
        <v>1.6666666666666667</v>
      </c>
      <c r="AW46" s="584">
        <v>237.51329999999999</v>
      </c>
      <c r="AX46" s="585">
        <v>82.093329999999995</v>
      </c>
      <c r="AY46" s="586">
        <v>2.9073332999999999</v>
      </c>
      <c r="AZ46" s="587">
        <v>1.5146667</v>
      </c>
      <c r="BA46" s="462" t="s">
        <v>385</v>
      </c>
      <c r="BB46" s="42" t="s">
        <v>314</v>
      </c>
      <c r="BC46" s="23" t="s">
        <v>314</v>
      </c>
      <c r="BD46" s="23" t="s">
        <v>314</v>
      </c>
      <c r="BE46" s="227" t="s">
        <v>314</v>
      </c>
      <c r="BF46" s="230" t="s">
        <v>314</v>
      </c>
      <c r="BG46" s="42" t="s">
        <v>314</v>
      </c>
      <c r="BH46" s="23" t="s">
        <v>314</v>
      </c>
      <c r="BI46" s="23" t="s">
        <v>314</v>
      </c>
      <c r="BJ46" s="317" t="s">
        <v>314</v>
      </c>
    </row>
    <row r="47" spans="1:62" ht="30" customHeight="1" x14ac:dyDescent="0.25">
      <c r="A47" s="364" t="str">
        <f t="shared" si="0"/>
        <v>Unitil - FG&amp;E</v>
      </c>
      <c r="B47" s="65" t="s">
        <v>314</v>
      </c>
      <c r="C47" s="65" t="s">
        <v>314</v>
      </c>
      <c r="D47" s="58" t="s">
        <v>357</v>
      </c>
      <c r="E47" s="58" t="s">
        <v>354</v>
      </c>
      <c r="F47" s="58" t="s">
        <v>360</v>
      </c>
      <c r="G47" s="58" t="s">
        <v>354</v>
      </c>
      <c r="H47" s="116" t="s">
        <v>408</v>
      </c>
      <c r="I47" s="116" t="s">
        <v>409</v>
      </c>
      <c r="J47" s="573">
        <v>12.692121907703218</v>
      </c>
      <c r="K47" s="573">
        <v>18.771145720757573</v>
      </c>
      <c r="L47" s="482">
        <v>1211</v>
      </c>
      <c r="M47" s="486">
        <v>64</v>
      </c>
      <c r="N47" s="487">
        <v>64</v>
      </c>
      <c r="O47" s="18">
        <v>0</v>
      </c>
      <c r="P47" s="11">
        <v>0</v>
      </c>
      <c r="Q47" s="18">
        <v>0</v>
      </c>
      <c r="R47" s="11">
        <v>0</v>
      </c>
      <c r="S47" s="18">
        <f t="shared" si="1"/>
        <v>64</v>
      </c>
      <c r="T47" s="11">
        <f t="shared" si="1"/>
        <v>64</v>
      </c>
      <c r="U47" s="488">
        <v>1464.605</v>
      </c>
      <c r="V47" s="489">
        <v>1464.605</v>
      </c>
      <c r="W47" s="417">
        <v>0</v>
      </c>
      <c r="X47" s="418">
        <v>0</v>
      </c>
      <c r="Y47" s="18">
        <v>0</v>
      </c>
      <c r="Z47" s="11">
        <v>0</v>
      </c>
      <c r="AA47" s="420">
        <f t="shared" si="26"/>
        <v>1464.605</v>
      </c>
      <c r="AB47" s="478">
        <f t="shared" si="26"/>
        <v>1464.605</v>
      </c>
      <c r="AC47" s="476">
        <v>0.61076105087572974</v>
      </c>
      <c r="AD47" s="582">
        <v>2386368.8028000002</v>
      </c>
      <c r="AE47" s="583">
        <v>2386368.8028000002</v>
      </c>
      <c r="AF47" s="582">
        <f t="shared" si="27"/>
        <v>0</v>
      </c>
      <c r="AG47" s="583">
        <f t="shared" si="27"/>
        <v>0</v>
      </c>
      <c r="AH47" s="18">
        <v>0</v>
      </c>
      <c r="AI47" s="11">
        <v>0</v>
      </c>
      <c r="AJ47" s="645">
        <f t="shared" si="28"/>
        <v>2386368.8028000002</v>
      </c>
      <c r="AK47" s="646">
        <f t="shared" si="28"/>
        <v>2386368.8028000002</v>
      </c>
      <c r="AL47" s="655">
        <v>14214589.620307138</v>
      </c>
      <c r="AM47" s="569">
        <v>12282548.004698845</v>
      </c>
      <c r="AN47" s="569">
        <v>10980206.022036251</v>
      </c>
      <c r="AO47" s="506" t="s">
        <v>410</v>
      </c>
      <c r="AP47" s="649">
        <v>3.3224198590786207</v>
      </c>
      <c r="AQ47" s="586">
        <v>2.8</v>
      </c>
      <c r="AR47" s="571">
        <v>2.3980000000000001</v>
      </c>
      <c r="AS47" s="485">
        <v>1</v>
      </c>
      <c r="AT47" s="483">
        <v>1</v>
      </c>
      <c r="AU47" s="483">
        <v>2</v>
      </c>
      <c r="AV47" s="489">
        <f t="shared" si="4"/>
        <v>1.3333333333333333</v>
      </c>
      <c r="AW47" s="584">
        <v>215.18</v>
      </c>
      <c r="AX47" s="585">
        <v>40.28</v>
      </c>
      <c r="AY47" s="586">
        <v>2.0716667000000002</v>
      </c>
      <c r="AZ47" s="587">
        <v>0.65666670000000005</v>
      </c>
      <c r="BA47" s="462" t="s">
        <v>396</v>
      </c>
      <c r="BB47" s="42" t="s">
        <v>314</v>
      </c>
      <c r="BC47" s="23" t="s">
        <v>314</v>
      </c>
      <c r="BD47" s="23" t="s">
        <v>314</v>
      </c>
      <c r="BE47" s="227" t="s">
        <v>314</v>
      </c>
      <c r="BF47" s="230" t="s">
        <v>314</v>
      </c>
      <c r="BG47" s="42" t="s">
        <v>314</v>
      </c>
      <c r="BH47" s="23" t="s">
        <v>314</v>
      </c>
      <c r="BI47" s="23" t="s">
        <v>314</v>
      </c>
      <c r="BJ47" s="317" t="s">
        <v>314</v>
      </c>
    </row>
    <row r="48" spans="1:62" ht="30" customHeight="1" x14ac:dyDescent="0.25">
      <c r="A48" s="364" t="str">
        <f t="shared" si="0"/>
        <v>Unitil - FG&amp;E</v>
      </c>
      <c r="B48" s="65" t="s">
        <v>314</v>
      </c>
      <c r="C48" s="65" t="s">
        <v>314</v>
      </c>
      <c r="D48" s="58" t="s">
        <v>357</v>
      </c>
      <c r="E48" s="58" t="s">
        <v>354</v>
      </c>
      <c r="F48" s="401"/>
      <c r="G48" s="401"/>
      <c r="H48" s="401"/>
      <c r="I48" s="401"/>
      <c r="J48" s="626"/>
      <c r="K48" s="626"/>
      <c r="L48" s="628"/>
      <c r="M48" s="424"/>
      <c r="N48" s="425"/>
      <c r="O48" s="424"/>
      <c r="P48" s="425"/>
      <c r="Q48" s="424"/>
      <c r="R48" s="425"/>
      <c r="S48" s="424"/>
      <c r="T48" s="425"/>
      <c r="U48" s="428"/>
      <c r="V48" s="429"/>
      <c r="W48" s="430"/>
      <c r="X48" s="431"/>
      <c r="Y48" s="424"/>
      <c r="Z48" s="425"/>
      <c r="AA48" s="432"/>
      <c r="AB48" s="479"/>
      <c r="AC48" s="474"/>
      <c r="AD48" s="424"/>
      <c r="AE48" s="425"/>
      <c r="AF48" s="424"/>
      <c r="AG48" s="425"/>
      <c r="AH48" s="424"/>
      <c r="AI48" s="425"/>
      <c r="AJ48" s="424"/>
      <c r="AK48" s="425"/>
      <c r="AL48" s="656"/>
      <c r="AM48" s="657"/>
      <c r="AN48" s="657"/>
      <c r="AO48" s="425"/>
      <c r="AP48" s="650"/>
      <c r="AQ48" s="626"/>
      <c r="AR48" s="651"/>
      <c r="AS48" s="424"/>
      <c r="AT48" s="401"/>
      <c r="AU48" s="401"/>
      <c r="AV48" s="425"/>
      <c r="AW48" s="424"/>
      <c r="AX48" s="401"/>
      <c r="AY48" s="401"/>
      <c r="AZ48" s="425"/>
      <c r="BA48" s="460"/>
      <c r="BB48" s="424"/>
      <c r="BC48" s="401"/>
      <c r="BD48" s="401"/>
      <c r="BE48" s="425"/>
      <c r="BF48" s="460"/>
      <c r="BG48" s="424"/>
      <c r="BH48" s="401"/>
      <c r="BI48" s="401"/>
      <c r="BJ48" s="425"/>
    </row>
    <row r="49" spans="1:62" ht="30" customHeight="1" x14ac:dyDescent="0.25">
      <c r="A49" s="364" t="str">
        <f>$H$1</f>
        <v>Unitil - FG&amp;E</v>
      </c>
      <c r="B49" s="65" t="s">
        <v>314</v>
      </c>
      <c r="C49" s="65" t="s">
        <v>314</v>
      </c>
      <c r="D49" s="58" t="s">
        <v>361</v>
      </c>
      <c r="E49" s="58" t="s">
        <v>322</v>
      </c>
      <c r="F49" s="58" t="s">
        <v>362</v>
      </c>
      <c r="G49" s="58" t="s">
        <v>417</v>
      </c>
      <c r="H49" s="116" t="s">
        <v>408</v>
      </c>
      <c r="I49" s="116" t="s">
        <v>409</v>
      </c>
      <c r="J49" s="573">
        <v>7.6487363662241616</v>
      </c>
      <c r="K49" s="573">
        <v>23.270739144829548</v>
      </c>
      <c r="L49" s="482">
        <v>760</v>
      </c>
      <c r="M49" s="486">
        <v>82</v>
      </c>
      <c r="N49" s="487">
        <v>82</v>
      </c>
      <c r="O49" s="18">
        <v>0</v>
      </c>
      <c r="P49" s="11">
        <v>0</v>
      </c>
      <c r="Q49" s="18">
        <v>0</v>
      </c>
      <c r="R49" s="11">
        <v>0</v>
      </c>
      <c r="S49" s="18">
        <f t="shared" si="1"/>
        <v>82</v>
      </c>
      <c r="T49" s="11">
        <f t="shared" si="1"/>
        <v>82</v>
      </c>
      <c r="U49" s="488">
        <v>521.57500000000005</v>
      </c>
      <c r="V49" s="489">
        <v>521.57500000000005</v>
      </c>
      <c r="W49" s="417">
        <v>0</v>
      </c>
      <c r="X49" s="418">
        <v>0</v>
      </c>
      <c r="Y49" s="18">
        <v>0</v>
      </c>
      <c r="Z49" s="11">
        <v>0</v>
      </c>
      <c r="AA49" s="420">
        <f>U49+W49+Y49</f>
        <v>521.57500000000005</v>
      </c>
      <c r="AB49" s="478">
        <f>V49+X49+Z49</f>
        <v>521.57500000000005</v>
      </c>
      <c r="AC49" s="476">
        <v>0.20022072936660271</v>
      </c>
      <c r="AD49" s="582">
        <v>849833.44200000004</v>
      </c>
      <c r="AE49" s="583">
        <v>849833.44200000004</v>
      </c>
      <c r="AF49" s="582">
        <f>2080*W49</f>
        <v>0</v>
      </c>
      <c r="AG49" s="583">
        <f>2080*X49</f>
        <v>0</v>
      </c>
      <c r="AH49" s="18">
        <v>0</v>
      </c>
      <c r="AI49" s="11">
        <v>0</v>
      </c>
      <c r="AJ49" s="645">
        <f>AD49+AF49+AH49</f>
        <v>849833.44200000004</v>
      </c>
      <c r="AK49" s="646">
        <f>AE49+AG49+AI49</f>
        <v>849833.44200000004</v>
      </c>
      <c r="AL49" s="655">
        <v>12919255.314379867</v>
      </c>
      <c r="AM49" s="569">
        <v>11220984.927149873</v>
      </c>
      <c r="AN49" s="569">
        <v>11928038.651961816</v>
      </c>
      <c r="AO49" s="506" t="s">
        <v>410</v>
      </c>
      <c r="AP49" s="649">
        <v>3.0196573779155806</v>
      </c>
      <c r="AQ49" s="586">
        <v>2.5579999999999998</v>
      </c>
      <c r="AR49" s="571">
        <v>2.605</v>
      </c>
      <c r="AS49" s="485">
        <v>1</v>
      </c>
      <c r="AT49" s="483">
        <v>4</v>
      </c>
      <c r="AU49" s="483">
        <v>0</v>
      </c>
      <c r="AV49" s="489">
        <f t="shared" si="4"/>
        <v>1.6666666666666667</v>
      </c>
      <c r="AW49" s="584">
        <v>189.72329999999999</v>
      </c>
      <c r="AX49" s="585">
        <v>41.366669999999999</v>
      </c>
      <c r="AY49" s="586">
        <v>1.538</v>
      </c>
      <c r="AZ49" s="587">
        <v>0.65766670000000005</v>
      </c>
      <c r="BA49" s="462" t="s">
        <v>397</v>
      </c>
      <c r="BB49" s="42" t="s">
        <v>314</v>
      </c>
      <c r="BC49" s="23" t="s">
        <v>314</v>
      </c>
      <c r="BD49" s="23" t="s">
        <v>314</v>
      </c>
      <c r="BE49" s="227" t="s">
        <v>314</v>
      </c>
      <c r="BF49" s="230" t="s">
        <v>314</v>
      </c>
      <c r="BG49" s="42" t="s">
        <v>314</v>
      </c>
      <c r="BH49" s="23" t="s">
        <v>314</v>
      </c>
      <c r="BI49" s="23" t="s">
        <v>314</v>
      </c>
      <c r="BJ49" s="317" t="s">
        <v>314</v>
      </c>
    </row>
    <row r="50" spans="1:62" ht="30" customHeight="1" x14ac:dyDescent="0.25">
      <c r="A50" s="364" t="str">
        <f t="shared" ref="A50:A66" si="29">$H$1</f>
        <v>Unitil - FG&amp;E</v>
      </c>
      <c r="B50" s="65" t="s">
        <v>314</v>
      </c>
      <c r="C50" s="65" t="s">
        <v>314</v>
      </c>
      <c r="D50" s="58" t="s">
        <v>361</v>
      </c>
      <c r="E50" s="58" t="s">
        <v>322</v>
      </c>
      <c r="F50" s="401"/>
      <c r="G50" s="401"/>
      <c r="H50" s="401"/>
      <c r="I50" s="401"/>
      <c r="J50" s="626"/>
      <c r="K50" s="626"/>
      <c r="L50" s="628"/>
      <c r="M50" s="424"/>
      <c r="N50" s="425"/>
      <c r="O50" s="424"/>
      <c r="P50" s="425"/>
      <c r="Q50" s="424"/>
      <c r="R50" s="425"/>
      <c r="S50" s="424"/>
      <c r="T50" s="425"/>
      <c r="U50" s="428"/>
      <c r="V50" s="429"/>
      <c r="W50" s="430"/>
      <c r="X50" s="431"/>
      <c r="Y50" s="424"/>
      <c r="Z50" s="425"/>
      <c r="AA50" s="432"/>
      <c r="AB50" s="479"/>
      <c r="AC50" s="474"/>
      <c r="AD50" s="424"/>
      <c r="AE50" s="425"/>
      <c r="AF50" s="424"/>
      <c r="AG50" s="425"/>
      <c r="AH50" s="424"/>
      <c r="AI50" s="425"/>
      <c r="AJ50" s="424"/>
      <c r="AK50" s="425"/>
      <c r="AL50" s="656"/>
      <c r="AM50" s="657"/>
      <c r="AN50" s="657"/>
      <c r="AO50" s="425"/>
      <c r="AP50" s="650"/>
      <c r="AQ50" s="626"/>
      <c r="AR50" s="651"/>
      <c r="AS50" s="424"/>
      <c r="AT50" s="401"/>
      <c r="AU50" s="401"/>
      <c r="AV50" s="425"/>
      <c r="AW50" s="424"/>
      <c r="AX50" s="401"/>
      <c r="AY50" s="401"/>
      <c r="AZ50" s="425"/>
      <c r="BA50" s="460"/>
      <c r="BB50" s="424"/>
      <c r="BC50" s="401"/>
      <c r="BD50" s="401"/>
      <c r="BE50" s="425"/>
      <c r="BF50" s="460"/>
      <c r="BG50" s="424"/>
      <c r="BH50" s="401"/>
      <c r="BI50" s="401"/>
      <c r="BJ50" s="425"/>
    </row>
    <row r="51" spans="1:62" ht="30" customHeight="1" x14ac:dyDescent="0.25">
      <c r="A51" s="364" t="str">
        <f t="shared" si="29"/>
        <v>Unitil - FG&amp;E</v>
      </c>
      <c r="B51" s="65" t="s">
        <v>314</v>
      </c>
      <c r="C51" s="65" t="s">
        <v>314</v>
      </c>
      <c r="D51" s="58" t="s">
        <v>363</v>
      </c>
      <c r="E51" s="58" t="s">
        <v>331</v>
      </c>
      <c r="F51" s="58" t="s">
        <v>364</v>
      </c>
      <c r="G51" s="58" t="s">
        <v>412</v>
      </c>
      <c r="H51" s="116" t="s">
        <v>408</v>
      </c>
      <c r="I51" s="116" t="s">
        <v>409</v>
      </c>
      <c r="J51" s="573">
        <v>12.692121907703218</v>
      </c>
      <c r="K51" s="573">
        <v>51.220298387973479</v>
      </c>
      <c r="L51" s="482">
        <v>1957</v>
      </c>
      <c r="M51" s="486">
        <v>105</v>
      </c>
      <c r="N51" s="487">
        <v>105</v>
      </c>
      <c r="O51" s="18">
        <v>0</v>
      </c>
      <c r="P51" s="11">
        <v>0</v>
      </c>
      <c r="Q51" s="18">
        <v>0</v>
      </c>
      <c r="R51" s="11">
        <v>0</v>
      </c>
      <c r="S51" s="18">
        <f t="shared" si="1"/>
        <v>105</v>
      </c>
      <c r="T51" s="11">
        <f t="shared" si="1"/>
        <v>105</v>
      </c>
      <c r="U51" s="488">
        <v>697.80499999999995</v>
      </c>
      <c r="V51" s="489">
        <v>697.80499999999995</v>
      </c>
      <c r="W51" s="417">
        <v>0</v>
      </c>
      <c r="X51" s="418">
        <v>0</v>
      </c>
      <c r="Y51" s="18">
        <v>0</v>
      </c>
      <c r="Z51" s="11">
        <v>0</v>
      </c>
      <c r="AA51" s="420">
        <f>U51+W51+Y51</f>
        <v>697.80499999999995</v>
      </c>
      <c r="AB51" s="478">
        <f>V51+X51+Z51</f>
        <v>697.80499999999995</v>
      </c>
      <c r="AC51" s="476">
        <v>0.17174624661580112</v>
      </c>
      <c r="AD51" s="582">
        <v>1136975.5548</v>
      </c>
      <c r="AE51" s="583">
        <v>1136975.5548</v>
      </c>
      <c r="AF51" s="582">
        <f t="shared" ref="AF51:AG52" si="30">2080*W51</f>
        <v>0</v>
      </c>
      <c r="AG51" s="583">
        <f t="shared" si="30"/>
        <v>0</v>
      </c>
      <c r="AH51" s="18">
        <v>0</v>
      </c>
      <c r="AI51" s="11">
        <v>0</v>
      </c>
      <c r="AJ51" s="645">
        <f t="shared" ref="AJ51:AK52" si="31">AD51+AF51+AH51</f>
        <v>1136975.5548</v>
      </c>
      <c r="AK51" s="646">
        <f t="shared" si="31"/>
        <v>1136975.5548</v>
      </c>
      <c r="AL51" s="655">
        <v>19123224.884873629</v>
      </c>
      <c r="AM51" s="569">
        <v>19538024.576045945</v>
      </c>
      <c r="AN51" s="569">
        <v>18604077.175785355</v>
      </c>
      <c r="AO51" s="506" t="s">
        <v>410</v>
      </c>
      <c r="AP51" s="649">
        <v>4.4697303140122449</v>
      </c>
      <c r="AQ51" s="586">
        <v>4.4539999999999997</v>
      </c>
      <c r="AR51" s="571">
        <v>4.0629999999999997</v>
      </c>
      <c r="AS51" s="485">
        <v>2</v>
      </c>
      <c r="AT51" s="483">
        <v>1</v>
      </c>
      <c r="AU51" s="483">
        <v>6</v>
      </c>
      <c r="AV51" s="489">
        <f t="shared" si="4"/>
        <v>3</v>
      </c>
      <c r="AW51" s="584">
        <v>229.23670000000001</v>
      </c>
      <c r="AX51" s="585">
        <v>68.933329999999998</v>
      </c>
      <c r="AY51" s="586">
        <v>2.2406666999999998</v>
      </c>
      <c r="AZ51" s="587">
        <v>0.86133329999999997</v>
      </c>
      <c r="BA51" s="462" t="s">
        <v>396</v>
      </c>
      <c r="BB51" s="42" t="s">
        <v>314</v>
      </c>
      <c r="BC51" s="23" t="s">
        <v>314</v>
      </c>
      <c r="BD51" s="23" t="s">
        <v>314</v>
      </c>
      <c r="BE51" s="227" t="s">
        <v>314</v>
      </c>
      <c r="BF51" s="230" t="s">
        <v>314</v>
      </c>
      <c r="BG51" s="42" t="s">
        <v>314</v>
      </c>
      <c r="BH51" s="23" t="s">
        <v>314</v>
      </c>
      <c r="BI51" s="23" t="s">
        <v>314</v>
      </c>
      <c r="BJ51" s="317" t="s">
        <v>314</v>
      </c>
    </row>
    <row r="52" spans="1:62" ht="30" customHeight="1" x14ac:dyDescent="0.25">
      <c r="A52" s="364" t="str">
        <f t="shared" si="29"/>
        <v>Unitil - FG&amp;E</v>
      </c>
      <c r="B52" s="65" t="s">
        <v>314</v>
      </c>
      <c r="C52" s="65" t="s">
        <v>314</v>
      </c>
      <c r="D52" s="58" t="s">
        <v>363</v>
      </c>
      <c r="E52" s="58" t="s">
        <v>331</v>
      </c>
      <c r="F52" s="58" t="s">
        <v>365</v>
      </c>
      <c r="G52" s="58" t="s">
        <v>418</v>
      </c>
      <c r="H52" s="116" t="s">
        <v>408</v>
      </c>
      <c r="I52" s="116" t="s">
        <v>409</v>
      </c>
      <c r="J52" s="573">
        <v>8.2609999999999992</v>
      </c>
      <c r="K52" s="573">
        <v>61.902301144772728</v>
      </c>
      <c r="L52" s="482">
        <v>1291</v>
      </c>
      <c r="M52" s="486">
        <v>139</v>
      </c>
      <c r="N52" s="487">
        <v>139</v>
      </c>
      <c r="O52" s="18">
        <v>0</v>
      </c>
      <c r="P52" s="11">
        <v>0</v>
      </c>
      <c r="Q52" s="18">
        <v>0</v>
      </c>
      <c r="R52" s="11">
        <v>0</v>
      </c>
      <c r="S52" s="18">
        <f t="shared" si="1"/>
        <v>139</v>
      </c>
      <c r="T52" s="11">
        <f t="shared" si="1"/>
        <v>139</v>
      </c>
      <c r="U52" s="488">
        <v>2854.6350000000002</v>
      </c>
      <c r="V52" s="489">
        <v>2854.6350000000002</v>
      </c>
      <c r="W52" s="417">
        <v>0</v>
      </c>
      <c r="X52" s="418">
        <v>0</v>
      </c>
      <c r="Y52" s="18">
        <v>0</v>
      </c>
      <c r="Z52" s="11">
        <v>0</v>
      </c>
      <c r="AA52" s="420">
        <f>U52+W52+Y52</f>
        <v>2854.6350000000002</v>
      </c>
      <c r="AB52" s="478">
        <f>V52+X52+Z52</f>
        <v>2854.6350000000002</v>
      </c>
      <c r="AC52" s="476">
        <v>1.1944079497907951</v>
      </c>
      <c r="AD52" s="582">
        <v>4651228.0836000005</v>
      </c>
      <c r="AE52" s="583">
        <v>4651228.0836000005</v>
      </c>
      <c r="AF52" s="582">
        <f t="shared" si="30"/>
        <v>0</v>
      </c>
      <c r="AG52" s="583">
        <f t="shared" si="30"/>
        <v>0</v>
      </c>
      <c r="AH52" s="18">
        <v>0</v>
      </c>
      <c r="AI52" s="11">
        <v>0</v>
      </c>
      <c r="AJ52" s="645">
        <f t="shared" si="31"/>
        <v>4651228.0836000005</v>
      </c>
      <c r="AK52" s="646">
        <f t="shared" si="31"/>
        <v>4651228.0836000005</v>
      </c>
      <c r="AL52" s="655">
        <v>10464937.682096623</v>
      </c>
      <c r="AM52" s="569">
        <v>11080612.949953314</v>
      </c>
      <c r="AN52" s="569">
        <v>10943574.809285503</v>
      </c>
      <c r="AO52" s="506" t="s">
        <v>410</v>
      </c>
      <c r="AP52" s="649">
        <v>2.446002150448769</v>
      </c>
      <c r="AQ52" s="586">
        <v>2.5259999999999998</v>
      </c>
      <c r="AR52" s="571">
        <v>2.39</v>
      </c>
      <c r="AS52" s="485">
        <v>4</v>
      </c>
      <c r="AT52" s="483">
        <v>4</v>
      </c>
      <c r="AU52" s="483">
        <v>2</v>
      </c>
      <c r="AV52" s="489">
        <f t="shared" si="4"/>
        <v>3.3333333333333335</v>
      </c>
      <c r="AW52" s="584">
        <v>414.60669999999999</v>
      </c>
      <c r="AX52" s="585">
        <v>99.37</v>
      </c>
      <c r="AY52" s="586">
        <v>2.9220000000000002</v>
      </c>
      <c r="AZ52" s="587">
        <v>1.3366667000000001</v>
      </c>
      <c r="BA52" s="462" t="s">
        <v>396</v>
      </c>
      <c r="BB52" s="42" t="s">
        <v>314</v>
      </c>
      <c r="BC52" s="23" t="s">
        <v>314</v>
      </c>
      <c r="BD52" s="23" t="s">
        <v>314</v>
      </c>
      <c r="BE52" s="227" t="s">
        <v>314</v>
      </c>
      <c r="BF52" s="230" t="s">
        <v>314</v>
      </c>
      <c r="BG52" s="42" t="s">
        <v>314</v>
      </c>
      <c r="BH52" s="23" t="s">
        <v>314</v>
      </c>
      <c r="BI52" s="23" t="s">
        <v>314</v>
      </c>
      <c r="BJ52" s="317" t="s">
        <v>314</v>
      </c>
    </row>
    <row r="53" spans="1:62" ht="30" customHeight="1" x14ac:dyDescent="0.25">
      <c r="A53" s="364" t="str">
        <f t="shared" si="29"/>
        <v>Unitil - FG&amp;E</v>
      </c>
      <c r="B53" s="65" t="s">
        <v>314</v>
      </c>
      <c r="C53" s="65" t="s">
        <v>314</v>
      </c>
      <c r="D53" s="58" t="s">
        <v>363</v>
      </c>
      <c r="E53" s="58" t="s">
        <v>331</v>
      </c>
      <c r="F53" s="401"/>
      <c r="G53" s="401"/>
      <c r="H53" s="401"/>
      <c r="I53" s="401"/>
      <c r="J53" s="626"/>
      <c r="K53" s="626"/>
      <c r="L53" s="628"/>
      <c r="M53" s="424"/>
      <c r="N53" s="425"/>
      <c r="O53" s="424"/>
      <c r="P53" s="425"/>
      <c r="Q53" s="424"/>
      <c r="R53" s="425"/>
      <c r="S53" s="424"/>
      <c r="T53" s="425"/>
      <c r="U53" s="428"/>
      <c r="V53" s="429"/>
      <c r="W53" s="430"/>
      <c r="X53" s="431"/>
      <c r="Y53" s="424"/>
      <c r="Z53" s="425"/>
      <c r="AA53" s="432"/>
      <c r="AB53" s="479"/>
      <c r="AC53" s="474"/>
      <c r="AD53" s="424"/>
      <c r="AE53" s="425"/>
      <c r="AF53" s="424"/>
      <c r="AG53" s="425"/>
      <c r="AH53" s="424"/>
      <c r="AI53" s="425"/>
      <c r="AJ53" s="424"/>
      <c r="AK53" s="425"/>
      <c r="AL53" s="656"/>
      <c r="AM53" s="657"/>
      <c r="AN53" s="657"/>
      <c r="AO53" s="425"/>
      <c r="AP53" s="650"/>
      <c r="AQ53" s="626"/>
      <c r="AR53" s="651"/>
      <c r="AS53" s="424"/>
      <c r="AT53" s="401"/>
      <c r="AU53" s="401"/>
      <c r="AV53" s="425"/>
      <c r="AW53" s="424"/>
      <c r="AX53" s="401"/>
      <c r="AY53" s="401"/>
      <c r="AZ53" s="425"/>
      <c r="BA53" s="460"/>
      <c r="BB53" s="424"/>
      <c r="BC53" s="401"/>
      <c r="BD53" s="401"/>
      <c r="BE53" s="425"/>
      <c r="BF53" s="460"/>
      <c r="BG53" s="424"/>
      <c r="BH53" s="401"/>
      <c r="BI53" s="401"/>
      <c r="BJ53" s="425"/>
    </row>
    <row r="54" spans="1:62" ht="30" customHeight="1" x14ac:dyDescent="0.25">
      <c r="A54" s="364" t="str">
        <f t="shared" si="29"/>
        <v>Unitil - FG&amp;E</v>
      </c>
      <c r="B54" s="65" t="s">
        <v>314</v>
      </c>
      <c r="C54" s="65" t="s">
        <v>314</v>
      </c>
      <c r="D54" s="58" t="s">
        <v>366</v>
      </c>
      <c r="E54" s="58" t="s">
        <v>322</v>
      </c>
      <c r="F54" s="58" t="s">
        <v>367</v>
      </c>
      <c r="G54" s="58" t="s">
        <v>322</v>
      </c>
      <c r="H54" s="116" t="s">
        <v>408</v>
      </c>
      <c r="I54" s="116" t="s">
        <v>409</v>
      </c>
      <c r="J54" s="573">
        <v>7.6726386673686129</v>
      </c>
      <c r="K54" s="573">
        <v>0.60675217687310601</v>
      </c>
      <c r="L54" s="482">
        <v>4</v>
      </c>
      <c r="M54" s="18"/>
      <c r="N54" s="11"/>
      <c r="O54" s="18">
        <v>1</v>
      </c>
      <c r="P54" s="11">
        <v>1</v>
      </c>
      <c r="Q54" s="18">
        <v>0</v>
      </c>
      <c r="R54" s="11">
        <v>0</v>
      </c>
      <c r="S54" s="18">
        <f t="shared" si="1"/>
        <v>1</v>
      </c>
      <c r="T54" s="11">
        <f t="shared" si="1"/>
        <v>1</v>
      </c>
      <c r="U54" s="422"/>
      <c r="V54" s="423"/>
      <c r="W54" s="417">
        <v>1800</v>
      </c>
      <c r="X54" s="418">
        <v>1800</v>
      </c>
      <c r="Y54" s="18">
        <v>0</v>
      </c>
      <c r="Z54" s="11">
        <v>0</v>
      </c>
      <c r="AA54" s="420">
        <f t="shared" ref="AA54:AB59" si="32">U54+W54+Y54</f>
        <v>1800</v>
      </c>
      <c r="AB54" s="478">
        <f t="shared" si="32"/>
        <v>1800</v>
      </c>
      <c r="AC54" s="476">
        <v>0.81818181818181823</v>
      </c>
      <c r="AD54" s="582">
        <v>0</v>
      </c>
      <c r="AE54" s="583">
        <v>0</v>
      </c>
      <c r="AF54" s="582">
        <v>15768000</v>
      </c>
      <c r="AG54" s="583">
        <v>15768000</v>
      </c>
      <c r="AH54" s="18">
        <v>0</v>
      </c>
      <c r="AI54" s="11">
        <v>0</v>
      </c>
      <c r="AJ54" s="645">
        <f t="shared" ref="AJ54:AK58" si="33">AD54+AF54+AH54</f>
        <v>15768000</v>
      </c>
      <c r="AK54" s="646">
        <f t="shared" si="33"/>
        <v>15768000</v>
      </c>
      <c r="AL54" s="655">
        <v>7431128.3866353864</v>
      </c>
      <c r="AM54" s="569">
        <v>9650573.4322633781</v>
      </c>
      <c r="AN54" s="569">
        <v>10073583.506455276</v>
      </c>
      <c r="AO54" s="506" t="s">
        <v>410</v>
      </c>
      <c r="AP54" s="649">
        <v>1.7369005498300703</v>
      </c>
      <c r="AQ54" s="586">
        <v>2.2000000000000002</v>
      </c>
      <c r="AR54" s="571">
        <v>2.2000000000000002</v>
      </c>
      <c r="AS54" s="485">
        <v>0</v>
      </c>
      <c r="AT54" s="483">
        <v>0</v>
      </c>
      <c r="AU54" s="483">
        <v>0</v>
      </c>
      <c r="AV54" s="489">
        <f t="shared" si="4"/>
        <v>0</v>
      </c>
      <c r="AW54" s="584">
        <v>115.58329999999999</v>
      </c>
      <c r="AX54" s="585">
        <v>66.25</v>
      </c>
      <c r="AY54" s="586">
        <v>1.0833333000000001</v>
      </c>
      <c r="AZ54" s="587">
        <v>0.75</v>
      </c>
      <c r="BA54" s="459" t="s">
        <v>398</v>
      </c>
      <c r="BB54" s="42" t="s">
        <v>314</v>
      </c>
      <c r="BC54" s="23" t="s">
        <v>314</v>
      </c>
      <c r="BD54" s="23" t="s">
        <v>314</v>
      </c>
      <c r="BE54" s="227" t="s">
        <v>314</v>
      </c>
      <c r="BF54" s="230" t="s">
        <v>314</v>
      </c>
      <c r="BG54" s="42" t="s">
        <v>314</v>
      </c>
      <c r="BH54" s="23" t="s">
        <v>314</v>
      </c>
      <c r="BI54" s="23" t="s">
        <v>314</v>
      </c>
      <c r="BJ54" s="317" t="s">
        <v>314</v>
      </c>
    </row>
    <row r="55" spans="1:62" ht="30" customHeight="1" x14ac:dyDescent="0.25">
      <c r="A55" s="364" t="str">
        <f t="shared" si="29"/>
        <v>Unitil - FG&amp;E</v>
      </c>
      <c r="B55" s="65" t="s">
        <v>314</v>
      </c>
      <c r="C55" s="65" t="s">
        <v>314</v>
      </c>
      <c r="D55" s="58" t="s">
        <v>366</v>
      </c>
      <c r="E55" s="58" t="s">
        <v>322</v>
      </c>
      <c r="F55" s="58" t="s">
        <v>368</v>
      </c>
      <c r="G55" s="58" t="s">
        <v>322</v>
      </c>
      <c r="H55" s="116" t="s">
        <v>408</v>
      </c>
      <c r="I55" s="116" t="s">
        <v>409</v>
      </c>
      <c r="J55" s="573">
        <v>9.5609204577802025</v>
      </c>
      <c r="K55" s="573">
        <v>7.9157422869545453</v>
      </c>
      <c r="L55" s="482">
        <v>423</v>
      </c>
      <c r="M55" s="486">
        <v>3</v>
      </c>
      <c r="N55" s="487">
        <v>3</v>
      </c>
      <c r="O55" s="18">
        <v>0</v>
      </c>
      <c r="P55" s="11">
        <v>0</v>
      </c>
      <c r="Q55" s="18">
        <v>0</v>
      </c>
      <c r="R55" s="11">
        <v>0</v>
      </c>
      <c r="S55" s="18">
        <f t="shared" si="1"/>
        <v>3</v>
      </c>
      <c r="T55" s="11">
        <f t="shared" si="1"/>
        <v>3</v>
      </c>
      <c r="U55" s="488">
        <v>1017</v>
      </c>
      <c r="V55" s="489">
        <v>1017</v>
      </c>
      <c r="W55" s="417">
        <v>0</v>
      </c>
      <c r="X55" s="418">
        <v>0</v>
      </c>
      <c r="Y55" s="18">
        <v>0</v>
      </c>
      <c r="Z55" s="11">
        <v>0</v>
      </c>
      <c r="AA55" s="420">
        <f t="shared" si="32"/>
        <v>1017</v>
      </c>
      <c r="AB55" s="478">
        <f t="shared" si="32"/>
        <v>1017</v>
      </c>
      <c r="AC55" s="476">
        <v>0.33900000000000002</v>
      </c>
      <c r="AD55" s="582">
        <v>1657059.12</v>
      </c>
      <c r="AE55" s="583">
        <v>1657059.12</v>
      </c>
      <c r="AF55" s="582">
        <v>0</v>
      </c>
      <c r="AG55" s="583">
        <v>0</v>
      </c>
      <c r="AH55" s="18">
        <v>0</v>
      </c>
      <c r="AI55" s="11">
        <v>0</v>
      </c>
      <c r="AJ55" s="645">
        <f t="shared" si="33"/>
        <v>1657059.12</v>
      </c>
      <c r="AK55" s="646">
        <f t="shared" si="33"/>
        <v>1657059.12</v>
      </c>
      <c r="AL55" s="655">
        <v>11385306.79420284</v>
      </c>
      <c r="AM55" s="569">
        <v>13159872.862177333</v>
      </c>
      <c r="AN55" s="569">
        <v>13736704.781529922</v>
      </c>
      <c r="AO55" s="506" t="s">
        <v>410</v>
      </c>
      <c r="AP55" s="649">
        <v>2.6611228607488231</v>
      </c>
      <c r="AQ55" s="586">
        <v>3</v>
      </c>
      <c r="AR55" s="571">
        <v>3</v>
      </c>
      <c r="AS55" s="485">
        <v>1</v>
      </c>
      <c r="AT55" s="483">
        <v>0</v>
      </c>
      <c r="AU55" s="483">
        <v>1</v>
      </c>
      <c r="AV55" s="489">
        <f t="shared" si="4"/>
        <v>0.66666666666666663</v>
      </c>
      <c r="AW55" s="584">
        <v>149.7433</v>
      </c>
      <c r="AX55" s="585">
        <v>99.173330000000007</v>
      </c>
      <c r="AY55" s="586">
        <v>1.8703333</v>
      </c>
      <c r="AZ55" s="587">
        <v>1.5329999999999999</v>
      </c>
      <c r="BA55" s="459" t="s">
        <v>399</v>
      </c>
      <c r="BB55" s="42" t="s">
        <v>314</v>
      </c>
      <c r="BC55" s="23" t="s">
        <v>314</v>
      </c>
      <c r="BD55" s="23" t="s">
        <v>314</v>
      </c>
      <c r="BE55" s="227" t="s">
        <v>314</v>
      </c>
      <c r="BF55" s="230" t="s">
        <v>314</v>
      </c>
      <c r="BG55" s="42" t="s">
        <v>314</v>
      </c>
      <c r="BH55" s="23" t="s">
        <v>314</v>
      </c>
      <c r="BI55" s="23" t="s">
        <v>314</v>
      </c>
      <c r="BJ55" s="317" t="s">
        <v>314</v>
      </c>
    </row>
    <row r="56" spans="1:62" ht="30" customHeight="1" x14ac:dyDescent="0.25">
      <c r="A56" s="364" t="str">
        <f t="shared" si="29"/>
        <v>Unitil - FG&amp;E</v>
      </c>
      <c r="B56" s="65" t="s">
        <v>314</v>
      </c>
      <c r="C56" s="65" t="s">
        <v>314</v>
      </c>
      <c r="D56" s="58" t="s">
        <v>366</v>
      </c>
      <c r="E56" s="58" t="s">
        <v>322</v>
      </c>
      <c r="F56" s="58" t="s">
        <v>369</v>
      </c>
      <c r="G56" s="58" t="s">
        <v>419</v>
      </c>
      <c r="H56" s="116" t="s">
        <v>408</v>
      </c>
      <c r="I56" s="116" t="s">
        <v>409</v>
      </c>
      <c r="J56" s="573">
        <v>12.692121907703218</v>
      </c>
      <c r="K56" s="573">
        <v>18.537034360151516</v>
      </c>
      <c r="L56" s="482">
        <v>1564</v>
      </c>
      <c r="M56" s="486">
        <v>65</v>
      </c>
      <c r="N56" s="487">
        <v>65</v>
      </c>
      <c r="O56" s="18">
        <v>0</v>
      </c>
      <c r="P56" s="11">
        <v>0</v>
      </c>
      <c r="Q56" s="18">
        <v>0</v>
      </c>
      <c r="R56" s="11">
        <v>0</v>
      </c>
      <c r="S56" s="18">
        <f t="shared" si="1"/>
        <v>65</v>
      </c>
      <c r="T56" s="11">
        <f t="shared" si="1"/>
        <v>65</v>
      </c>
      <c r="U56" s="488">
        <v>1321.085</v>
      </c>
      <c r="V56" s="489">
        <v>1321.085</v>
      </c>
      <c r="W56" s="417">
        <v>0</v>
      </c>
      <c r="X56" s="418">
        <v>0</v>
      </c>
      <c r="Y56" s="18">
        <v>0</v>
      </c>
      <c r="Z56" s="11">
        <v>0</v>
      </c>
      <c r="AA56" s="420">
        <f t="shared" si="32"/>
        <v>1321.085</v>
      </c>
      <c r="AB56" s="478">
        <f t="shared" si="32"/>
        <v>1321.085</v>
      </c>
      <c r="AC56" s="476">
        <v>0.17583987754558766</v>
      </c>
      <c r="AD56" s="582">
        <v>2152523.0556000001</v>
      </c>
      <c r="AE56" s="583">
        <v>2152523.0556000001</v>
      </c>
      <c r="AF56" s="582">
        <v>0</v>
      </c>
      <c r="AG56" s="583">
        <v>0</v>
      </c>
      <c r="AH56" s="18">
        <v>0</v>
      </c>
      <c r="AI56" s="11">
        <v>0</v>
      </c>
      <c r="AJ56" s="645">
        <f t="shared" si="33"/>
        <v>2152523.0556000001</v>
      </c>
      <c r="AK56" s="646">
        <f t="shared" si="33"/>
        <v>2152523.0556000001</v>
      </c>
      <c r="AL56" s="655">
        <v>34496797.831536748</v>
      </c>
      <c r="AM56" s="569">
        <v>35018421.686253875</v>
      </c>
      <c r="AN56" s="569">
        <v>34401287.674544767</v>
      </c>
      <c r="AO56" s="506" t="s">
        <v>410</v>
      </c>
      <c r="AP56" s="649">
        <v>8.063042919394638</v>
      </c>
      <c r="AQ56" s="586">
        <v>7.9829999999999997</v>
      </c>
      <c r="AR56" s="571">
        <v>7.5129999999999999</v>
      </c>
      <c r="AS56" s="485">
        <v>3</v>
      </c>
      <c r="AT56" s="483">
        <v>2</v>
      </c>
      <c r="AU56" s="483">
        <v>4</v>
      </c>
      <c r="AV56" s="489">
        <f t="shared" si="4"/>
        <v>3</v>
      </c>
      <c r="AW56" s="584">
        <v>111.1567</v>
      </c>
      <c r="AX56" s="585">
        <v>59.77</v>
      </c>
      <c r="AY56" s="586">
        <v>1.266</v>
      </c>
      <c r="AZ56" s="587">
        <v>0.90566670000000005</v>
      </c>
      <c r="BA56" s="459" t="s">
        <v>400</v>
      </c>
      <c r="BB56" s="42" t="s">
        <v>314</v>
      </c>
      <c r="BC56" s="23" t="s">
        <v>314</v>
      </c>
      <c r="BD56" s="23" t="s">
        <v>314</v>
      </c>
      <c r="BE56" s="227" t="s">
        <v>314</v>
      </c>
      <c r="BF56" s="230" t="s">
        <v>314</v>
      </c>
      <c r="BG56" s="42" t="s">
        <v>314</v>
      </c>
      <c r="BH56" s="23" t="s">
        <v>314</v>
      </c>
      <c r="BI56" s="23" t="s">
        <v>314</v>
      </c>
      <c r="BJ56" s="317" t="s">
        <v>314</v>
      </c>
    </row>
    <row r="57" spans="1:62" ht="30" customHeight="1" x14ac:dyDescent="0.25">
      <c r="A57" s="364" t="str">
        <f t="shared" si="29"/>
        <v>Unitil - FG&amp;E</v>
      </c>
      <c r="B57" s="65" t="s">
        <v>314</v>
      </c>
      <c r="C57" s="65" t="s">
        <v>314</v>
      </c>
      <c r="D57" s="58" t="s">
        <v>366</v>
      </c>
      <c r="E57" s="58" t="s">
        <v>322</v>
      </c>
      <c r="F57" s="58" t="s">
        <v>370</v>
      </c>
      <c r="G57" s="58" t="s">
        <v>322</v>
      </c>
      <c r="H57" s="116" t="s">
        <v>408</v>
      </c>
      <c r="I57" s="116" t="s">
        <v>409</v>
      </c>
      <c r="J57" s="573">
        <v>9.5609204577802025</v>
      </c>
      <c r="K57" s="573">
        <v>12.435135325304925</v>
      </c>
      <c r="L57" s="482">
        <v>1689</v>
      </c>
      <c r="M57" s="486">
        <v>25</v>
      </c>
      <c r="N57" s="487">
        <v>25</v>
      </c>
      <c r="O57" s="18">
        <v>0</v>
      </c>
      <c r="P57" s="11">
        <v>0</v>
      </c>
      <c r="Q57" s="18">
        <v>0</v>
      </c>
      <c r="R57" s="11">
        <v>0</v>
      </c>
      <c r="S57" s="18">
        <f t="shared" si="1"/>
        <v>25</v>
      </c>
      <c r="T57" s="11">
        <f t="shared" si="1"/>
        <v>25</v>
      </c>
      <c r="U57" s="488">
        <v>278.8</v>
      </c>
      <c r="V57" s="489">
        <v>278.8</v>
      </c>
      <c r="W57" s="417">
        <v>0</v>
      </c>
      <c r="X57" s="418">
        <v>0</v>
      </c>
      <c r="Y57" s="18">
        <v>0</v>
      </c>
      <c r="Z57" s="11">
        <v>0</v>
      </c>
      <c r="AA57" s="420">
        <f t="shared" si="32"/>
        <v>278.8</v>
      </c>
      <c r="AB57" s="478">
        <f t="shared" si="32"/>
        <v>278.8</v>
      </c>
      <c r="AC57" s="476">
        <v>9.1831357048748355E-2</v>
      </c>
      <c r="AD57" s="582">
        <v>454265.56799999997</v>
      </c>
      <c r="AE57" s="583">
        <v>454265.56799999997</v>
      </c>
      <c r="AF57" s="582">
        <v>0</v>
      </c>
      <c r="AG57" s="583">
        <v>0</v>
      </c>
      <c r="AH57" s="18">
        <v>0</v>
      </c>
      <c r="AI57" s="11">
        <v>0</v>
      </c>
      <c r="AJ57" s="645">
        <f t="shared" si="33"/>
        <v>454265.56799999997</v>
      </c>
      <c r="AK57" s="646">
        <f t="shared" si="33"/>
        <v>454265.56799999997</v>
      </c>
      <c r="AL57" s="655">
        <v>8154600.8528310703</v>
      </c>
      <c r="AM57" s="569">
        <v>14853109.837110814</v>
      </c>
      <c r="AN57" s="569">
        <v>13901545.238908282</v>
      </c>
      <c r="AO57" s="506" t="s">
        <v>410</v>
      </c>
      <c r="AP57" s="649">
        <v>1.9059999999999999</v>
      </c>
      <c r="AQ57" s="586">
        <v>3.3860000000000001</v>
      </c>
      <c r="AR57" s="571">
        <v>3.036</v>
      </c>
      <c r="AS57" s="485">
        <v>2</v>
      </c>
      <c r="AT57" s="483">
        <v>4</v>
      </c>
      <c r="AU57" s="483">
        <v>2</v>
      </c>
      <c r="AV57" s="489">
        <f t="shared" si="4"/>
        <v>2.6666666666666665</v>
      </c>
      <c r="AW57" s="584">
        <v>184.9667</v>
      </c>
      <c r="AX57" s="585">
        <v>135.30000000000001</v>
      </c>
      <c r="AY57" s="586">
        <v>2.4089999999999998</v>
      </c>
      <c r="AZ57" s="587">
        <v>2.0720000000000001</v>
      </c>
      <c r="BA57" s="462" t="s">
        <v>385</v>
      </c>
      <c r="BB57" s="42" t="s">
        <v>314</v>
      </c>
      <c r="BC57" s="23" t="s">
        <v>314</v>
      </c>
      <c r="BD57" s="23" t="s">
        <v>314</v>
      </c>
      <c r="BE57" s="227" t="s">
        <v>314</v>
      </c>
      <c r="BF57" s="230" t="s">
        <v>314</v>
      </c>
      <c r="BG57" s="42" t="s">
        <v>314</v>
      </c>
      <c r="BH57" s="23" t="s">
        <v>314</v>
      </c>
      <c r="BI57" s="23" t="s">
        <v>314</v>
      </c>
      <c r="BJ57" s="317" t="s">
        <v>314</v>
      </c>
    </row>
    <row r="58" spans="1:62" ht="30" customHeight="1" x14ac:dyDescent="0.25">
      <c r="A58" s="364" t="str">
        <f t="shared" si="29"/>
        <v>Unitil - FG&amp;E</v>
      </c>
      <c r="B58" s="65" t="s">
        <v>314</v>
      </c>
      <c r="C58" s="65" t="s">
        <v>314</v>
      </c>
      <c r="D58" s="58" t="s">
        <v>366</v>
      </c>
      <c r="E58" s="58" t="s">
        <v>322</v>
      </c>
      <c r="F58" s="58">
        <v>1303</v>
      </c>
      <c r="G58" s="58" t="s">
        <v>322</v>
      </c>
      <c r="H58" s="116" t="s">
        <v>408</v>
      </c>
      <c r="I58" s="116" t="s">
        <v>409</v>
      </c>
      <c r="J58" s="573">
        <v>14.867231311848215</v>
      </c>
      <c r="K58" s="573">
        <v>0.6</v>
      </c>
      <c r="L58" s="482" t="s">
        <v>314</v>
      </c>
      <c r="M58" s="18">
        <v>0</v>
      </c>
      <c r="N58" s="11">
        <v>0</v>
      </c>
      <c r="O58" s="18">
        <v>0</v>
      </c>
      <c r="P58" s="11">
        <v>0</v>
      </c>
      <c r="Q58" s="18">
        <v>0</v>
      </c>
      <c r="R58" s="11">
        <v>0</v>
      </c>
      <c r="S58" s="18">
        <f t="shared" si="1"/>
        <v>0</v>
      </c>
      <c r="T58" s="11">
        <f t="shared" si="1"/>
        <v>0</v>
      </c>
      <c r="U58" s="422">
        <v>0</v>
      </c>
      <c r="V58" s="423">
        <v>0</v>
      </c>
      <c r="W58" s="417">
        <v>0</v>
      </c>
      <c r="X58" s="418">
        <v>0</v>
      </c>
      <c r="Y58" s="18">
        <v>0</v>
      </c>
      <c r="Z58" s="11">
        <v>0</v>
      </c>
      <c r="AA58" s="420">
        <f t="shared" si="32"/>
        <v>0</v>
      </c>
      <c r="AB58" s="478">
        <f t="shared" si="32"/>
        <v>0</v>
      </c>
      <c r="AC58" s="476"/>
      <c r="AD58" s="582">
        <f t="shared" ref="AD58:AD59" si="34">1302*(U58)</f>
        <v>0</v>
      </c>
      <c r="AE58" s="583">
        <f t="shared" ref="AE58:AE59" si="35">1302*V58</f>
        <v>0</v>
      </c>
      <c r="AF58" s="582">
        <f t="shared" ref="AF58:AG59" si="36">2080*W58</f>
        <v>0</v>
      </c>
      <c r="AG58" s="583">
        <f t="shared" si="36"/>
        <v>0</v>
      </c>
      <c r="AH58" s="18">
        <v>0</v>
      </c>
      <c r="AI58" s="11">
        <v>0</v>
      </c>
      <c r="AJ58" s="645">
        <f t="shared" si="33"/>
        <v>0</v>
      </c>
      <c r="AK58" s="646">
        <f t="shared" si="33"/>
        <v>0</v>
      </c>
      <c r="AL58" s="655">
        <v>0</v>
      </c>
      <c r="AM58" s="569">
        <v>0</v>
      </c>
      <c r="AN58" s="569">
        <v>0</v>
      </c>
      <c r="AO58" s="506" t="s">
        <v>410</v>
      </c>
      <c r="AP58" s="649">
        <v>0</v>
      </c>
      <c r="AQ58" s="586">
        <v>0</v>
      </c>
      <c r="AR58" s="571">
        <v>0</v>
      </c>
      <c r="AS58" s="485">
        <v>0</v>
      </c>
      <c r="AT58" s="483">
        <v>0</v>
      </c>
      <c r="AU58" s="483">
        <v>0</v>
      </c>
      <c r="AV58" s="489">
        <f t="shared" si="4"/>
        <v>0</v>
      </c>
      <c r="AW58" s="584" t="s">
        <v>314</v>
      </c>
      <c r="AX58" s="585" t="s">
        <v>314</v>
      </c>
      <c r="AY58" s="586" t="s">
        <v>314</v>
      </c>
      <c r="AZ58" s="587" t="s">
        <v>314</v>
      </c>
      <c r="BA58" s="459" t="s">
        <v>401</v>
      </c>
      <c r="BB58" s="42" t="s">
        <v>314</v>
      </c>
      <c r="BC58" s="23" t="s">
        <v>314</v>
      </c>
      <c r="BD58" s="23" t="s">
        <v>314</v>
      </c>
      <c r="BE58" s="227" t="s">
        <v>314</v>
      </c>
      <c r="BF58" s="230" t="s">
        <v>314</v>
      </c>
      <c r="BG58" s="42" t="s">
        <v>314</v>
      </c>
      <c r="BH58" s="23" t="s">
        <v>314</v>
      </c>
      <c r="BI58" s="23" t="s">
        <v>314</v>
      </c>
      <c r="BJ58" s="317" t="s">
        <v>314</v>
      </c>
    </row>
    <row r="59" spans="1:62" ht="30" customHeight="1" x14ac:dyDescent="0.25">
      <c r="A59" s="364" t="str">
        <f t="shared" si="29"/>
        <v>Unitil - FG&amp;E</v>
      </c>
      <c r="B59" s="65" t="s">
        <v>314</v>
      </c>
      <c r="C59" s="65" t="s">
        <v>314</v>
      </c>
      <c r="D59" s="58" t="s">
        <v>366</v>
      </c>
      <c r="E59" s="58" t="s">
        <v>322</v>
      </c>
      <c r="F59" s="58">
        <v>1309</v>
      </c>
      <c r="G59" s="58" t="s">
        <v>322</v>
      </c>
      <c r="H59" s="116" t="s">
        <v>408</v>
      </c>
      <c r="I59" s="116" t="s">
        <v>409</v>
      </c>
      <c r="J59" s="573">
        <v>12.692121907703218</v>
      </c>
      <c r="K59" s="573">
        <v>0.6</v>
      </c>
      <c r="L59" s="482" t="s">
        <v>314</v>
      </c>
      <c r="M59" s="18">
        <v>0</v>
      </c>
      <c r="N59" s="11">
        <v>0</v>
      </c>
      <c r="O59" s="18">
        <v>0</v>
      </c>
      <c r="P59" s="11">
        <v>0</v>
      </c>
      <c r="Q59" s="18">
        <v>0</v>
      </c>
      <c r="R59" s="11">
        <v>0</v>
      </c>
      <c r="S59" s="18">
        <f t="shared" si="1"/>
        <v>0</v>
      </c>
      <c r="T59" s="11">
        <f t="shared" si="1"/>
        <v>0</v>
      </c>
      <c r="U59" s="422">
        <v>0</v>
      </c>
      <c r="V59" s="423">
        <v>0</v>
      </c>
      <c r="W59" s="417">
        <v>0</v>
      </c>
      <c r="X59" s="418">
        <v>0</v>
      </c>
      <c r="Y59" s="18">
        <v>0</v>
      </c>
      <c r="Z59" s="11">
        <v>0</v>
      </c>
      <c r="AA59" s="420">
        <f t="shared" si="32"/>
        <v>0</v>
      </c>
      <c r="AB59" s="478">
        <f t="shared" si="32"/>
        <v>0</v>
      </c>
      <c r="AC59" s="476"/>
      <c r="AD59" s="582">
        <f t="shared" si="34"/>
        <v>0</v>
      </c>
      <c r="AE59" s="583">
        <f t="shared" si="35"/>
        <v>0</v>
      </c>
      <c r="AF59" s="582">
        <f t="shared" si="36"/>
        <v>0</v>
      </c>
      <c r="AG59" s="583">
        <f t="shared" si="36"/>
        <v>0</v>
      </c>
      <c r="AH59" s="18">
        <v>0</v>
      </c>
      <c r="AI59" s="11">
        <v>0</v>
      </c>
      <c r="AJ59" s="645">
        <f>AD59+AF59+AH59</f>
        <v>0</v>
      </c>
      <c r="AK59" s="646">
        <f>AE59+AG59+AI59</f>
        <v>0</v>
      </c>
      <c r="AL59" s="655">
        <v>0</v>
      </c>
      <c r="AM59" s="569">
        <v>0</v>
      </c>
      <c r="AN59" s="569">
        <v>0</v>
      </c>
      <c r="AO59" s="506" t="s">
        <v>410</v>
      </c>
      <c r="AP59" s="649">
        <v>0</v>
      </c>
      <c r="AQ59" s="586">
        <v>0</v>
      </c>
      <c r="AR59" s="571">
        <v>0</v>
      </c>
      <c r="AS59" s="485">
        <v>0</v>
      </c>
      <c r="AT59" s="483">
        <v>0</v>
      </c>
      <c r="AU59" s="483">
        <v>0</v>
      </c>
      <c r="AV59" s="489">
        <f t="shared" si="4"/>
        <v>0</v>
      </c>
      <c r="AW59" s="584" t="s">
        <v>314</v>
      </c>
      <c r="AX59" s="585" t="s">
        <v>314</v>
      </c>
      <c r="AY59" s="586" t="s">
        <v>314</v>
      </c>
      <c r="AZ59" s="587" t="s">
        <v>314</v>
      </c>
      <c r="BA59" s="459" t="s">
        <v>401</v>
      </c>
      <c r="BB59" s="42" t="s">
        <v>314</v>
      </c>
      <c r="BC59" s="23" t="s">
        <v>314</v>
      </c>
      <c r="BD59" s="23" t="s">
        <v>314</v>
      </c>
      <c r="BE59" s="227" t="s">
        <v>314</v>
      </c>
      <c r="BF59" s="230" t="s">
        <v>314</v>
      </c>
      <c r="BG59" s="42" t="s">
        <v>314</v>
      </c>
      <c r="BH59" s="23" t="s">
        <v>314</v>
      </c>
      <c r="BI59" s="23" t="s">
        <v>314</v>
      </c>
      <c r="BJ59" s="317" t="s">
        <v>314</v>
      </c>
    </row>
    <row r="60" spans="1:62" ht="30" customHeight="1" x14ac:dyDescent="0.25">
      <c r="A60" s="364" t="str">
        <f t="shared" si="29"/>
        <v>Unitil - FG&amp;E</v>
      </c>
      <c r="B60" s="65" t="s">
        <v>314</v>
      </c>
      <c r="C60" s="65" t="s">
        <v>314</v>
      </c>
      <c r="D60" s="58" t="s">
        <v>366</v>
      </c>
      <c r="E60" s="58" t="s">
        <v>322</v>
      </c>
      <c r="F60" s="401"/>
      <c r="G60" s="401"/>
      <c r="H60" s="401"/>
      <c r="I60" s="401"/>
      <c r="J60" s="626"/>
      <c r="K60" s="626"/>
      <c r="L60" s="628"/>
      <c r="M60" s="424"/>
      <c r="N60" s="425"/>
      <c r="O60" s="424"/>
      <c r="P60" s="425"/>
      <c r="Q60" s="424"/>
      <c r="R60" s="425"/>
      <c r="S60" s="424"/>
      <c r="T60" s="425"/>
      <c r="U60" s="428"/>
      <c r="V60" s="429"/>
      <c r="W60" s="430"/>
      <c r="X60" s="431"/>
      <c r="Y60" s="424"/>
      <c r="Z60" s="425"/>
      <c r="AA60" s="432"/>
      <c r="AB60" s="479"/>
      <c r="AC60" s="474"/>
      <c r="AD60" s="424"/>
      <c r="AE60" s="425"/>
      <c r="AF60" s="424"/>
      <c r="AG60" s="425"/>
      <c r="AH60" s="424"/>
      <c r="AI60" s="425"/>
      <c r="AJ60" s="424"/>
      <c r="AK60" s="425"/>
      <c r="AL60" s="656"/>
      <c r="AM60" s="657"/>
      <c r="AN60" s="657"/>
      <c r="AO60" s="425"/>
      <c r="AP60" s="650"/>
      <c r="AQ60" s="626"/>
      <c r="AR60" s="651"/>
      <c r="AS60" s="424"/>
      <c r="AT60" s="401"/>
      <c r="AU60" s="401"/>
      <c r="AV60" s="425"/>
      <c r="AW60" s="424"/>
      <c r="AX60" s="401"/>
      <c r="AY60" s="401"/>
      <c r="AZ60" s="425"/>
      <c r="BA60" s="460"/>
      <c r="BB60" s="424"/>
      <c r="BC60" s="401"/>
      <c r="BD60" s="401"/>
      <c r="BE60" s="425"/>
      <c r="BF60" s="460"/>
      <c r="BG60" s="424"/>
      <c r="BH60" s="401"/>
      <c r="BI60" s="401"/>
      <c r="BJ60" s="425"/>
    </row>
    <row r="61" spans="1:62" ht="30" customHeight="1" x14ac:dyDescent="0.25">
      <c r="A61" s="364" t="str">
        <f t="shared" si="29"/>
        <v>Unitil - FG&amp;E</v>
      </c>
      <c r="B61" s="65" t="s">
        <v>314</v>
      </c>
      <c r="C61" s="65" t="s">
        <v>314</v>
      </c>
      <c r="D61" s="58" t="s">
        <v>371</v>
      </c>
      <c r="E61" s="58" t="s">
        <v>322</v>
      </c>
      <c r="F61" s="58" t="s">
        <v>372</v>
      </c>
      <c r="G61" s="58" t="s">
        <v>322</v>
      </c>
      <c r="H61" s="116" t="s">
        <v>408</v>
      </c>
      <c r="I61" s="116" t="s">
        <v>409</v>
      </c>
      <c r="J61" s="573">
        <v>12.849877095256593</v>
      </c>
      <c r="K61" s="573">
        <v>7.8131901443371214</v>
      </c>
      <c r="L61" s="482">
        <v>653</v>
      </c>
      <c r="M61" s="486">
        <v>67</v>
      </c>
      <c r="N61" s="487">
        <v>67</v>
      </c>
      <c r="O61" s="18">
        <v>0</v>
      </c>
      <c r="P61" s="11">
        <v>0</v>
      </c>
      <c r="Q61" s="18">
        <v>0</v>
      </c>
      <c r="R61" s="11">
        <v>0</v>
      </c>
      <c r="S61" s="18">
        <f t="shared" si="1"/>
        <v>67</v>
      </c>
      <c r="T61" s="11">
        <f t="shared" si="1"/>
        <v>67</v>
      </c>
      <c r="U61" s="488">
        <v>391.54</v>
      </c>
      <c r="V61" s="489">
        <v>391.54</v>
      </c>
      <c r="W61" s="417">
        <v>0</v>
      </c>
      <c r="X61" s="418">
        <v>0</v>
      </c>
      <c r="Y61" s="18">
        <v>0</v>
      </c>
      <c r="Z61" s="11">
        <v>0</v>
      </c>
      <c r="AA61" s="420">
        <f>U61+W61+Y61</f>
        <v>391.54</v>
      </c>
      <c r="AB61" s="478">
        <f>V61+X61+Z61</f>
        <v>391.54</v>
      </c>
      <c r="AC61" s="476">
        <v>0.2808751793400287</v>
      </c>
      <c r="AD61" s="582">
        <v>637959.61440000008</v>
      </c>
      <c r="AE61" s="583">
        <v>637959.61440000008</v>
      </c>
      <c r="AF61" s="582">
        <f t="shared" ref="AF61:AG62" si="37">2080*W61</f>
        <v>0</v>
      </c>
      <c r="AG61" s="583">
        <f t="shared" si="37"/>
        <v>0</v>
      </c>
      <c r="AH61" s="18">
        <v>0</v>
      </c>
      <c r="AI61" s="11">
        <v>0</v>
      </c>
      <c r="AJ61" s="645">
        <f>AD61+AF61+AH61</f>
        <v>637959.61440000008</v>
      </c>
      <c r="AK61" s="646">
        <f>AE61+AG61+AI61</f>
        <v>637959.61440000008</v>
      </c>
      <c r="AL61" s="655">
        <v>14691818.04880666</v>
      </c>
      <c r="AM61" s="569">
        <v>6711535.1597104399</v>
      </c>
      <c r="AN61" s="569">
        <v>6382988.8218175704</v>
      </c>
      <c r="AO61" s="506" t="s">
        <v>410</v>
      </c>
      <c r="AP61" s="649">
        <v>3.4339639310860566</v>
      </c>
      <c r="AQ61" s="586">
        <v>1.53</v>
      </c>
      <c r="AR61" s="571">
        <v>1.3939999999999999</v>
      </c>
      <c r="AS61" s="485">
        <v>2</v>
      </c>
      <c r="AT61" s="483">
        <v>1</v>
      </c>
      <c r="AU61" s="483">
        <v>1</v>
      </c>
      <c r="AV61" s="489">
        <f t="shared" si="4"/>
        <v>1.3333333333333333</v>
      </c>
      <c r="AW61" s="584">
        <v>66.64667</v>
      </c>
      <c r="AX61" s="585">
        <v>66.64667</v>
      </c>
      <c r="AY61" s="586">
        <v>1.0489999999999999</v>
      </c>
      <c r="AZ61" s="587">
        <v>1.0489999999999999</v>
      </c>
      <c r="BA61" s="459" t="s">
        <v>402</v>
      </c>
      <c r="BB61" s="42" t="s">
        <v>314</v>
      </c>
      <c r="BC61" s="23" t="s">
        <v>314</v>
      </c>
      <c r="BD61" s="23" t="s">
        <v>314</v>
      </c>
      <c r="BE61" s="227" t="s">
        <v>314</v>
      </c>
      <c r="BF61" s="230" t="s">
        <v>314</v>
      </c>
      <c r="BG61" s="42" t="s">
        <v>314</v>
      </c>
      <c r="BH61" s="23" t="s">
        <v>314</v>
      </c>
      <c r="BI61" s="23" t="s">
        <v>314</v>
      </c>
      <c r="BJ61" s="317" t="s">
        <v>314</v>
      </c>
    </row>
    <row r="62" spans="1:62" ht="30" customHeight="1" x14ac:dyDescent="0.25">
      <c r="A62" s="364" t="str">
        <f t="shared" si="29"/>
        <v>Unitil - FG&amp;E</v>
      </c>
      <c r="B62" s="65" t="s">
        <v>314</v>
      </c>
      <c r="C62" s="65" t="s">
        <v>314</v>
      </c>
      <c r="D62" s="58" t="s">
        <v>371</v>
      </c>
      <c r="E62" s="58" t="s">
        <v>322</v>
      </c>
      <c r="F62" s="58" t="s">
        <v>373</v>
      </c>
      <c r="G62" s="58" t="s">
        <v>322</v>
      </c>
      <c r="H62" s="116" t="s">
        <v>408</v>
      </c>
      <c r="I62" s="116" t="s">
        <v>409</v>
      </c>
      <c r="J62" s="573">
        <v>14.685573823150392</v>
      </c>
      <c r="K62" s="573">
        <v>8.064315622234848E-2</v>
      </c>
      <c r="L62" s="482">
        <v>1</v>
      </c>
      <c r="M62" s="18">
        <v>0</v>
      </c>
      <c r="N62" s="11">
        <v>0</v>
      </c>
      <c r="O62" s="18">
        <v>0</v>
      </c>
      <c r="P62" s="11">
        <v>0</v>
      </c>
      <c r="Q62" s="18">
        <v>0</v>
      </c>
      <c r="R62" s="11">
        <v>0</v>
      </c>
      <c r="S62" s="18">
        <f t="shared" si="1"/>
        <v>0</v>
      </c>
      <c r="T62" s="11">
        <f t="shared" si="1"/>
        <v>0</v>
      </c>
      <c r="U62" s="422">
        <v>0</v>
      </c>
      <c r="V62" s="423">
        <v>0</v>
      </c>
      <c r="W62" s="417">
        <v>0</v>
      </c>
      <c r="X62" s="418">
        <v>0</v>
      </c>
      <c r="Y62" s="18">
        <v>0</v>
      </c>
      <c r="Z62" s="11">
        <v>0</v>
      </c>
      <c r="AA62" s="420">
        <f>U62+W62+Y62</f>
        <v>0</v>
      </c>
      <c r="AB62" s="478">
        <f>V62+X62+Z62</f>
        <v>0</v>
      </c>
      <c r="AC62" s="476"/>
      <c r="AD62" s="582">
        <f>1302*(U62)</f>
        <v>0</v>
      </c>
      <c r="AE62" s="583">
        <f>1302*V62</f>
        <v>0</v>
      </c>
      <c r="AF62" s="582">
        <f t="shared" si="37"/>
        <v>0</v>
      </c>
      <c r="AG62" s="583">
        <f t="shared" si="37"/>
        <v>0</v>
      </c>
      <c r="AH62" s="18">
        <v>0</v>
      </c>
      <c r="AI62" s="11">
        <v>0</v>
      </c>
      <c r="AJ62" s="645">
        <f>AD62+AF62+AH62</f>
        <v>0</v>
      </c>
      <c r="AK62" s="646">
        <f>AE62+AG62+AI62</f>
        <v>0</v>
      </c>
      <c r="AL62" s="655">
        <v>33440077.739859235</v>
      </c>
      <c r="AM62" s="569">
        <v>33693661.151461363</v>
      </c>
      <c r="AN62" s="569">
        <v>34218131.610791035</v>
      </c>
      <c r="AO62" s="506" t="s">
        <v>410</v>
      </c>
      <c r="AP62" s="649">
        <v>7.8160524742353168</v>
      </c>
      <c r="AQ62" s="586">
        <v>7.681</v>
      </c>
      <c r="AR62" s="571">
        <v>7.4729999999999999</v>
      </c>
      <c r="AS62" s="485">
        <v>0</v>
      </c>
      <c r="AT62" s="483">
        <v>0</v>
      </c>
      <c r="AU62" s="483">
        <v>0</v>
      </c>
      <c r="AV62" s="489">
        <f t="shared" si="4"/>
        <v>0</v>
      </c>
      <c r="AW62" s="584">
        <v>18.95</v>
      </c>
      <c r="AX62" s="585">
        <v>18.95</v>
      </c>
      <c r="AY62" s="586">
        <v>0.3333333</v>
      </c>
      <c r="AZ62" s="587">
        <v>0.3333333</v>
      </c>
      <c r="BA62" s="459" t="s">
        <v>403</v>
      </c>
      <c r="BB62" s="42" t="s">
        <v>314</v>
      </c>
      <c r="BC62" s="23" t="s">
        <v>314</v>
      </c>
      <c r="BD62" s="23" t="s">
        <v>314</v>
      </c>
      <c r="BE62" s="227" t="s">
        <v>314</v>
      </c>
      <c r="BF62" s="230" t="s">
        <v>314</v>
      </c>
      <c r="BG62" s="42" t="s">
        <v>314</v>
      </c>
      <c r="BH62" s="23" t="s">
        <v>314</v>
      </c>
      <c r="BI62" s="23" t="s">
        <v>314</v>
      </c>
      <c r="BJ62" s="317" t="s">
        <v>314</v>
      </c>
    </row>
    <row r="63" spans="1:62" ht="30" customHeight="1" x14ac:dyDescent="0.25">
      <c r="A63" s="364" t="str">
        <f t="shared" si="29"/>
        <v>Unitil - FG&amp;E</v>
      </c>
      <c r="B63" s="65" t="s">
        <v>314</v>
      </c>
      <c r="C63" s="65" t="s">
        <v>314</v>
      </c>
      <c r="D63" s="58" t="s">
        <v>371</v>
      </c>
      <c r="E63" s="58" t="s">
        <v>322</v>
      </c>
      <c r="F63" s="58" t="s">
        <v>374</v>
      </c>
      <c r="G63" s="463" t="s">
        <v>322</v>
      </c>
      <c r="H63" s="463" t="s">
        <v>408</v>
      </c>
      <c r="I63" s="463" t="s">
        <v>409</v>
      </c>
      <c r="J63" s="574">
        <v>18.35696727893799</v>
      </c>
      <c r="K63" s="574">
        <v>0</v>
      </c>
      <c r="L63" s="629">
        <v>0</v>
      </c>
      <c r="M63" s="426"/>
      <c r="N63" s="427"/>
      <c r="O63" s="426"/>
      <c r="P63" s="427"/>
      <c r="Q63" s="426"/>
      <c r="R63" s="427"/>
      <c r="S63" s="426"/>
      <c r="T63" s="427"/>
      <c r="U63" s="433"/>
      <c r="V63" s="434"/>
      <c r="W63" s="435"/>
      <c r="X63" s="436"/>
      <c r="Y63" s="426"/>
      <c r="Z63" s="427"/>
      <c r="AA63" s="437"/>
      <c r="AB63" s="480"/>
      <c r="AC63" s="475"/>
      <c r="AD63" s="426"/>
      <c r="AE63" s="427"/>
      <c r="AF63" s="426"/>
      <c r="AG63" s="427"/>
      <c r="AH63" s="426"/>
      <c r="AI63" s="427"/>
      <c r="AJ63" s="426"/>
      <c r="AK63" s="427"/>
      <c r="AL63" s="658"/>
      <c r="AM63" s="570"/>
      <c r="AN63" s="570"/>
      <c r="AO63" s="576"/>
      <c r="AP63" s="652"/>
      <c r="AQ63" s="594"/>
      <c r="AR63" s="595"/>
      <c r="AS63" s="509">
        <v>0</v>
      </c>
      <c r="AT63" s="508">
        <v>0</v>
      </c>
      <c r="AU63" s="508">
        <v>0</v>
      </c>
      <c r="AV63" s="467"/>
      <c r="AW63" s="592" t="s">
        <v>314</v>
      </c>
      <c r="AX63" s="593" t="s">
        <v>314</v>
      </c>
      <c r="AY63" s="594" t="s">
        <v>314</v>
      </c>
      <c r="AZ63" s="595" t="s">
        <v>314</v>
      </c>
      <c r="BA63" s="468"/>
      <c r="BB63" s="464"/>
      <c r="BC63" s="465"/>
      <c r="BD63" s="465"/>
      <c r="BE63" s="466"/>
      <c r="BF63" s="469"/>
      <c r="BG63" s="464"/>
      <c r="BH63" s="465"/>
      <c r="BI63" s="465"/>
      <c r="BJ63" s="467">
        <f t="shared" ref="BJ63" si="38">IFERROR(0, AVERAGE(BG63:BI63))</f>
        <v>0</v>
      </c>
    </row>
    <row r="64" spans="1:62" ht="30" customHeight="1" x14ac:dyDescent="0.25">
      <c r="A64" s="364" t="str">
        <f t="shared" si="29"/>
        <v>Unitil - FG&amp;E</v>
      </c>
      <c r="B64" s="65" t="s">
        <v>314</v>
      </c>
      <c r="C64" s="65" t="s">
        <v>314</v>
      </c>
      <c r="D64" s="58" t="s">
        <v>371</v>
      </c>
      <c r="E64" s="58" t="s">
        <v>322</v>
      </c>
      <c r="F64" s="58" t="s">
        <v>375</v>
      </c>
      <c r="G64" s="58" t="s">
        <v>322</v>
      </c>
      <c r="H64" s="116" t="s">
        <v>408</v>
      </c>
      <c r="I64" s="116" t="s">
        <v>409</v>
      </c>
      <c r="J64" s="573">
        <v>8.7195594574955457</v>
      </c>
      <c r="K64" s="573">
        <v>6.998165196022728</v>
      </c>
      <c r="L64" s="482">
        <v>190</v>
      </c>
      <c r="M64" s="486">
        <v>6</v>
      </c>
      <c r="N64" s="487">
        <v>6</v>
      </c>
      <c r="O64" s="18">
        <v>0</v>
      </c>
      <c r="P64" s="11">
        <v>0</v>
      </c>
      <c r="Q64" s="18">
        <v>0</v>
      </c>
      <c r="R64" s="11">
        <v>0</v>
      </c>
      <c r="S64" s="18">
        <f t="shared" si="1"/>
        <v>6</v>
      </c>
      <c r="T64" s="11">
        <f t="shared" si="1"/>
        <v>6</v>
      </c>
      <c r="U64" s="488">
        <v>37.174999999999997</v>
      </c>
      <c r="V64" s="489">
        <v>37.174999999999997</v>
      </c>
      <c r="W64" s="417">
        <v>0</v>
      </c>
      <c r="X64" s="418">
        <v>0</v>
      </c>
      <c r="Y64" s="18">
        <v>0</v>
      </c>
      <c r="Z64" s="11">
        <v>0</v>
      </c>
      <c r="AA64" s="420">
        <f>U64+W64+Y64</f>
        <v>37.174999999999997</v>
      </c>
      <c r="AB64" s="478">
        <f>V64+X64+Z64</f>
        <v>37.174999999999997</v>
      </c>
      <c r="AC64" s="476">
        <v>7.7902347024308462E-3</v>
      </c>
      <c r="AD64" s="582">
        <v>60571.457999999991</v>
      </c>
      <c r="AE64" s="583">
        <v>60571.457999999991</v>
      </c>
      <c r="AF64" s="582">
        <f t="shared" ref="AF64:AG65" si="39">2080*W64</f>
        <v>0</v>
      </c>
      <c r="AG64" s="583">
        <f t="shared" si="39"/>
        <v>0</v>
      </c>
      <c r="AH64" s="18">
        <v>0</v>
      </c>
      <c r="AI64" s="11">
        <v>0</v>
      </c>
      <c r="AJ64" s="645">
        <f>AD64+AF64+AH64</f>
        <v>60571.457999999991</v>
      </c>
      <c r="AK64" s="646">
        <f>AE64+AG64+AI64</f>
        <v>60571.457999999991</v>
      </c>
      <c r="AL64" s="655">
        <v>20043593.996979848</v>
      </c>
      <c r="AM64" s="569">
        <v>21213715.053829856</v>
      </c>
      <c r="AN64" s="569">
        <v>21850518.405820262</v>
      </c>
      <c r="AO64" s="506" t="s">
        <v>410</v>
      </c>
      <c r="AP64" s="649">
        <v>4.6848510243122998</v>
      </c>
      <c r="AQ64" s="586">
        <v>4.8360000000000003</v>
      </c>
      <c r="AR64" s="571">
        <v>4.7720000000000002</v>
      </c>
      <c r="AS64" s="485">
        <v>0</v>
      </c>
      <c r="AT64" s="483">
        <v>0</v>
      </c>
      <c r="AU64" s="483">
        <v>0</v>
      </c>
      <c r="AV64" s="489">
        <f t="shared" si="4"/>
        <v>0</v>
      </c>
      <c r="AW64" s="584">
        <v>22.476669999999999</v>
      </c>
      <c r="AX64" s="585">
        <v>19.946670000000001</v>
      </c>
      <c r="AY64" s="586">
        <v>0.247</v>
      </c>
      <c r="AZ64" s="587">
        <v>0.23133329999999999</v>
      </c>
      <c r="BA64" s="459" t="s">
        <v>395</v>
      </c>
      <c r="BB64" s="42" t="s">
        <v>314</v>
      </c>
      <c r="BC64" s="23" t="s">
        <v>314</v>
      </c>
      <c r="BD64" s="23" t="s">
        <v>314</v>
      </c>
      <c r="BE64" s="227" t="s">
        <v>314</v>
      </c>
      <c r="BF64" s="230" t="s">
        <v>314</v>
      </c>
      <c r="BG64" s="42" t="s">
        <v>314</v>
      </c>
      <c r="BH64" s="23" t="s">
        <v>314</v>
      </c>
      <c r="BI64" s="23" t="s">
        <v>314</v>
      </c>
      <c r="BJ64" s="317" t="s">
        <v>314</v>
      </c>
    </row>
    <row r="65" spans="1:62" ht="30" customHeight="1" x14ac:dyDescent="0.25">
      <c r="A65" s="364" t="str">
        <f t="shared" si="29"/>
        <v>Unitil - FG&amp;E</v>
      </c>
      <c r="B65" s="65" t="s">
        <v>314</v>
      </c>
      <c r="C65" s="65" t="s">
        <v>314</v>
      </c>
      <c r="D65" s="58" t="s">
        <v>371</v>
      </c>
      <c r="E65" s="58" t="s">
        <v>322</v>
      </c>
      <c r="F65" s="58" t="s">
        <v>376</v>
      </c>
      <c r="G65" s="58" t="s">
        <v>322</v>
      </c>
      <c r="H65" s="116" t="s">
        <v>408</v>
      </c>
      <c r="I65" s="116" t="s">
        <v>409</v>
      </c>
      <c r="J65" s="573">
        <v>9.178483639468995</v>
      </c>
      <c r="K65" s="573">
        <v>4.2770522656799237</v>
      </c>
      <c r="L65" s="482">
        <v>145</v>
      </c>
      <c r="M65" s="486">
        <v>12</v>
      </c>
      <c r="N65" s="487">
        <v>12</v>
      </c>
      <c r="O65" s="18">
        <v>0</v>
      </c>
      <c r="P65" s="11">
        <v>0</v>
      </c>
      <c r="Q65" s="18">
        <v>0</v>
      </c>
      <c r="R65" s="11">
        <v>0</v>
      </c>
      <c r="S65" s="18">
        <f t="shared" si="1"/>
        <v>12</v>
      </c>
      <c r="T65" s="11">
        <f t="shared" si="1"/>
        <v>12</v>
      </c>
      <c r="U65" s="488">
        <v>836.3</v>
      </c>
      <c r="V65" s="489">
        <v>836.3</v>
      </c>
      <c r="W65" s="417">
        <v>0</v>
      </c>
      <c r="X65" s="418">
        <v>0</v>
      </c>
      <c r="Y65" s="18">
        <v>0</v>
      </c>
      <c r="Z65" s="11">
        <v>0</v>
      </c>
      <c r="AA65" s="420">
        <f>U65+W65+Y65</f>
        <v>836.3</v>
      </c>
      <c r="AB65" s="478">
        <f>V65+X65+Z65</f>
        <v>836.3</v>
      </c>
      <c r="AC65" s="476">
        <v>0.18004305705059204</v>
      </c>
      <c r="AD65" s="582">
        <v>1362633.7679999999</v>
      </c>
      <c r="AE65" s="583">
        <v>1362633.7679999999</v>
      </c>
      <c r="AF65" s="582">
        <f t="shared" si="39"/>
        <v>0</v>
      </c>
      <c r="AG65" s="583">
        <f t="shared" si="39"/>
        <v>0</v>
      </c>
      <c r="AH65" s="18">
        <v>0</v>
      </c>
      <c r="AI65" s="11">
        <v>0</v>
      </c>
      <c r="AJ65" s="645">
        <f>AD65+AF65+AH65</f>
        <v>1362633.7679999999</v>
      </c>
      <c r="AK65" s="646">
        <f>AE65+AG65+AI65</f>
        <v>1362633.7679999999</v>
      </c>
      <c r="AL65" s="655">
        <v>20384471.445908081</v>
      </c>
      <c r="AM65" s="569">
        <v>19919660.88904909</v>
      </c>
      <c r="AN65" s="569">
        <v>21268997.903402161</v>
      </c>
      <c r="AO65" s="506" t="s">
        <v>410</v>
      </c>
      <c r="AP65" s="649">
        <v>4.7645253614604677</v>
      </c>
      <c r="AQ65" s="586">
        <v>4.5410000000000004</v>
      </c>
      <c r="AR65" s="571">
        <v>4.6449999999999996</v>
      </c>
      <c r="AS65" s="485">
        <v>1</v>
      </c>
      <c r="AT65" s="483">
        <v>0</v>
      </c>
      <c r="AU65" s="483">
        <v>1</v>
      </c>
      <c r="AV65" s="489">
        <f t="shared" si="4"/>
        <v>0.66666666666666663</v>
      </c>
      <c r="AW65" s="584">
        <v>36.236669999999997</v>
      </c>
      <c r="AX65" s="585">
        <v>35.613329999999998</v>
      </c>
      <c r="AY65" s="586">
        <v>0.755</v>
      </c>
      <c r="AZ65" s="587">
        <v>0.75066670000000002</v>
      </c>
      <c r="BA65" s="462" t="s">
        <v>404</v>
      </c>
      <c r="BB65" s="42" t="s">
        <v>314</v>
      </c>
      <c r="BC65" s="23" t="s">
        <v>314</v>
      </c>
      <c r="BD65" s="23" t="s">
        <v>314</v>
      </c>
      <c r="BE65" s="227" t="s">
        <v>314</v>
      </c>
      <c r="BF65" s="230" t="s">
        <v>314</v>
      </c>
      <c r="BG65" s="42" t="s">
        <v>314</v>
      </c>
      <c r="BH65" s="23" t="s">
        <v>314</v>
      </c>
      <c r="BI65" s="23" t="s">
        <v>314</v>
      </c>
      <c r="BJ65" s="317" t="s">
        <v>314</v>
      </c>
    </row>
    <row r="66" spans="1:62" ht="30" customHeight="1" thickBot="1" x14ac:dyDescent="0.3">
      <c r="A66" s="365" t="str">
        <f t="shared" si="29"/>
        <v>Unitil - FG&amp;E</v>
      </c>
      <c r="B66" s="402" t="s">
        <v>314</v>
      </c>
      <c r="C66" s="402" t="s">
        <v>314</v>
      </c>
      <c r="D66" s="198" t="s">
        <v>371</v>
      </c>
      <c r="E66" s="198" t="s">
        <v>322</v>
      </c>
      <c r="F66" s="453"/>
      <c r="G66" s="453"/>
      <c r="H66" s="453"/>
      <c r="I66" s="453"/>
      <c r="J66" s="669"/>
      <c r="K66" s="669"/>
      <c r="L66" s="670"/>
      <c r="M66" s="424"/>
      <c r="N66" s="425"/>
      <c r="O66" s="424"/>
      <c r="P66" s="425"/>
      <c r="Q66" s="424"/>
      <c r="R66" s="425"/>
      <c r="S66" s="438"/>
      <c r="T66" s="439"/>
      <c r="U66" s="440"/>
      <c r="V66" s="441"/>
      <c r="W66" s="430"/>
      <c r="X66" s="431"/>
      <c r="Y66" s="438"/>
      <c r="Z66" s="439"/>
      <c r="AA66" s="442"/>
      <c r="AB66" s="481"/>
      <c r="AC66" s="474"/>
      <c r="AD66" s="438"/>
      <c r="AE66" s="439"/>
      <c r="AF66" s="438"/>
      <c r="AG66" s="439"/>
      <c r="AH66" s="438"/>
      <c r="AI66" s="439"/>
      <c r="AJ66" s="438"/>
      <c r="AK66" s="439"/>
      <c r="AL66" s="671"/>
      <c r="AM66" s="672"/>
      <c r="AN66" s="672"/>
      <c r="AO66" s="439"/>
      <c r="AP66" s="673"/>
      <c r="AQ66" s="669"/>
      <c r="AR66" s="674"/>
      <c r="AS66" s="438"/>
      <c r="AT66" s="453"/>
      <c r="AU66" s="453"/>
      <c r="AV66" s="439"/>
      <c r="AW66" s="438"/>
      <c r="AX66" s="453"/>
      <c r="AY66" s="453"/>
      <c r="AZ66" s="439"/>
      <c r="BA66" s="470"/>
      <c r="BB66" s="438"/>
      <c r="BC66" s="453"/>
      <c r="BD66" s="453"/>
      <c r="BE66" s="439"/>
      <c r="BF66" s="470"/>
      <c r="BG66" s="438"/>
      <c r="BH66" s="453"/>
      <c r="BI66" s="453"/>
      <c r="BJ66" s="439"/>
    </row>
    <row r="67" spans="1:62" ht="15.75" thickBot="1" x14ac:dyDescent="0.3">
      <c r="A67" s="393" t="s">
        <v>264</v>
      </c>
      <c r="B67" s="710"/>
      <c r="C67" s="711"/>
      <c r="D67" s="711"/>
      <c r="E67" s="711"/>
      <c r="F67" s="711"/>
      <c r="G67" s="712"/>
      <c r="H67" s="49"/>
      <c r="I67" s="49"/>
      <c r="J67" s="49"/>
      <c r="K67" s="49"/>
      <c r="L67" s="243"/>
      <c r="M67" s="443">
        <f t="shared" ref="M67:AB67" si="40">SUM(M9:M66)</f>
        <v>1409</v>
      </c>
      <c r="N67" s="444">
        <f t="shared" si="40"/>
        <v>1408</v>
      </c>
      <c r="O67" s="443">
        <f t="shared" si="40"/>
        <v>6</v>
      </c>
      <c r="P67" s="444">
        <f t="shared" si="40"/>
        <v>6</v>
      </c>
      <c r="Q67" s="443"/>
      <c r="R67" s="444"/>
      <c r="S67" s="245">
        <f t="shared" si="40"/>
        <v>1415</v>
      </c>
      <c r="T67" s="246">
        <f t="shared" si="40"/>
        <v>1414</v>
      </c>
      <c r="U67" s="445">
        <f t="shared" si="40"/>
        <v>21259.1</v>
      </c>
      <c r="V67" s="446">
        <f t="shared" si="40"/>
        <v>20259.099999999999</v>
      </c>
      <c r="W67" s="445">
        <f t="shared" si="40"/>
        <v>1880.32</v>
      </c>
      <c r="X67" s="446">
        <f t="shared" si="40"/>
        <v>1879.12</v>
      </c>
      <c r="Y67" s="445"/>
      <c r="Z67" s="446"/>
      <c r="AA67" s="245">
        <f t="shared" si="40"/>
        <v>23139.42</v>
      </c>
      <c r="AB67" s="213">
        <f t="shared" si="40"/>
        <v>22138.219999999998</v>
      </c>
      <c r="AC67" s="482"/>
      <c r="AD67" s="245">
        <f>SUM(AD9:AD66)</f>
        <v>34638727.176000006</v>
      </c>
      <c r="AE67" s="246">
        <f t="shared" ref="AE67:AK67" si="41">SUM(AE9:AE66)</f>
        <v>33743022.782399997</v>
      </c>
      <c r="AF67" s="245">
        <f t="shared" si="41"/>
        <v>16468099.199999999</v>
      </c>
      <c r="AG67" s="246">
        <f t="shared" si="41"/>
        <v>16457587.199999999</v>
      </c>
      <c r="AH67" s="245">
        <f t="shared" si="41"/>
        <v>0</v>
      </c>
      <c r="AI67" s="246">
        <f t="shared" si="41"/>
        <v>0</v>
      </c>
      <c r="AJ67" s="245">
        <f t="shared" si="41"/>
        <v>51607876.388399988</v>
      </c>
      <c r="AK67" s="246">
        <f t="shared" si="41"/>
        <v>50712171.994799986</v>
      </c>
      <c r="AL67" s="438"/>
      <c r="AM67" s="453"/>
      <c r="AN67" s="453"/>
      <c r="AO67" s="439"/>
      <c r="AP67" s="438"/>
      <c r="AQ67" s="453"/>
      <c r="AR67" s="439"/>
      <c r="AS67" s="438"/>
      <c r="AT67" s="453"/>
      <c r="AU67" s="453"/>
      <c r="AV67" s="439"/>
      <c r="AW67" s="438"/>
      <c r="AX67" s="453"/>
      <c r="AY67" s="453"/>
      <c r="AZ67" s="439"/>
      <c r="BA67" s="471"/>
      <c r="BB67" s="438"/>
      <c r="BC67" s="453"/>
      <c r="BD67" s="453"/>
      <c r="BE67" s="439"/>
      <c r="BF67" s="472"/>
      <c r="BG67" s="438"/>
      <c r="BH67" s="453"/>
      <c r="BI67" s="453"/>
      <c r="BJ67" s="439"/>
    </row>
  </sheetData>
  <mergeCells count="37">
    <mergeCell ref="BB4:BJ4"/>
    <mergeCell ref="M5:T5"/>
    <mergeCell ref="U5:AC5"/>
    <mergeCell ref="AD5:AK5"/>
    <mergeCell ref="AL5:AR5"/>
    <mergeCell ref="AW5:BA5"/>
    <mergeCell ref="BB5:BF5"/>
    <mergeCell ref="BG5:BJ5"/>
    <mergeCell ref="M6:N7"/>
    <mergeCell ref="O6:P7"/>
    <mergeCell ref="Q6:R7"/>
    <mergeCell ref="S6:T7"/>
    <mergeCell ref="U6:V7"/>
    <mergeCell ref="W6:X7"/>
    <mergeCell ref="Y6:Z7"/>
    <mergeCell ref="AA6:AB7"/>
    <mergeCell ref="BF6:BF7"/>
    <mergeCell ref="BG6:BJ7"/>
    <mergeCell ref="AP7:AR7"/>
    <mergeCell ref="AS7:AV7"/>
    <mergeCell ref="BB7:BE7"/>
    <mergeCell ref="B67:G67"/>
    <mergeCell ref="AP6:AR6"/>
    <mergeCell ref="AS6:AV6"/>
    <mergeCell ref="AW6:BA7"/>
    <mergeCell ref="BB6:BE6"/>
    <mergeCell ref="AC6:AC7"/>
    <mergeCell ref="AD6:AE7"/>
    <mergeCell ref="AF6:AG7"/>
    <mergeCell ref="AH6:AI7"/>
    <mergeCell ref="AJ6:AK7"/>
    <mergeCell ref="AL6:AO6"/>
    <mergeCell ref="AL7:AO7"/>
    <mergeCell ref="A4:G7"/>
    <mergeCell ref="H4:L7"/>
    <mergeCell ref="M4:AK4"/>
    <mergeCell ref="AL4:BA4"/>
  </mergeCells>
  <printOptions headings="1" gridLines="1"/>
  <pageMargins left="0.7" right="0.7" top="0.75" bottom="0.75" header="0.3" footer="0.3"/>
  <pageSetup scale="1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3"/>
  <sheetViews>
    <sheetView zoomScaleNormal="100" workbookViewId="0"/>
  </sheetViews>
  <sheetFormatPr defaultColWidth="9.140625" defaultRowHeight="15" x14ac:dyDescent="0.25"/>
  <cols>
    <col min="1" max="1" width="23.28515625" style="114" customWidth="1"/>
    <col min="2" max="3" width="15.7109375" style="57" customWidth="1"/>
    <col min="4" max="4" width="15.7109375" style="115" customWidth="1"/>
    <col min="5" max="6" width="22" style="115" bestFit="1" customWidth="1"/>
    <col min="7" max="7" width="21.7109375" style="115" bestFit="1" customWidth="1"/>
    <col min="8" max="8" width="24.140625" style="115" customWidth="1"/>
    <col min="9" max="9" width="13" style="114" customWidth="1"/>
    <col min="10" max="16" width="10.7109375" style="114" customWidth="1"/>
    <col min="17" max="17" width="13" style="114" customWidth="1"/>
    <col min="18" max="18" width="10.7109375" style="114" customWidth="1"/>
    <col min="19" max="28" width="13.7109375" style="114" customWidth="1"/>
    <col min="29" max="29" width="14.42578125" style="114" customWidth="1"/>
    <col min="30" max="30" width="17" style="114" bestFit="1" customWidth="1"/>
    <col min="31" max="31" width="21.5703125" style="114" bestFit="1" customWidth="1"/>
    <col min="32" max="32" width="15.5703125" style="114" bestFit="1" customWidth="1"/>
    <col min="33" max="33" width="11.85546875" style="114" bestFit="1" customWidth="1"/>
    <col min="34" max="16384" width="9.140625" style="114"/>
  </cols>
  <sheetData>
    <row r="1" spans="1:29" x14ac:dyDescent="0.25">
      <c r="A1" s="1" t="s">
        <v>0</v>
      </c>
      <c r="B1" s="59" t="s">
        <v>163</v>
      </c>
      <c r="C1" s="59"/>
      <c r="D1" s="241" t="s">
        <v>1</v>
      </c>
      <c r="E1" s="241" t="str">
        <f>'1.Feeder Deployment Incremental'!E1</f>
        <v>Unitil - FG&amp;E</v>
      </c>
      <c r="G1" s="114"/>
      <c r="H1" s="114"/>
    </row>
    <row r="2" spans="1:29" x14ac:dyDescent="0.25">
      <c r="A2" s="1"/>
      <c r="B2" s="59"/>
      <c r="C2" s="59"/>
      <c r="D2" s="241" t="s">
        <v>2</v>
      </c>
      <c r="E2" s="254">
        <f>'1.Feeder Deployment Incremental'!E2</f>
        <v>2018</v>
      </c>
      <c r="F2" s="114"/>
      <c r="G2" s="114"/>
      <c r="H2" s="114"/>
    </row>
    <row r="3" spans="1:29" x14ac:dyDescent="0.25">
      <c r="A3" s="2"/>
      <c r="B3" s="2"/>
      <c r="C3" s="2"/>
      <c r="E3" s="114"/>
      <c r="G3" s="114"/>
      <c r="H3" s="114"/>
    </row>
    <row r="4" spans="1:29" ht="15" customHeight="1" x14ac:dyDescent="0.25">
      <c r="A4" s="105" t="s">
        <v>239</v>
      </c>
      <c r="B4" s="115"/>
      <c r="C4" s="115"/>
      <c r="I4" s="115"/>
      <c r="J4" s="115"/>
      <c r="K4" s="115"/>
      <c r="L4" s="115"/>
      <c r="M4" s="115"/>
      <c r="N4" s="115"/>
      <c r="O4" s="115"/>
      <c r="P4" s="115"/>
      <c r="Q4" s="115"/>
      <c r="R4" s="115"/>
      <c r="S4" s="115"/>
      <c r="T4" s="115"/>
      <c r="U4" s="115"/>
    </row>
    <row r="5" spans="1:29" ht="15.75" thickBot="1" x14ac:dyDescent="0.3">
      <c r="I5" s="115"/>
    </row>
    <row r="6" spans="1:29" ht="32.25" customHeight="1" thickBot="1" x14ac:dyDescent="0.3">
      <c r="A6" s="706" t="s">
        <v>51</v>
      </c>
      <c r="B6" s="707"/>
      <c r="C6" s="707"/>
      <c r="D6" s="707"/>
      <c r="E6" s="707"/>
      <c r="F6" s="707"/>
      <c r="G6" s="707"/>
      <c r="H6" s="707"/>
      <c r="I6" s="701" t="s">
        <v>31</v>
      </c>
      <c r="J6" s="709"/>
      <c r="K6" s="709"/>
      <c r="L6" s="709"/>
      <c r="M6" s="709"/>
      <c r="N6" s="702"/>
      <c r="O6" s="701" t="s">
        <v>26</v>
      </c>
      <c r="P6" s="709"/>
      <c r="Q6" s="709"/>
      <c r="R6" s="702"/>
      <c r="S6" s="701" t="s">
        <v>20</v>
      </c>
      <c r="T6" s="709"/>
      <c r="U6" s="709"/>
      <c r="V6" s="709"/>
      <c r="W6" s="702"/>
      <c r="X6" s="698" t="s">
        <v>16</v>
      </c>
      <c r="Y6" s="699"/>
      <c r="Z6" s="700"/>
      <c r="AA6" s="701" t="s">
        <v>13</v>
      </c>
      <c r="AB6" s="702"/>
      <c r="AC6" s="188" t="s">
        <v>11</v>
      </c>
    </row>
    <row r="7" spans="1:29" ht="36" x14ac:dyDescent="0.25">
      <c r="A7" s="73" t="s">
        <v>1</v>
      </c>
      <c r="B7" s="73" t="s">
        <v>83</v>
      </c>
      <c r="C7" s="73" t="s">
        <v>84</v>
      </c>
      <c r="D7" s="73" t="s">
        <v>3</v>
      </c>
      <c r="E7" s="73" t="s">
        <v>56</v>
      </c>
      <c r="F7" s="73" t="s">
        <v>4</v>
      </c>
      <c r="G7" s="73" t="s">
        <v>85</v>
      </c>
      <c r="H7" s="394" t="s">
        <v>61</v>
      </c>
      <c r="I7" s="207" t="s">
        <v>36</v>
      </c>
      <c r="J7" s="208" t="s">
        <v>35</v>
      </c>
      <c r="K7" s="208" t="s">
        <v>34</v>
      </c>
      <c r="L7" s="209" t="s">
        <v>33</v>
      </c>
      <c r="M7" s="210" t="s">
        <v>32</v>
      </c>
      <c r="N7" s="211" t="s">
        <v>30</v>
      </c>
      <c r="O7" s="32" t="s">
        <v>42</v>
      </c>
      <c r="P7" s="33" t="s">
        <v>28</v>
      </c>
      <c r="Q7" s="33" t="s">
        <v>27</v>
      </c>
      <c r="R7" s="34" t="s">
        <v>25</v>
      </c>
      <c r="S7" s="30" t="s">
        <v>24</v>
      </c>
      <c r="T7" s="33" t="s">
        <v>23</v>
      </c>
      <c r="U7" s="32" t="s">
        <v>22</v>
      </c>
      <c r="V7" s="33" t="s">
        <v>21</v>
      </c>
      <c r="W7" s="34" t="s">
        <v>19</v>
      </c>
      <c r="X7" s="30" t="s">
        <v>18</v>
      </c>
      <c r="Y7" s="33" t="s">
        <v>17</v>
      </c>
      <c r="Z7" s="34" t="s">
        <v>15</v>
      </c>
      <c r="AA7" s="35" t="s">
        <v>14</v>
      </c>
      <c r="AB7" s="36" t="s">
        <v>12</v>
      </c>
      <c r="AC7" s="34" t="s">
        <v>10</v>
      </c>
    </row>
    <row r="8" spans="1:29" ht="30" customHeight="1" x14ac:dyDescent="0.25">
      <c r="A8" s="60" t="str">
        <f t="shared" ref="A8:A65" si="0">$E$1</f>
        <v>Unitil - FG&amp;E</v>
      </c>
      <c r="B8" s="65" t="s">
        <v>314</v>
      </c>
      <c r="C8" s="65" t="s">
        <v>314</v>
      </c>
      <c r="D8" s="58" t="s">
        <v>321</v>
      </c>
      <c r="E8" s="58" t="s">
        <v>322</v>
      </c>
      <c r="F8" s="58" t="s">
        <v>323</v>
      </c>
      <c r="G8" s="58" t="s">
        <v>322</v>
      </c>
      <c r="H8" s="11" t="s">
        <v>420</v>
      </c>
      <c r="I8" s="64">
        <v>0</v>
      </c>
      <c r="J8" s="58" t="s">
        <v>314</v>
      </c>
      <c r="K8" s="58">
        <v>0</v>
      </c>
      <c r="L8" s="58" t="s">
        <v>314</v>
      </c>
      <c r="M8" s="58" t="s">
        <v>314</v>
      </c>
      <c r="N8" s="193">
        <v>0</v>
      </c>
      <c r="O8" s="65" t="s">
        <v>314</v>
      </c>
      <c r="P8" s="58" t="s">
        <v>314</v>
      </c>
      <c r="Q8" s="58" t="s">
        <v>314</v>
      </c>
      <c r="R8" s="187" t="s">
        <v>314</v>
      </c>
      <c r="S8" s="64">
        <v>0</v>
      </c>
      <c r="T8" s="58">
        <v>0</v>
      </c>
      <c r="U8" s="58">
        <v>0</v>
      </c>
      <c r="V8" s="58">
        <v>0</v>
      </c>
      <c r="W8" s="187">
        <v>0</v>
      </c>
      <c r="X8" s="64">
        <v>0</v>
      </c>
      <c r="Y8" s="58">
        <v>0</v>
      </c>
      <c r="Z8" s="187">
        <v>0</v>
      </c>
      <c r="AA8" s="64">
        <v>0</v>
      </c>
      <c r="AB8" s="187">
        <v>0</v>
      </c>
      <c r="AC8" s="187">
        <v>0</v>
      </c>
    </row>
    <row r="9" spans="1:29" ht="30" customHeight="1" x14ac:dyDescent="0.25">
      <c r="A9" s="60" t="str">
        <f t="shared" si="0"/>
        <v>Unitil - FG&amp;E</v>
      </c>
      <c r="B9" s="65" t="s">
        <v>314</v>
      </c>
      <c r="C9" s="65" t="s">
        <v>314</v>
      </c>
      <c r="D9" s="58" t="s">
        <v>321</v>
      </c>
      <c r="E9" s="58" t="s">
        <v>322</v>
      </c>
      <c r="F9" s="58" t="s">
        <v>324</v>
      </c>
      <c r="G9" s="58" t="s">
        <v>322</v>
      </c>
      <c r="H9" s="11" t="s">
        <v>420</v>
      </c>
      <c r="I9" s="64">
        <v>0</v>
      </c>
      <c r="J9" s="58" t="s">
        <v>314</v>
      </c>
      <c r="K9" s="58">
        <v>0</v>
      </c>
      <c r="L9" s="58" t="s">
        <v>314</v>
      </c>
      <c r="M9" s="58" t="s">
        <v>314</v>
      </c>
      <c r="N9" s="193">
        <v>0</v>
      </c>
      <c r="O9" s="65" t="s">
        <v>314</v>
      </c>
      <c r="P9" s="58" t="s">
        <v>314</v>
      </c>
      <c r="Q9" s="58" t="s">
        <v>314</v>
      </c>
      <c r="R9" s="187" t="s">
        <v>314</v>
      </c>
      <c r="S9" s="64">
        <v>0</v>
      </c>
      <c r="T9" s="58">
        <v>0</v>
      </c>
      <c r="U9" s="58">
        <v>0</v>
      </c>
      <c r="V9" s="58">
        <v>0</v>
      </c>
      <c r="W9" s="187">
        <v>0</v>
      </c>
      <c r="X9" s="64">
        <v>0</v>
      </c>
      <c r="Y9" s="58">
        <v>0</v>
      </c>
      <c r="Z9" s="187">
        <v>0</v>
      </c>
      <c r="AA9" s="64">
        <v>0</v>
      </c>
      <c r="AB9" s="187">
        <v>0</v>
      </c>
      <c r="AC9" s="187">
        <v>0</v>
      </c>
    </row>
    <row r="10" spans="1:29" ht="30" customHeight="1" x14ac:dyDescent="0.25">
      <c r="A10" s="60" t="str">
        <f t="shared" si="0"/>
        <v>Unitil - FG&amp;E</v>
      </c>
      <c r="B10" s="65" t="s">
        <v>314</v>
      </c>
      <c r="C10" s="65" t="s">
        <v>314</v>
      </c>
      <c r="D10" s="58" t="s">
        <v>321</v>
      </c>
      <c r="E10" s="58" t="s">
        <v>322</v>
      </c>
      <c r="F10" s="58" t="s">
        <v>325</v>
      </c>
      <c r="G10" s="58" t="s">
        <v>322</v>
      </c>
      <c r="H10" s="11" t="s">
        <v>420</v>
      </c>
      <c r="I10" s="64">
        <v>0</v>
      </c>
      <c r="J10" s="58" t="s">
        <v>314</v>
      </c>
      <c r="K10" s="58">
        <v>0</v>
      </c>
      <c r="L10" s="58" t="s">
        <v>314</v>
      </c>
      <c r="M10" s="58" t="s">
        <v>314</v>
      </c>
      <c r="N10" s="193">
        <v>0</v>
      </c>
      <c r="O10" s="65" t="s">
        <v>314</v>
      </c>
      <c r="P10" s="58" t="s">
        <v>314</v>
      </c>
      <c r="Q10" s="58" t="s">
        <v>314</v>
      </c>
      <c r="R10" s="187" t="s">
        <v>314</v>
      </c>
      <c r="S10" s="64">
        <v>0</v>
      </c>
      <c r="T10" s="58">
        <v>0</v>
      </c>
      <c r="U10" s="58">
        <v>0</v>
      </c>
      <c r="V10" s="58">
        <v>0</v>
      </c>
      <c r="W10" s="187">
        <v>0</v>
      </c>
      <c r="X10" s="64">
        <v>0</v>
      </c>
      <c r="Y10" s="58">
        <v>0</v>
      </c>
      <c r="Z10" s="187">
        <v>0</v>
      </c>
      <c r="AA10" s="64">
        <v>0</v>
      </c>
      <c r="AB10" s="187">
        <v>0</v>
      </c>
      <c r="AC10" s="187">
        <v>0</v>
      </c>
    </row>
    <row r="11" spans="1:29" ht="30" customHeight="1" x14ac:dyDescent="0.25">
      <c r="A11" s="60" t="str">
        <f t="shared" si="0"/>
        <v>Unitil - FG&amp;E</v>
      </c>
      <c r="B11" s="65" t="s">
        <v>314</v>
      </c>
      <c r="C11" s="65" t="s">
        <v>314</v>
      </c>
      <c r="D11" s="58" t="s">
        <v>321</v>
      </c>
      <c r="E11" s="58" t="s">
        <v>322</v>
      </c>
      <c r="F11" s="58" t="s">
        <v>326</v>
      </c>
      <c r="G11" s="58" t="s">
        <v>322</v>
      </c>
      <c r="H11" s="11" t="s">
        <v>420</v>
      </c>
      <c r="I11" s="64">
        <v>0</v>
      </c>
      <c r="J11" s="58" t="s">
        <v>314</v>
      </c>
      <c r="K11" s="58">
        <v>0</v>
      </c>
      <c r="L11" s="58" t="s">
        <v>314</v>
      </c>
      <c r="M11" s="58" t="s">
        <v>314</v>
      </c>
      <c r="N11" s="193">
        <v>0</v>
      </c>
      <c r="O11" s="65" t="s">
        <v>314</v>
      </c>
      <c r="P11" s="58" t="s">
        <v>314</v>
      </c>
      <c r="Q11" s="58" t="s">
        <v>314</v>
      </c>
      <c r="R11" s="187" t="s">
        <v>314</v>
      </c>
      <c r="S11" s="64">
        <v>0</v>
      </c>
      <c r="T11" s="58">
        <v>0</v>
      </c>
      <c r="U11" s="58">
        <v>0</v>
      </c>
      <c r="V11" s="58">
        <v>0</v>
      </c>
      <c r="W11" s="187">
        <v>0</v>
      </c>
      <c r="X11" s="64">
        <v>0</v>
      </c>
      <c r="Y11" s="58">
        <v>0</v>
      </c>
      <c r="Z11" s="187">
        <v>0</v>
      </c>
      <c r="AA11" s="64">
        <v>0</v>
      </c>
      <c r="AB11" s="187">
        <v>0</v>
      </c>
      <c r="AC11" s="187">
        <v>0</v>
      </c>
    </row>
    <row r="12" spans="1:29" ht="30" customHeight="1" x14ac:dyDescent="0.25">
      <c r="A12" s="60" t="str">
        <f>$E$1</f>
        <v>Unitil - FG&amp;E</v>
      </c>
      <c r="B12" s="65" t="s">
        <v>314</v>
      </c>
      <c r="C12" s="65" t="s">
        <v>314</v>
      </c>
      <c r="D12" s="58" t="s">
        <v>321</v>
      </c>
      <c r="E12" s="58" t="s">
        <v>322</v>
      </c>
      <c r="F12" s="401"/>
      <c r="G12" s="401"/>
      <c r="H12" s="425"/>
      <c r="I12" s="64">
        <v>0</v>
      </c>
      <c r="J12" s="58" t="s">
        <v>314</v>
      </c>
      <c r="K12" s="58">
        <v>0</v>
      </c>
      <c r="L12" s="58" t="s">
        <v>314</v>
      </c>
      <c r="M12" s="58" t="s">
        <v>314</v>
      </c>
      <c r="N12" s="193">
        <v>0</v>
      </c>
      <c r="O12" s="65" t="s">
        <v>314</v>
      </c>
      <c r="P12" s="58" t="s">
        <v>314</v>
      </c>
      <c r="Q12" s="58" t="s">
        <v>314</v>
      </c>
      <c r="R12" s="187" t="s">
        <v>314</v>
      </c>
      <c r="S12" s="64">
        <v>0</v>
      </c>
      <c r="T12" s="58">
        <v>0</v>
      </c>
      <c r="U12" s="58">
        <v>0</v>
      </c>
      <c r="V12" s="58">
        <v>0</v>
      </c>
      <c r="W12" s="187">
        <v>0</v>
      </c>
      <c r="X12" s="64">
        <v>0</v>
      </c>
      <c r="Y12" s="58">
        <v>0</v>
      </c>
      <c r="Z12" s="187">
        <v>0</v>
      </c>
      <c r="AA12" s="64">
        <v>0</v>
      </c>
      <c r="AB12" s="187">
        <v>0</v>
      </c>
      <c r="AC12" s="187">
        <v>0</v>
      </c>
    </row>
    <row r="13" spans="1:29" ht="30" customHeight="1" x14ac:dyDescent="0.25">
      <c r="A13" s="60" t="str">
        <f t="shared" si="0"/>
        <v>Unitil - FG&amp;E</v>
      </c>
      <c r="B13" s="65" t="s">
        <v>314</v>
      </c>
      <c r="C13" s="65" t="s">
        <v>314</v>
      </c>
      <c r="D13" s="58" t="s">
        <v>327</v>
      </c>
      <c r="E13" s="58" t="s">
        <v>322</v>
      </c>
      <c r="F13" s="58" t="s">
        <v>328</v>
      </c>
      <c r="G13" s="58" t="s">
        <v>322</v>
      </c>
      <c r="H13" s="11" t="s">
        <v>420</v>
      </c>
      <c r="I13" s="64">
        <v>0</v>
      </c>
      <c r="J13" s="58" t="s">
        <v>314</v>
      </c>
      <c r="K13" s="58">
        <v>0</v>
      </c>
      <c r="L13" s="58" t="s">
        <v>314</v>
      </c>
      <c r="M13" s="58" t="s">
        <v>314</v>
      </c>
      <c r="N13" s="193">
        <v>0</v>
      </c>
      <c r="O13" s="65" t="s">
        <v>314</v>
      </c>
      <c r="P13" s="58" t="s">
        <v>314</v>
      </c>
      <c r="Q13" s="58" t="s">
        <v>314</v>
      </c>
      <c r="R13" s="187" t="s">
        <v>314</v>
      </c>
      <c r="S13" s="64">
        <v>0</v>
      </c>
      <c r="T13" s="58">
        <v>0</v>
      </c>
      <c r="U13" s="58">
        <v>0</v>
      </c>
      <c r="V13" s="58">
        <v>0</v>
      </c>
      <c r="W13" s="187">
        <v>0</v>
      </c>
      <c r="X13" s="64">
        <v>0</v>
      </c>
      <c r="Y13" s="58">
        <v>0</v>
      </c>
      <c r="Z13" s="187">
        <v>0</v>
      </c>
      <c r="AA13" s="64">
        <v>0</v>
      </c>
      <c r="AB13" s="187">
        <v>0</v>
      </c>
      <c r="AC13" s="187">
        <v>0</v>
      </c>
    </row>
    <row r="14" spans="1:29" ht="30" customHeight="1" x14ac:dyDescent="0.25">
      <c r="A14" s="60" t="str">
        <f t="shared" si="0"/>
        <v>Unitil - FG&amp;E</v>
      </c>
      <c r="B14" s="65" t="s">
        <v>314</v>
      </c>
      <c r="C14" s="65" t="s">
        <v>314</v>
      </c>
      <c r="D14" s="58" t="s">
        <v>327</v>
      </c>
      <c r="E14" s="58" t="s">
        <v>322</v>
      </c>
      <c r="F14" s="58" t="s">
        <v>329</v>
      </c>
      <c r="G14" s="58" t="s">
        <v>322</v>
      </c>
      <c r="H14" s="11" t="s">
        <v>420</v>
      </c>
      <c r="I14" s="64">
        <v>0</v>
      </c>
      <c r="J14" s="58" t="s">
        <v>314</v>
      </c>
      <c r="K14" s="58">
        <v>0</v>
      </c>
      <c r="L14" s="58" t="s">
        <v>314</v>
      </c>
      <c r="M14" s="58" t="s">
        <v>314</v>
      </c>
      <c r="N14" s="193">
        <v>0</v>
      </c>
      <c r="O14" s="65" t="s">
        <v>314</v>
      </c>
      <c r="P14" s="58" t="s">
        <v>314</v>
      </c>
      <c r="Q14" s="58" t="s">
        <v>314</v>
      </c>
      <c r="R14" s="187" t="s">
        <v>314</v>
      </c>
      <c r="S14" s="64">
        <v>0</v>
      </c>
      <c r="T14" s="58">
        <v>0</v>
      </c>
      <c r="U14" s="58">
        <v>0</v>
      </c>
      <c r="V14" s="58">
        <v>0</v>
      </c>
      <c r="W14" s="187">
        <v>0</v>
      </c>
      <c r="X14" s="64">
        <v>0</v>
      </c>
      <c r="Y14" s="58">
        <v>0</v>
      </c>
      <c r="Z14" s="187">
        <v>0</v>
      </c>
      <c r="AA14" s="64">
        <v>0</v>
      </c>
      <c r="AB14" s="187">
        <v>0</v>
      </c>
      <c r="AC14" s="187">
        <v>0</v>
      </c>
    </row>
    <row r="15" spans="1:29" ht="30" customHeight="1" x14ac:dyDescent="0.25">
      <c r="A15" s="60" t="str">
        <f t="shared" si="0"/>
        <v>Unitil - FG&amp;E</v>
      </c>
      <c r="B15" s="65" t="s">
        <v>314</v>
      </c>
      <c r="C15" s="65" t="s">
        <v>314</v>
      </c>
      <c r="D15" s="58" t="s">
        <v>327</v>
      </c>
      <c r="E15" s="58" t="s">
        <v>322</v>
      </c>
      <c r="F15" s="58" t="s">
        <v>330</v>
      </c>
      <c r="G15" s="58" t="s">
        <v>322</v>
      </c>
      <c r="H15" s="11" t="s">
        <v>420</v>
      </c>
      <c r="I15" s="64">
        <v>0</v>
      </c>
      <c r="J15" s="58" t="s">
        <v>314</v>
      </c>
      <c r="K15" s="58">
        <v>0</v>
      </c>
      <c r="L15" s="58" t="s">
        <v>314</v>
      </c>
      <c r="M15" s="58" t="s">
        <v>314</v>
      </c>
      <c r="N15" s="193">
        <v>0</v>
      </c>
      <c r="O15" s="65" t="s">
        <v>314</v>
      </c>
      <c r="P15" s="58" t="s">
        <v>314</v>
      </c>
      <c r="Q15" s="58" t="s">
        <v>314</v>
      </c>
      <c r="R15" s="187" t="s">
        <v>314</v>
      </c>
      <c r="S15" s="64">
        <v>0</v>
      </c>
      <c r="T15" s="58">
        <v>0</v>
      </c>
      <c r="U15" s="58">
        <v>0</v>
      </c>
      <c r="V15" s="58">
        <v>0</v>
      </c>
      <c r="W15" s="187">
        <v>0</v>
      </c>
      <c r="X15" s="64">
        <v>0</v>
      </c>
      <c r="Y15" s="58">
        <v>0</v>
      </c>
      <c r="Z15" s="187">
        <v>0</v>
      </c>
      <c r="AA15" s="64">
        <v>0</v>
      </c>
      <c r="AB15" s="187">
        <v>0</v>
      </c>
      <c r="AC15" s="187">
        <v>0</v>
      </c>
    </row>
    <row r="16" spans="1:29" ht="30" customHeight="1" x14ac:dyDescent="0.25">
      <c r="A16" s="60" t="str">
        <f t="shared" si="0"/>
        <v>Unitil - FG&amp;E</v>
      </c>
      <c r="B16" s="65" t="s">
        <v>314</v>
      </c>
      <c r="C16" s="65" t="s">
        <v>314</v>
      </c>
      <c r="D16" s="58" t="s">
        <v>327</v>
      </c>
      <c r="E16" s="58" t="s">
        <v>322</v>
      </c>
      <c r="F16" s="401"/>
      <c r="G16" s="401"/>
      <c r="H16" s="425"/>
      <c r="I16" s="64">
        <v>0</v>
      </c>
      <c r="J16" s="58" t="s">
        <v>314</v>
      </c>
      <c r="K16" s="58">
        <v>0</v>
      </c>
      <c r="L16" s="58" t="s">
        <v>314</v>
      </c>
      <c r="M16" s="58" t="s">
        <v>314</v>
      </c>
      <c r="N16" s="193">
        <v>0</v>
      </c>
      <c r="O16" s="65" t="s">
        <v>314</v>
      </c>
      <c r="P16" s="58" t="s">
        <v>314</v>
      </c>
      <c r="Q16" s="58" t="s">
        <v>314</v>
      </c>
      <c r="R16" s="187" t="s">
        <v>314</v>
      </c>
      <c r="S16" s="64">
        <v>0</v>
      </c>
      <c r="T16" s="58">
        <v>0</v>
      </c>
      <c r="U16" s="58">
        <v>0</v>
      </c>
      <c r="V16" s="58">
        <v>0</v>
      </c>
      <c r="W16" s="187">
        <v>0</v>
      </c>
      <c r="X16" s="64">
        <v>0</v>
      </c>
      <c r="Y16" s="58">
        <v>0</v>
      </c>
      <c r="Z16" s="187">
        <v>0</v>
      </c>
      <c r="AA16" s="64">
        <v>0</v>
      </c>
      <c r="AB16" s="187">
        <v>0</v>
      </c>
      <c r="AC16" s="187">
        <v>0</v>
      </c>
    </row>
    <row r="17" spans="1:29" ht="30" customHeight="1" x14ac:dyDescent="0.25">
      <c r="A17" s="60" t="str">
        <f t="shared" si="0"/>
        <v>Unitil - FG&amp;E</v>
      </c>
      <c r="B17" s="65" t="s">
        <v>314</v>
      </c>
      <c r="C17" s="65" t="s">
        <v>314</v>
      </c>
      <c r="D17" s="58" t="s">
        <v>331</v>
      </c>
      <c r="E17" s="58" t="s">
        <v>331</v>
      </c>
      <c r="F17" s="58" t="s">
        <v>332</v>
      </c>
      <c r="G17" s="58" t="s">
        <v>331</v>
      </c>
      <c r="H17" s="11" t="s">
        <v>420</v>
      </c>
      <c r="I17" s="64">
        <v>0</v>
      </c>
      <c r="J17" s="58" t="s">
        <v>314</v>
      </c>
      <c r="K17" s="58">
        <v>0</v>
      </c>
      <c r="L17" s="58" t="s">
        <v>314</v>
      </c>
      <c r="M17" s="58" t="s">
        <v>314</v>
      </c>
      <c r="N17" s="193">
        <v>0</v>
      </c>
      <c r="O17" s="65" t="s">
        <v>314</v>
      </c>
      <c r="P17" s="58" t="s">
        <v>314</v>
      </c>
      <c r="Q17" s="58" t="s">
        <v>314</v>
      </c>
      <c r="R17" s="187" t="s">
        <v>314</v>
      </c>
      <c r="S17" s="64">
        <v>0</v>
      </c>
      <c r="T17" s="58">
        <v>0</v>
      </c>
      <c r="U17" s="58">
        <v>0</v>
      </c>
      <c r="V17" s="58">
        <v>0</v>
      </c>
      <c r="W17" s="187">
        <v>0</v>
      </c>
      <c r="X17" s="64">
        <v>0</v>
      </c>
      <c r="Y17" s="58">
        <v>0</v>
      </c>
      <c r="Z17" s="187">
        <v>0</v>
      </c>
      <c r="AA17" s="64">
        <v>0</v>
      </c>
      <c r="AB17" s="187">
        <v>0</v>
      </c>
      <c r="AC17" s="187">
        <v>0</v>
      </c>
    </row>
    <row r="18" spans="1:29" ht="30" customHeight="1" x14ac:dyDescent="0.25">
      <c r="A18" s="60" t="str">
        <f t="shared" si="0"/>
        <v>Unitil - FG&amp;E</v>
      </c>
      <c r="B18" s="65" t="s">
        <v>314</v>
      </c>
      <c r="C18" s="65" t="s">
        <v>314</v>
      </c>
      <c r="D18" s="58" t="s">
        <v>331</v>
      </c>
      <c r="E18" s="58" t="s">
        <v>331</v>
      </c>
      <c r="F18" s="58" t="s">
        <v>333</v>
      </c>
      <c r="G18" s="58" t="s">
        <v>331</v>
      </c>
      <c r="H18" s="11" t="s">
        <v>420</v>
      </c>
      <c r="I18" s="64">
        <v>0</v>
      </c>
      <c r="J18" s="58" t="s">
        <v>314</v>
      </c>
      <c r="K18" s="58">
        <v>0</v>
      </c>
      <c r="L18" s="58" t="s">
        <v>314</v>
      </c>
      <c r="M18" s="58" t="s">
        <v>314</v>
      </c>
      <c r="N18" s="193">
        <v>0</v>
      </c>
      <c r="O18" s="65" t="s">
        <v>314</v>
      </c>
      <c r="P18" s="58" t="s">
        <v>314</v>
      </c>
      <c r="Q18" s="58" t="s">
        <v>314</v>
      </c>
      <c r="R18" s="187" t="s">
        <v>314</v>
      </c>
      <c r="S18" s="64">
        <v>0</v>
      </c>
      <c r="T18" s="58">
        <v>0</v>
      </c>
      <c r="U18" s="58">
        <v>0</v>
      </c>
      <c r="V18" s="58">
        <v>0</v>
      </c>
      <c r="W18" s="187">
        <v>0</v>
      </c>
      <c r="X18" s="64">
        <v>0</v>
      </c>
      <c r="Y18" s="58">
        <v>0</v>
      </c>
      <c r="Z18" s="187">
        <v>0</v>
      </c>
      <c r="AA18" s="64">
        <v>0</v>
      </c>
      <c r="AB18" s="187">
        <v>0</v>
      </c>
      <c r="AC18" s="187">
        <v>0</v>
      </c>
    </row>
    <row r="19" spans="1:29" ht="30" customHeight="1" x14ac:dyDescent="0.25">
      <c r="A19" s="60" t="str">
        <f t="shared" si="0"/>
        <v>Unitil - FG&amp;E</v>
      </c>
      <c r="B19" s="65" t="s">
        <v>314</v>
      </c>
      <c r="C19" s="65" t="s">
        <v>314</v>
      </c>
      <c r="D19" s="58" t="s">
        <v>331</v>
      </c>
      <c r="E19" s="58" t="s">
        <v>331</v>
      </c>
      <c r="F19" s="58" t="s">
        <v>334</v>
      </c>
      <c r="G19" s="58" t="s">
        <v>412</v>
      </c>
      <c r="H19" s="11" t="s">
        <v>420</v>
      </c>
      <c r="I19" s="64">
        <v>0</v>
      </c>
      <c r="J19" s="58" t="s">
        <v>314</v>
      </c>
      <c r="K19" s="58">
        <v>0</v>
      </c>
      <c r="L19" s="58" t="s">
        <v>314</v>
      </c>
      <c r="M19" s="58" t="s">
        <v>314</v>
      </c>
      <c r="N19" s="193">
        <v>0</v>
      </c>
      <c r="O19" s="65" t="s">
        <v>314</v>
      </c>
      <c r="P19" s="58" t="s">
        <v>314</v>
      </c>
      <c r="Q19" s="58" t="s">
        <v>314</v>
      </c>
      <c r="R19" s="187" t="s">
        <v>314</v>
      </c>
      <c r="S19" s="64">
        <v>0</v>
      </c>
      <c r="T19" s="58">
        <v>0</v>
      </c>
      <c r="U19" s="58">
        <v>0</v>
      </c>
      <c r="V19" s="58">
        <v>0</v>
      </c>
      <c r="W19" s="187">
        <v>0</v>
      </c>
      <c r="X19" s="64">
        <v>0</v>
      </c>
      <c r="Y19" s="58">
        <v>0</v>
      </c>
      <c r="Z19" s="187">
        <v>0</v>
      </c>
      <c r="AA19" s="64">
        <v>0</v>
      </c>
      <c r="AB19" s="187">
        <v>0</v>
      </c>
      <c r="AC19" s="187">
        <v>0</v>
      </c>
    </row>
    <row r="20" spans="1:29" ht="30" customHeight="1" x14ac:dyDescent="0.25">
      <c r="A20" s="60" t="str">
        <f t="shared" si="0"/>
        <v>Unitil - FG&amp;E</v>
      </c>
      <c r="B20" s="65" t="s">
        <v>314</v>
      </c>
      <c r="C20" s="65" t="s">
        <v>314</v>
      </c>
      <c r="D20" s="58" t="s">
        <v>331</v>
      </c>
      <c r="E20" s="58" t="s">
        <v>331</v>
      </c>
      <c r="F20" s="58" t="s">
        <v>335</v>
      </c>
      <c r="G20" s="58" t="s">
        <v>331</v>
      </c>
      <c r="H20" s="11" t="s">
        <v>420</v>
      </c>
      <c r="I20" s="64">
        <v>0</v>
      </c>
      <c r="J20" s="58" t="s">
        <v>314</v>
      </c>
      <c r="K20" s="58">
        <v>0</v>
      </c>
      <c r="L20" s="58" t="s">
        <v>314</v>
      </c>
      <c r="M20" s="58" t="s">
        <v>314</v>
      </c>
      <c r="N20" s="193">
        <v>0</v>
      </c>
      <c r="O20" s="65" t="s">
        <v>314</v>
      </c>
      <c r="P20" s="58" t="s">
        <v>314</v>
      </c>
      <c r="Q20" s="58" t="s">
        <v>314</v>
      </c>
      <c r="R20" s="187" t="s">
        <v>314</v>
      </c>
      <c r="S20" s="64">
        <v>0</v>
      </c>
      <c r="T20" s="58">
        <v>0</v>
      </c>
      <c r="U20" s="58">
        <v>0</v>
      </c>
      <c r="V20" s="58">
        <v>0</v>
      </c>
      <c r="W20" s="187">
        <v>0</v>
      </c>
      <c r="X20" s="64">
        <v>0</v>
      </c>
      <c r="Y20" s="58">
        <v>0</v>
      </c>
      <c r="Z20" s="187">
        <v>0</v>
      </c>
      <c r="AA20" s="64">
        <v>0</v>
      </c>
      <c r="AB20" s="187">
        <v>0</v>
      </c>
      <c r="AC20" s="187">
        <v>0</v>
      </c>
    </row>
    <row r="21" spans="1:29" ht="30" customHeight="1" x14ac:dyDescent="0.25">
      <c r="A21" s="60" t="str">
        <f t="shared" si="0"/>
        <v>Unitil - FG&amp;E</v>
      </c>
      <c r="B21" s="65" t="s">
        <v>314</v>
      </c>
      <c r="C21" s="65" t="s">
        <v>314</v>
      </c>
      <c r="D21" s="58" t="s">
        <v>331</v>
      </c>
      <c r="E21" s="58" t="s">
        <v>331</v>
      </c>
      <c r="F21" s="401"/>
      <c r="G21" s="401"/>
      <c r="H21" s="425"/>
      <c r="I21" s="64">
        <v>0</v>
      </c>
      <c r="J21" s="58" t="s">
        <v>314</v>
      </c>
      <c r="K21" s="58">
        <v>0</v>
      </c>
      <c r="L21" s="58" t="s">
        <v>314</v>
      </c>
      <c r="M21" s="58" t="s">
        <v>314</v>
      </c>
      <c r="N21" s="193">
        <v>0</v>
      </c>
      <c r="O21" s="65" t="s">
        <v>314</v>
      </c>
      <c r="P21" s="58" t="s">
        <v>314</v>
      </c>
      <c r="Q21" s="58" t="s">
        <v>314</v>
      </c>
      <c r="R21" s="187" t="s">
        <v>314</v>
      </c>
      <c r="S21" s="64">
        <v>0</v>
      </c>
      <c r="T21" s="58">
        <v>0</v>
      </c>
      <c r="U21" s="58">
        <v>0</v>
      </c>
      <c r="V21" s="58">
        <v>0</v>
      </c>
      <c r="W21" s="187">
        <v>0</v>
      </c>
      <c r="X21" s="64">
        <v>0</v>
      </c>
      <c r="Y21" s="58">
        <v>0</v>
      </c>
      <c r="Z21" s="187">
        <v>0</v>
      </c>
      <c r="AA21" s="64">
        <v>0</v>
      </c>
      <c r="AB21" s="187">
        <v>0</v>
      </c>
      <c r="AC21" s="187">
        <v>0</v>
      </c>
    </row>
    <row r="22" spans="1:29" ht="30" customHeight="1" x14ac:dyDescent="0.25">
      <c r="A22" s="60" t="str">
        <f t="shared" si="0"/>
        <v>Unitil - FG&amp;E</v>
      </c>
      <c r="B22" s="65" t="s">
        <v>314</v>
      </c>
      <c r="C22" s="65" t="s">
        <v>314</v>
      </c>
      <c r="D22" s="58" t="s">
        <v>336</v>
      </c>
      <c r="E22" s="58" t="s">
        <v>322</v>
      </c>
      <c r="F22" s="58" t="s">
        <v>337</v>
      </c>
      <c r="G22" s="58" t="s">
        <v>322</v>
      </c>
      <c r="H22" s="11" t="s">
        <v>420</v>
      </c>
      <c r="I22" s="64">
        <v>0</v>
      </c>
      <c r="J22" s="58" t="s">
        <v>314</v>
      </c>
      <c r="K22" s="58">
        <v>0</v>
      </c>
      <c r="L22" s="58" t="s">
        <v>314</v>
      </c>
      <c r="M22" s="58" t="s">
        <v>314</v>
      </c>
      <c r="N22" s="193">
        <v>0</v>
      </c>
      <c r="O22" s="65" t="s">
        <v>314</v>
      </c>
      <c r="P22" s="58" t="s">
        <v>314</v>
      </c>
      <c r="Q22" s="58" t="s">
        <v>314</v>
      </c>
      <c r="R22" s="187" t="s">
        <v>314</v>
      </c>
      <c r="S22" s="64">
        <v>0</v>
      </c>
      <c r="T22" s="58">
        <v>0</v>
      </c>
      <c r="U22" s="58">
        <v>0</v>
      </c>
      <c r="V22" s="58">
        <v>0</v>
      </c>
      <c r="W22" s="187">
        <v>0</v>
      </c>
      <c r="X22" s="64">
        <v>0</v>
      </c>
      <c r="Y22" s="58">
        <v>0</v>
      </c>
      <c r="Z22" s="187">
        <v>0</v>
      </c>
      <c r="AA22" s="64">
        <v>0</v>
      </c>
      <c r="AB22" s="187">
        <v>0</v>
      </c>
      <c r="AC22" s="187">
        <v>0</v>
      </c>
    </row>
    <row r="23" spans="1:29" ht="30" customHeight="1" x14ac:dyDescent="0.25">
      <c r="A23" s="60" t="str">
        <f t="shared" si="0"/>
        <v>Unitil - FG&amp;E</v>
      </c>
      <c r="B23" s="65" t="s">
        <v>314</v>
      </c>
      <c r="C23" s="65" t="s">
        <v>314</v>
      </c>
      <c r="D23" s="58" t="s">
        <v>336</v>
      </c>
      <c r="E23" s="58" t="s">
        <v>322</v>
      </c>
      <c r="F23" s="58" t="s">
        <v>338</v>
      </c>
      <c r="G23" s="58" t="s">
        <v>322</v>
      </c>
      <c r="H23" s="11" t="s">
        <v>420</v>
      </c>
      <c r="I23" s="64">
        <v>0</v>
      </c>
      <c r="J23" s="58" t="s">
        <v>314</v>
      </c>
      <c r="K23" s="58">
        <v>0</v>
      </c>
      <c r="L23" s="58" t="s">
        <v>314</v>
      </c>
      <c r="M23" s="58" t="s">
        <v>314</v>
      </c>
      <c r="N23" s="193">
        <v>0</v>
      </c>
      <c r="O23" s="65" t="s">
        <v>314</v>
      </c>
      <c r="P23" s="58" t="s">
        <v>314</v>
      </c>
      <c r="Q23" s="58" t="s">
        <v>314</v>
      </c>
      <c r="R23" s="187" t="s">
        <v>314</v>
      </c>
      <c r="S23" s="64">
        <v>0</v>
      </c>
      <c r="T23" s="58">
        <v>0</v>
      </c>
      <c r="U23" s="58">
        <v>0</v>
      </c>
      <c r="V23" s="58">
        <v>0</v>
      </c>
      <c r="W23" s="187">
        <v>0</v>
      </c>
      <c r="X23" s="64">
        <v>0</v>
      </c>
      <c r="Y23" s="58">
        <v>0</v>
      </c>
      <c r="Z23" s="187">
        <v>0</v>
      </c>
      <c r="AA23" s="64">
        <v>0</v>
      </c>
      <c r="AB23" s="187">
        <v>0</v>
      </c>
      <c r="AC23" s="187">
        <v>0</v>
      </c>
    </row>
    <row r="24" spans="1:29" ht="30" customHeight="1" x14ac:dyDescent="0.25">
      <c r="A24" s="60" t="str">
        <f t="shared" si="0"/>
        <v>Unitil - FG&amp;E</v>
      </c>
      <c r="B24" s="65" t="s">
        <v>314</v>
      </c>
      <c r="C24" s="65" t="s">
        <v>314</v>
      </c>
      <c r="D24" s="58" t="s">
        <v>336</v>
      </c>
      <c r="E24" s="58" t="s">
        <v>322</v>
      </c>
      <c r="F24" s="401"/>
      <c r="G24" s="401"/>
      <c r="H24" s="425"/>
      <c r="I24" s="64">
        <v>0</v>
      </c>
      <c r="J24" s="58" t="s">
        <v>314</v>
      </c>
      <c r="K24" s="58">
        <v>0</v>
      </c>
      <c r="L24" s="58" t="s">
        <v>314</v>
      </c>
      <c r="M24" s="58" t="s">
        <v>314</v>
      </c>
      <c r="N24" s="193">
        <v>0</v>
      </c>
      <c r="O24" s="65" t="s">
        <v>314</v>
      </c>
      <c r="P24" s="58" t="s">
        <v>314</v>
      </c>
      <c r="Q24" s="58" t="s">
        <v>314</v>
      </c>
      <c r="R24" s="187" t="s">
        <v>314</v>
      </c>
      <c r="S24" s="64">
        <v>0</v>
      </c>
      <c r="T24" s="58">
        <v>0</v>
      </c>
      <c r="U24" s="58">
        <v>0</v>
      </c>
      <c r="V24" s="58">
        <v>0</v>
      </c>
      <c r="W24" s="187">
        <v>0</v>
      </c>
      <c r="X24" s="64">
        <v>0</v>
      </c>
      <c r="Y24" s="58">
        <v>0</v>
      </c>
      <c r="Z24" s="187">
        <v>0</v>
      </c>
      <c r="AA24" s="64">
        <v>0</v>
      </c>
      <c r="AB24" s="187">
        <v>0</v>
      </c>
      <c r="AC24" s="187">
        <v>0</v>
      </c>
    </row>
    <row r="25" spans="1:29" ht="30" customHeight="1" x14ac:dyDescent="0.25">
      <c r="A25" s="60" t="str">
        <f t="shared" si="0"/>
        <v>Unitil - FG&amp;E</v>
      </c>
      <c r="B25" s="65" t="s">
        <v>314</v>
      </c>
      <c r="C25" s="65" t="s">
        <v>314</v>
      </c>
      <c r="D25" s="58" t="s">
        <v>339</v>
      </c>
      <c r="E25" s="58" t="s">
        <v>322</v>
      </c>
      <c r="F25" s="58">
        <v>1341</v>
      </c>
      <c r="G25" s="58" t="s">
        <v>322</v>
      </c>
      <c r="H25" s="11" t="s">
        <v>420</v>
      </c>
      <c r="I25" s="64">
        <v>0</v>
      </c>
      <c r="J25" s="58" t="s">
        <v>314</v>
      </c>
      <c r="K25" s="58">
        <v>0</v>
      </c>
      <c r="L25" s="58" t="s">
        <v>314</v>
      </c>
      <c r="M25" s="58" t="s">
        <v>314</v>
      </c>
      <c r="N25" s="193">
        <v>0</v>
      </c>
      <c r="O25" s="65" t="s">
        <v>314</v>
      </c>
      <c r="P25" s="58" t="s">
        <v>314</v>
      </c>
      <c r="Q25" s="58" t="s">
        <v>314</v>
      </c>
      <c r="R25" s="187" t="s">
        <v>314</v>
      </c>
      <c r="S25" s="64">
        <v>0</v>
      </c>
      <c r="T25" s="58">
        <v>0</v>
      </c>
      <c r="U25" s="58">
        <v>0</v>
      </c>
      <c r="V25" s="58">
        <v>0</v>
      </c>
      <c r="W25" s="187">
        <v>0</v>
      </c>
      <c r="X25" s="64">
        <v>0</v>
      </c>
      <c r="Y25" s="58">
        <v>0</v>
      </c>
      <c r="Z25" s="187">
        <v>0</v>
      </c>
      <c r="AA25" s="64">
        <v>0</v>
      </c>
      <c r="AB25" s="187">
        <v>0</v>
      </c>
      <c r="AC25" s="187">
        <v>0</v>
      </c>
    </row>
    <row r="26" spans="1:29" ht="30" customHeight="1" x14ac:dyDescent="0.25">
      <c r="A26" s="60" t="str">
        <f t="shared" si="0"/>
        <v>Unitil - FG&amp;E</v>
      </c>
      <c r="B26" s="65" t="s">
        <v>314</v>
      </c>
      <c r="C26" s="65" t="s">
        <v>314</v>
      </c>
      <c r="D26" s="58" t="s">
        <v>339</v>
      </c>
      <c r="E26" s="58" t="s">
        <v>322</v>
      </c>
      <c r="F26" s="401"/>
      <c r="G26" s="401"/>
      <c r="H26" s="425"/>
      <c r="I26" s="64">
        <v>0</v>
      </c>
      <c r="J26" s="58" t="s">
        <v>314</v>
      </c>
      <c r="K26" s="58">
        <v>0</v>
      </c>
      <c r="L26" s="58" t="s">
        <v>314</v>
      </c>
      <c r="M26" s="58" t="s">
        <v>314</v>
      </c>
      <c r="N26" s="193">
        <v>0</v>
      </c>
      <c r="O26" s="65" t="s">
        <v>314</v>
      </c>
      <c r="P26" s="58" t="s">
        <v>314</v>
      </c>
      <c r="Q26" s="58" t="s">
        <v>314</v>
      </c>
      <c r="R26" s="187" t="s">
        <v>314</v>
      </c>
      <c r="S26" s="64">
        <v>0</v>
      </c>
      <c r="T26" s="58">
        <v>0</v>
      </c>
      <c r="U26" s="58">
        <v>0</v>
      </c>
      <c r="V26" s="58">
        <v>0</v>
      </c>
      <c r="W26" s="187">
        <v>0</v>
      </c>
      <c r="X26" s="64">
        <v>0</v>
      </c>
      <c r="Y26" s="58">
        <v>0</v>
      </c>
      <c r="Z26" s="187">
        <v>0</v>
      </c>
      <c r="AA26" s="64">
        <v>0</v>
      </c>
      <c r="AB26" s="187">
        <v>0</v>
      </c>
      <c r="AC26" s="187">
        <v>0</v>
      </c>
    </row>
    <row r="27" spans="1:29" ht="30" customHeight="1" x14ac:dyDescent="0.25">
      <c r="A27" s="60" t="str">
        <f t="shared" si="0"/>
        <v>Unitil - FG&amp;E</v>
      </c>
      <c r="B27" s="65" t="s">
        <v>314</v>
      </c>
      <c r="C27" s="65" t="s">
        <v>314</v>
      </c>
      <c r="D27" s="58" t="s">
        <v>340</v>
      </c>
      <c r="E27" s="58" t="s">
        <v>322</v>
      </c>
      <c r="F27" s="58" t="s">
        <v>341</v>
      </c>
      <c r="G27" s="58" t="s">
        <v>322</v>
      </c>
      <c r="H27" s="11" t="s">
        <v>420</v>
      </c>
      <c r="I27" s="64">
        <v>0</v>
      </c>
      <c r="J27" s="58" t="s">
        <v>314</v>
      </c>
      <c r="K27" s="58">
        <v>0</v>
      </c>
      <c r="L27" s="58" t="s">
        <v>314</v>
      </c>
      <c r="M27" s="58" t="s">
        <v>314</v>
      </c>
      <c r="N27" s="193">
        <v>0</v>
      </c>
      <c r="O27" s="65" t="s">
        <v>314</v>
      </c>
      <c r="P27" s="58" t="s">
        <v>314</v>
      </c>
      <c r="Q27" s="58" t="s">
        <v>314</v>
      </c>
      <c r="R27" s="187" t="s">
        <v>314</v>
      </c>
      <c r="S27" s="64">
        <v>0</v>
      </c>
      <c r="T27" s="58">
        <v>0</v>
      </c>
      <c r="U27" s="58">
        <v>0</v>
      </c>
      <c r="V27" s="58">
        <v>0</v>
      </c>
      <c r="W27" s="187">
        <v>0</v>
      </c>
      <c r="X27" s="64">
        <v>0</v>
      </c>
      <c r="Y27" s="58">
        <v>0</v>
      </c>
      <c r="Z27" s="187">
        <v>0</v>
      </c>
      <c r="AA27" s="64">
        <v>0</v>
      </c>
      <c r="AB27" s="187">
        <v>0</v>
      </c>
      <c r="AC27" s="187">
        <v>0</v>
      </c>
    </row>
    <row r="28" spans="1:29" ht="30" customHeight="1" x14ac:dyDescent="0.25">
      <c r="A28" s="60" t="str">
        <f t="shared" si="0"/>
        <v>Unitil - FG&amp;E</v>
      </c>
      <c r="B28" s="65" t="s">
        <v>314</v>
      </c>
      <c r="C28" s="65" t="s">
        <v>314</v>
      </c>
      <c r="D28" s="58" t="s">
        <v>340</v>
      </c>
      <c r="E28" s="58" t="s">
        <v>322</v>
      </c>
      <c r="F28" s="58" t="s">
        <v>342</v>
      </c>
      <c r="G28" s="58" t="s">
        <v>322</v>
      </c>
      <c r="H28" s="11" t="s">
        <v>420</v>
      </c>
      <c r="I28" s="64">
        <v>0</v>
      </c>
      <c r="J28" s="58" t="s">
        <v>314</v>
      </c>
      <c r="K28" s="58">
        <v>0</v>
      </c>
      <c r="L28" s="58" t="s">
        <v>314</v>
      </c>
      <c r="M28" s="58" t="s">
        <v>314</v>
      </c>
      <c r="N28" s="193">
        <v>0</v>
      </c>
      <c r="O28" s="65" t="s">
        <v>314</v>
      </c>
      <c r="P28" s="58" t="s">
        <v>314</v>
      </c>
      <c r="Q28" s="58" t="s">
        <v>314</v>
      </c>
      <c r="R28" s="187" t="s">
        <v>314</v>
      </c>
      <c r="S28" s="64">
        <v>0</v>
      </c>
      <c r="T28" s="58">
        <v>0</v>
      </c>
      <c r="U28" s="58">
        <v>0</v>
      </c>
      <c r="V28" s="58">
        <v>0</v>
      </c>
      <c r="W28" s="187">
        <v>0</v>
      </c>
      <c r="X28" s="64">
        <v>0</v>
      </c>
      <c r="Y28" s="58">
        <v>0</v>
      </c>
      <c r="Z28" s="187">
        <v>0</v>
      </c>
      <c r="AA28" s="64">
        <v>0</v>
      </c>
      <c r="AB28" s="187">
        <v>0</v>
      </c>
      <c r="AC28" s="187">
        <v>0</v>
      </c>
    </row>
    <row r="29" spans="1:29" ht="30" customHeight="1" x14ac:dyDescent="0.25">
      <c r="A29" s="60" t="str">
        <f t="shared" si="0"/>
        <v>Unitil - FG&amp;E</v>
      </c>
      <c r="B29" s="65" t="s">
        <v>314</v>
      </c>
      <c r="C29" s="65" t="s">
        <v>314</v>
      </c>
      <c r="D29" s="58" t="s">
        <v>340</v>
      </c>
      <c r="E29" s="58" t="s">
        <v>322</v>
      </c>
      <c r="F29" s="58" t="s">
        <v>343</v>
      </c>
      <c r="G29" s="58" t="s">
        <v>322</v>
      </c>
      <c r="H29" s="11" t="s">
        <v>420</v>
      </c>
      <c r="I29" s="64">
        <v>0</v>
      </c>
      <c r="J29" s="58" t="s">
        <v>314</v>
      </c>
      <c r="K29" s="58">
        <v>0</v>
      </c>
      <c r="L29" s="58" t="s">
        <v>314</v>
      </c>
      <c r="M29" s="58" t="s">
        <v>314</v>
      </c>
      <c r="N29" s="193">
        <v>0</v>
      </c>
      <c r="O29" s="65" t="s">
        <v>314</v>
      </c>
      <c r="P29" s="58" t="s">
        <v>314</v>
      </c>
      <c r="Q29" s="58" t="s">
        <v>314</v>
      </c>
      <c r="R29" s="187" t="s">
        <v>314</v>
      </c>
      <c r="S29" s="64">
        <v>0</v>
      </c>
      <c r="T29" s="58">
        <v>0</v>
      </c>
      <c r="U29" s="58">
        <v>0</v>
      </c>
      <c r="V29" s="58">
        <v>0</v>
      </c>
      <c r="W29" s="187">
        <v>0</v>
      </c>
      <c r="X29" s="64">
        <v>0</v>
      </c>
      <c r="Y29" s="58">
        <v>0</v>
      </c>
      <c r="Z29" s="187">
        <v>0</v>
      </c>
      <c r="AA29" s="64">
        <v>0</v>
      </c>
      <c r="AB29" s="187">
        <v>0</v>
      </c>
      <c r="AC29" s="187">
        <v>0</v>
      </c>
    </row>
    <row r="30" spans="1:29" ht="30" customHeight="1" x14ac:dyDescent="0.25">
      <c r="A30" s="60" t="str">
        <f t="shared" si="0"/>
        <v>Unitil - FG&amp;E</v>
      </c>
      <c r="B30" s="65" t="s">
        <v>314</v>
      </c>
      <c r="C30" s="65" t="s">
        <v>314</v>
      </c>
      <c r="D30" s="58" t="s">
        <v>340</v>
      </c>
      <c r="E30" s="58" t="s">
        <v>322</v>
      </c>
      <c r="F30" s="58" t="s">
        <v>344</v>
      </c>
      <c r="G30" s="58" t="s">
        <v>322</v>
      </c>
      <c r="H30" s="11" t="s">
        <v>420</v>
      </c>
      <c r="I30" s="64">
        <v>0</v>
      </c>
      <c r="J30" s="58" t="s">
        <v>314</v>
      </c>
      <c r="K30" s="58">
        <v>0</v>
      </c>
      <c r="L30" s="58" t="s">
        <v>314</v>
      </c>
      <c r="M30" s="58" t="s">
        <v>314</v>
      </c>
      <c r="N30" s="193">
        <v>0</v>
      </c>
      <c r="O30" s="65" t="s">
        <v>314</v>
      </c>
      <c r="P30" s="58" t="s">
        <v>314</v>
      </c>
      <c r="Q30" s="58" t="s">
        <v>314</v>
      </c>
      <c r="R30" s="187" t="s">
        <v>314</v>
      </c>
      <c r="S30" s="64">
        <v>0</v>
      </c>
      <c r="T30" s="58">
        <v>0</v>
      </c>
      <c r="U30" s="58">
        <v>0</v>
      </c>
      <c r="V30" s="58">
        <v>0</v>
      </c>
      <c r="W30" s="187">
        <v>0</v>
      </c>
      <c r="X30" s="64">
        <v>0</v>
      </c>
      <c r="Y30" s="58">
        <v>0</v>
      </c>
      <c r="Z30" s="187">
        <v>0</v>
      </c>
      <c r="AA30" s="64">
        <v>0</v>
      </c>
      <c r="AB30" s="187">
        <v>0</v>
      </c>
      <c r="AC30" s="187">
        <v>0</v>
      </c>
    </row>
    <row r="31" spans="1:29" ht="30" customHeight="1" x14ac:dyDescent="0.25">
      <c r="A31" s="60" t="str">
        <f t="shared" si="0"/>
        <v>Unitil - FG&amp;E</v>
      </c>
      <c r="B31" s="65" t="s">
        <v>314</v>
      </c>
      <c r="C31" s="65" t="s">
        <v>314</v>
      </c>
      <c r="D31" s="58" t="s">
        <v>340</v>
      </c>
      <c r="E31" s="58" t="s">
        <v>322</v>
      </c>
      <c r="F31" s="58" t="s">
        <v>345</v>
      </c>
      <c r="G31" s="58" t="s">
        <v>322</v>
      </c>
      <c r="H31" s="11" t="s">
        <v>420</v>
      </c>
      <c r="I31" s="64">
        <v>0</v>
      </c>
      <c r="J31" s="58" t="s">
        <v>314</v>
      </c>
      <c r="K31" s="58">
        <v>0</v>
      </c>
      <c r="L31" s="58" t="s">
        <v>314</v>
      </c>
      <c r="M31" s="58" t="s">
        <v>314</v>
      </c>
      <c r="N31" s="193">
        <v>0</v>
      </c>
      <c r="O31" s="65" t="s">
        <v>314</v>
      </c>
      <c r="P31" s="58" t="s">
        <v>314</v>
      </c>
      <c r="Q31" s="58" t="s">
        <v>314</v>
      </c>
      <c r="R31" s="187" t="s">
        <v>314</v>
      </c>
      <c r="S31" s="64">
        <v>0</v>
      </c>
      <c r="T31" s="58">
        <v>0</v>
      </c>
      <c r="U31" s="58">
        <v>0</v>
      </c>
      <c r="V31" s="58">
        <v>0</v>
      </c>
      <c r="W31" s="187">
        <v>0</v>
      </c>
      <c r="X31" s="64">
        <v>0</v>
      </c>
      <c r="Y31" s="58">
        <v>0</v>
      </c>
      <c r="Z31" s="187">
        <v>0</v>
      </c>
      <c r="AA31" s="64">
        <v>0</v>
      </c>
      <c r="AB31" s="187">
        <v>0</v>
      </c>
      <c r="AC31" s="187">
        <v>0</v>
      </c>
    </row>
    <row r="32" spans="1:29" ht="30" customHeight="1" x14ac:dyDescent="0.25">
      <c r="A32" s="60" t="str">
        <f t="shared" si="0"/>
        <v>Unitil - FG&amp;E</v>
      </c>
      <c r="B32" s="65" t="s">
        <v>314</v>
      </c>
      <c r="C32" s="65" t="s">
        <v>314</v>
      </c>
      <c r="D32" s="58" t="s">
        <v>340</v>
      </c>
      <c r="E32" s="58" t="s">
        <v>322</v>
      </c>
      <c r="F32" s="58" t="s">
        <v>346</v>
      </c>
      <c r="G32" s="58" t="s">
        <v>322</v>
      </c>
      <c r="H32" s="11" t="s">
        <v>420</v>
      </c>
      <c r="I32" s="64">
        <v>0</v>
      </c>
      <c r="J32" s="58" t="s">
        <v>314</v>
      </c>
      <c r="K32" s="58">
        <v>0</v>
      </c>
      <c r="L32" s="58" t="s">
        <v>314</v>
      </c>
      <c r="M32" s="58" t="s">
        <v>314</v>
      </c>
      <c r="N32" s="193">
        <v>0</v>
      </c>
      <c r="O32" s="65" t="s">
        <v>314</v>
      </c>
      <c r="P32" s="58" t="s">
        <v>314</v>
      </c>
      <c r="Q32" s="58" t="s">
        <v>314</v>
      </c>
      <c r="R32" s="187" t="s">
        <v>314</v>
      </c>
      <c r="S32" s="64">
        <v>0</v>
      </c>
      <c r="T32" s="58">
        <v>0</v>
      </c>
      <c r="U32" s="58">
        <v>0</v>
      </c>
      <c r="V32" s="58">
        <v>0</v>
      </c>
      <c r="W32" s="187">
        <v>0</v>
      </c>
      <c r="X32" s="64">
        <v>0</v>
      </c>
      <c r="Y32" s="58">
        <v>0</v>
      </c>
      <c r="Z32" s="187">
        <v>0</v>
      </c>
      <c r="AA32" s="64">
        <v>0</v>
      </c>
      <c r="AB32" s="187">
        <v>0</v>
      </c>
      <c r="AC32" s="187">
        <v>0</v>
      </c>
    </row>
    <row r="33" spans="1:29" ht="30" customHeight="1" x14ac:dyDescent="0.25">
      <c r="A33" s="60" t="str">
        <f t="shared" si="0"/>
        <v>Unitil - FG&amp;E</v>
      </c>
      <c r="B33" s="65" t="s">
        <v>314</v>
      </c>
      <c r="C33" s="65" t="s">
        <v>314</v>
      </c>
      <c r="D33" s="58" t="s">
        <v>340</v>
      </c>
      <c r="E33" s="58" t="s">
        <v>322</v>
      </c>
      <c r="F33" s="58" t="s">
        <v>347</v>
      </c>
      <c r="G33" s="58" t="s">
        <v>322</v>
      </c>
      <c r="H33" s="11" t="s">
        <v>420</v>
      </c>
      <c r="I33" s="64">
        <v>0</v>
      </c>
      <c r="J33" s="58" t="s">
        <v>314</v>
      </c>
      <c r="K33" s="58">
        <v>0</v>
      </c>
      <c r="L33" s="58" t="s">
        <v>314</v>
      </c>
      <c r="M33" s="58" t="s">
        <v>314</v>
      </c>
      <c r="N33" s="193">
        <v>0</v>
      </c>
      <c r="O33" s="65" t="s">
        <v>314</v>
      </c>
      <c r="P33" s="58" t="s">
        <v>314</v>
      </c>
      <c r="Q33" s="58" t="s">
        <v>314</v>
      </c>
      <c r="R33" s="187" t="s">
        <v>314</v>
      </c>
      <c r="S33" s="64">
        <v>0</v>
      </c>
      <c r="T33" s="58">
        <v>0</v>
      </c>
      <c r="U33" s="58">
        <v>0</v>
      </c>
      <c r="V33" s="58">
        <v>0</v>
      </c>
      <c r="W33" s="187">
        <v>0</v>
      </c>
      <c r="X33" s="64">
        <v>0</v>
      </c>
      <c r="Y33" s="58">
        <v>0</v>
      </c>
      <c r="Z33" s="187">
        <v>0</v>
      </c>
      <c r="AA33" s="64">
        <v>0</v>
      </c>
      <c r="AB33" s="187">
        <v>0</v>
      </c>
      <c r="AC33" s="187">
        <v>0</v>
      </c>
    </row>
    <row r="34" spans="1:29" ht="30" customHeight="1" x14ac:dyDescent="0.25">
      <c r="A34" s="60" t="str">
        <f t="shared" si="0"/>
        <v>Unitil - FG&amp;E</v>
      </c>
      <c r="B34" s="65" t="s">
        <v>314</v>
      </c>
      <c r="C34" s="65" t="s">
        <v>314</v>
      </c>
      <c r="D34" s="58" t="s">
        <v>340</v>
      </c>
      <c r="E34" s="58" t="s">
        <v>322</v>
      </c>
      <c r="F34" s="58" t="s">
        <v>348</v>
      </c>
      <c r="G34" s="58" t="s">
        <v>322</v>
      </c>
      <c r="H34" s="11" t="s">
        <v>420</v>
      </c>
      <c r="I34" s="64">
        <v>0</v>
      </c>
      <c r="J34" s="58" t="s">
        <v>314</v>
      </c>
      <c r="K34" s="58">
        <v>0</v>
      </c>
      <c r="L34" s="58" t="s">
        <v>314</v>
      </c>
      <c r="M34" s="58" t="s">
        <v>314</v>
      </c>
      <c r="N34" s="193">
        <v>0</v>
      </c>
      <c r="O34" s="65" t="s">
        <v>314</v>
      </c>
      <c r="P34" s="58" t="s">
        <v>314</v>
      </c>
      <c r="Q34" s="58" t="s">
        <v>314</v>
      </c>
      <c r="R34" s="187" t="s">
        <v>314</v>
      </c>
      <c r="S34" s="64">
        <v>0</v>
      </c>
      <c r="T34" s="58">
        <v>0</v>
      </c>
      <c r="U34" s="58">
        <v>0</v>
      </c>
      <c r="V34" s="58">
        <v>0</v>
      </c>
      <c r="W34" s="187">
        <v>0</v>
      </c>
      <c r="X34" s="64">
        <v>0</v>
      </c>
      <c r="Y34" s="58">
        <v>0</v>
      </c>
      <c r="Z34" s="187">
        <v>0</v>
      </c>
      <c r="AA34" s="64">
        <v>0</v>
      </c>
      <c r="AB34" s="187">
        <v>0</v>
      </c>
      <c r="AC34" s="187">
        <v>0</v>
      </c>
    </row>
    <row r="35" spans="1:29" ht="30" customHeight="1" x14ac:dyDescent="0.25">
      <c r="A35" s="60" t="str">
        <f t="shared" si="0"/>
        <v>Unitil - FG&amp;E</v>
      </c>
      <c r="B35" s="65" t="s">
        <v>314</v>
      </c>
      <c r="C35" s="65" t="s">
        <v>314</v>
      </c>
      <c r="D35" s="58" t="s">
        <v>340</v>
      </c>
      <c r="E35" s="58" t="s">
        <v>322</v>
      </c>
      <c r="F35" s="58" t="s">
        <v>349</v>
      </c>
      <c r="G35" s="58" t="s">
        <v>322</v>
      </c>
      <c r="H35" s="11" t="s">
        <v>420</v>
      </c>
      <c r="I35" s="64">
        <v>0</v>
      </c>
      <c r="J35" s="58" t="s">
        <v>314</v>
      </c>
      <c r="K35" s="58">
        <v>0</v>
      </c>
      <c r="L35" s="58" t="s">
        <v>314</v>
      </c>
      <c r="M35" s="58" t="s">
        <v>314</v>
      </c>
      <c r="N35" s="193">
        <v>0</v>
      </c>
      <c r="O35" s="65" t="s">
        <v>314</v>
      </c>
      <c r="P35" s="58" t="s">
        <v>314</v>
      </c>
      <c r="Q35" s="58" t="s">
        <v>314</v>
      </c>
      <c r="R35" s="187" t="s">
        <v>314</v>
      </c>
      <c r="S35" s="64">
        <v>0</v>
      </c>
      <c r="T35" s="58">
        <v>0</v>
      </c>
      <c r="U35" s="58">
        <v>0</v>
      </c>
      <c r="V35" s="58">
        <v>0</v>
      </c>
      <c r="W35" s="187">
        <v>0</v>
      </c>
      <c r="X35" s="64">
        <v>0</v>
      </c>
      <c r="Y35" s="58">
        <v>0</v>
      </c>
      <c r="Z35" s="187">
        <v>0</v>
      </c>
      <c r="AA35" s="64">
        <v>0</v>
      </c>
      <c r="AB35" s="187">
        <v>0</v>
      </c>
      <c r="AC35" s="187">
        <v>0</v>
      </c>
    </row>
    <row r="36" spans="1:29" ht="30" customHeight="1" x14ac:dyDescent="0.25">
      <c r="A36" s="60" t="str">
        <f t="shared" si="0"/>
        <v>Unitil - FG&amp;E</v>
      </c>
      <c r="B36" s="65" t="s">
        <v>314</v>
      </c>
      <c r="C36" s="65" t="s">
        <v>314</v>
      </c>
      <c r="D36" s="58" t="s">
        <v>340</v>
      </c>
      <c r="E36" s="58" t="s">
        <v>322</v>
      </c>
      <c r="F36" s="401"/>
      <c r="G36" s="401"/>
      <c r="H36" s="425"/>
      <c r="I36" s="64">
        <v>0</v>
      </c>
      <c r="J36" s="58" t="s">
        <v>314</v>
      </c>
      <c r="K36" s="58">
        <v>0</v>
      </c>
      <c r="L36" s="58" t="s">
        <v>314</v>
      </c>
      <c r="M36" s="58" t="s">
        <v>314</v>
      </c>
      <c r="N36" s="193">
        <v>0</v>
      </c>
      <c r="O36" s="65" t="s">
        <v>314</v>
      </c>
      <c r="P36" s="58" t="s">
        <v>314</v>
      </c>
      <c r="Q36" s="58" t="s">
        <v>314</v>
      </c>
      <c r="R36" s="187" t="s">
        <v>314</v>
      </c>
      <c r="S36" s="64">
        <v>0</v>
      </c>
      <c r="T36" s="58">
        <v>0</v>
      </c>
      <c r="U36" s="58">
        <v>0</v>
      </c>
      <c r="V36" s="58">
        <v>0</v>
      </c>
      <c r="W36" s="187">
        <v>0</v>
      </c>
      <c r="X36" s="64">
        <v>0</v>
      </c>
      <c r="Y36" s="58">
        <v>0</v>
      </c>
      <c r="Z36" s="187">
        <v>0</v>
      </c>
      <c r="AA36" s="64">
        <v>0</v>
      </c>
      <c r="AB36" s="187">
        <v>0</v>
      </c>
      <c r="AC36" s="187">
        <v>0</v>
      </c>
    </row>
    <row r="37" spans="1:29" ht="30" customHeight="1" x14ac:dyDescent="0.25">
      <c r="A37" s="60" t="str">
        <f t="shared" si="0"/>
        <v>Unitil - FG&amp;E</v>
      </c>
      <c r="B37" s="65" t="s">
        <v>314</v>
      </c>
      <c r="C37" s="65" t="s">
        <v>314</v>
      </c>
      <c r="D37" s="58" t="s">
        <v>350</v>
      </c>
      <c r="E37" s="58" t="s">
        <v>322</v>
      </c>
      <c r="F37" s="58" t="s">
        <v>351</v>
      </c>
      <c r="G37" s="58" t="s">
        <v>322</v>
      </c>
      <c r="H37" s="11" t="s">
        <v>420</v>
      </c>
      <c r="I37" s="64">
        <v>0</v>
      </c>
      <c r="J37" s="58" t="s">
        <v>314</v>
      </c>
      <c r="K37" s="58">
        <v>0</v>
      </c>
      <c r="L37" s="58" t="s">
        <v>314</v>
      </c>
      <c r="M37" s="58" t="s">
        <v>314</v>
      </c>
      <c r="N37" s="193">
        <v>0</v>
      </c>
      <c r="O37" s="65" t="s">
        <v>314</v>
      </c>
      <c r="P37" s="58" t="s">
        <v>314</v>
      </c>
      <c r="Q37" s="58" t="s">
        <v>314</v>
      </c>
      <c r="R37" s="187" t="s">
        <v>314</v>
      </c>
      <c r="S37" s="64">
        <v>0</v>
      </c>
      <c r="T37" s="58">
        <v>0</v>
      </c>
      <c r="U37" s="58">
        <v>0</v>
      </c>
      <c r="V37" s="58">
        <v>0</v>
      </c>
      <c r="W37" s="187">
        <v>0</v>
      </c>
      <c r="X37" s="64">
        <v>0</v>
      </c>
      <c r="Y37" s="58">
        <v>0</v>
      </c>
      <c r="Z37" s="187">
        <v>0</v>
      </c>
      <c r="AA37" s="64">
        <v>0</v>
      </c>
      <c r="AB37" s="187">
        <v>0</v>
      </c>
      <c r="AC37" s="187">
        <v>0</v>
      </c>
    </row>
    <row r="38" spans="1:29" ht="30" customHeight="1" x14ac:dyDescent="0.25">
      <c r="A38" s="60" t="str">
        <f t="shared" si="0"/>
        <v>Unitil - FG&amp;E</v>
      </c>
      <c r="B38" s="65" t="s">
        <v>314</v>
      </c>
      <c r="C38" s="65" t="s">
        <v>314</v>
      </c>
      <c r="D38" s="58" t="s">
        <v>350</v>
      </c>
      <c r="E38" s="58" t="s">
        <v>322</v>
      </c>
      <c r="F38" s="58" t="s">
        <v>352</v>
      </c>
      <c r="G38" s="58" t="s">
        <v>322</v>
      </c>
      <c r="H38" s="11" t="s">
        <v>420</v>
      </c>
      <c r="I38" s="64">
        <v>0</v>
      </c>
      <c r="J38" s="58" t="s">
        <v>314</v>
      </c>
      <c r="K38" s="58">
        <v>0</v>
      </c>
      <c r="L38" s="58" t="s">
        <v>314</v>
      </c>
      <c r="M38" s="58" t="s">
        <v>314</v>
      </c>
      <c r="N38" s="193">
        <v>0</v>
      </c>
      <c r="O38" s="65" t="s">
        <v>314</v>
      </c>
      <c r="P38" s="58" t="s">
        <v>314</v>
      </c>
      <c r="Q38" s="58" t="s">
        <v>314</v>
      </c>
      <c r="R38" s="187" t="s">
        <v>314</v>
      </c>
      <c r="S38" s="64">
        <v>0</v>
      </c>
      <c r="T38" s="58">
        <v>0</v>
      </c>
      <c r="U38" s="58">
        <v>0</v>
      </c>
      <c r="V38" s="58">
        <v>0</v>
      </c>
      <c r="W38" s="187">
        <v>0</v>
      </c>
      <c r="X38" s="64">
        <v>0</v>
      </c>
      <c r="Y38" s="58">
        <v>0</v>
      </c>
      <c r="Z38" s="187">
        <v>0</v>
      </c>
      <c r="AA38" s="64">
        <v>0</v>
      </c>
      <c r="AB38" s="187">
        <v>0</v>
      </c>
      <c r="AC38" s="187">
        <v>0</v>
      </c>
    </row>
    <row r="39" spans="1:29" ht="30" customHeight="1" x14ac:dyDescent="0.25">
      <c r="A39" s="60" t="str">
        <f t="shared" si="0"/>
        <v>Unitil - FG&amp;E</v>
      </c>
      <c r="B39" s="65" t="s">
        <v>314</v>
      </c>
      <c r="C39" s="65" t="s">
        <v>314</v>
      </c>
      <c r="D39" s="58" t="s">
        <v>350</v>
      </c>
      <c r="E39" s="58" t="s">
        <v>322</v>
      </c>
      <c r="F39" s="58" t="s">
        <v>353</v>
      </c>
      <c r="G39" s="58" t="s">
        <v>322</v>
      </c>
      <c r="H39" s="11" t="s">
        <v>420</v>
      </c>
      <c r="I39" s="64">
        <v>0</v>
      </c>
      <c r="J39" s="58" t="s">
        <v>314</v>
      </c>
      <c r="K39" s="58">
        <v>0</v>
      </c>
      <c r="L39" s="58" t="s">
        <v>314</v>
      </c>
      <c r="M39" s="58" t="s">
        <v>314</v>
      </c>
      <c r="N39" s="193">
        <v>0</v>
      </c>
      <c r="O39" s="65" t="s">
        <v>314</v>
      </c>
      <c r="P39" s="58" t="s">
        <v>314</v>
      </c>
      <c r="Q39" s="58" t="s">
        <v>314</v>
      </c>
      <c r="R39" s="187" t="s">
        <v>314</v>
      </c>
      <c r="S39" s="64">
        <v>0</v>
      </c>
      <c r="T39" s="58">
        <v>0</v>
      </c>
      <c r="U39" s="58">
        <v>0</v>
      </c>
      <c r="V39" s="58">
        <v>0</v>
      </c>
      <c r="W39" s="187">
        <v>0</v>
      </c>
      <c r="X39" s="64">
        <v>0</v>
      </c>
      <c r="Y39" s="58">
        <v>0</v>
      </c>
      <c r="Z39" s="187">
        <v>0</v>
      </c>
      <c r="AA39" s="64">
        <v>0</v>
      </c>
      <c r="AB39" s="187">
        <v>0</v>
      </c>
      <c r="AC39" s="187">
        <v>0</v>
      </c>
    </row>
    <row r="40" spans="1:29" ht="30" customHeight="1" x14ac:dyDescent="0.25">
      <c r="A40" s="60" t="str">
        <f t="shared" si="0"/>
        <v>Unitil - FG&amp;E</v>
      </c>
      <c r="B40" s="65" t="s">
        <v>314</v>
      </c>
      <c r="C40" s="65" t="s">
        <v>314</v>
      </c>
      <c r="D40" s="58" t="s">
        <v>350</v>
      </c>
      <c r="E40" s="58" t="s">
        <v>322</v>
      </c>
      <c r="F40" s="401"/>
      <c r="G40" s="401"/>
      <c r="H40" s="425"/>
      <c r="I40" s="64">
        <v>0</v>
      </c>
      <c r="J40" s="58" t="s">
        <v>314</v>
      </c>
      <c r="K40" s="58">
        <v>0</v>
      </c>
      <c r="L40" s="58" t="s">
        <v>314</v>
      </c>
      <c r="M40" s="58" t="s">
        <v>314</v>
      </c>
      <c r="N40" s="193">
        <v>0</v>
      </c>
      <c r="O40" s="65" t="s">
        <v>314</v>
      </c>
      <c r="P40" s="58" t="s">
        <v>314</v>
      </c>
      <c r="Q40" s="58" t="s">
        <v>314</v>
      </c>
      <c r="R40" s="187" t="s">
        <v>314</v>
      </c>
      <c r="S40" s="64">
        <v>0</v>
      </c>
      <c r="T40" s="58">
        <v>0</v>
      </c>
      <c r="U40" s="58">
        <v>0</v>
      </c>
      <c r="V40" s="58">
        <v>0</v>
      </c>
      <c r="W40" s="187">
        <v>0</v>
      </c>
      <c r="X40" s="64">
        <v>0</v>
      </c>
      <c r="Y40" s="58">
        <v>0</v>
      </c>
      <c r="Z40" s="187">
        <v>0</v>
      </c>
      <c r="AA40" s="64">
        <v>0</v>
      </c>
      <c r="AB40" s="187">
        <v>0</v>
      </c>
      <c r="AC40" s="187">
        <v>0</v>
      </c>
    </row>
    <row r="41" spans="1:29" ht="30" customHeight="1" x14ac:dyDescent="0.25">
      <c r="A41" s="60" t="str">
        <f t="shared" si="0"/>
        <v>Unitil - FG&amp;E</v>
      </c>
      <c r="B41" s="65" t="s">
        <v>314</v>
      </c>
      <c r="C41" s="65" t="s">
        <v>314</v>
      </c>
      <c r="D41" s="58" t="s">
        <v>354</v>
      </c>
      <c r="E41" s="58" t="s">
        <v>354</v>
      </c>
      <c r="F41" s="58" t="s">
        <v>355</v>
      </c>
      <c r="G41" s="58" t="s">
        <v>354</v>
      </c>
      <c r="H41" s="11" t="s">
        <v>420</v>
      </c>
      <c r="I41" s="64">
        <v>0</v>
      </c>
      <c r="J41" s="58" t="s">
        <v>314</v>
      </c>
      <c r="K41" s="58">
        <v>0</v>
      </c>
      <c r="L41" s="58" t="s">
        <v>314</v>
      </c>
      <c r="M41" s="58" t="s">
        <v>314</v>
      </c>
      <c r="N41" s="193">
        <v>0</v>
      </c>
      <c r="O41" s="65" t="s">
        <v>314</v>
      </c>
      <c r="P41" s="58" t="s">
        <v>314</v>
      </c>
      <c r="Q41" s="58" t="s">
        <v>314</v>
      </c>
      <c r="R41" s="187" t="s">
        <v>314</v>
      </c>
      <c r="S41" s="64">
        <v>0</v>
      </c>
      <c r="T41" s="58">
        <v>0</v>
      </c>
      <c r="U41" s="58">
        <v>0</v>
      </c>
      <c r="V41" s="58">
        <v>0</v>
      </c>
      <c r="W41" s="187">
        <v>0</v>
      </c>
      <c r="X41" s="64">
        <v>0</v>
      </c>
      <c r="Y41" s="58">
        <v>0</v>
      </c>
      <c r="Z41" s="187">
        <v>0</v>
      </c>
      <c r="AA41" s="64">
        <v>0</v>
      </c>
      <c r="AB41" s="187">
        <v>0</v>
      </c>
      <c r="AC41" s="187">
        <v>0</v>
      </c>
    </row>
    <row r="42" spans="1:29" ht="30" customHeight="1" x14ac:dyDescent="0.25">
      <c r="A42" s="60" t="str">
        <f t="shared" si="0"/>
        <v>Unitil - FG&amp;E</v>
      </c>
      <c r="B42" s="65" t="s">
        <v>314</v>
      </c>
      <c r="C42" s="65" t="s">
        <v>314</v>
      </c>
      <c r="D42" s="58" t="s">
        <v>354</v>
      </c>
      <c r="E42" s="58" t="s">
        <v>354</v>
      </c>
      <c r="F42" s="58" t="s">
        <v>356</v>
      </c>
      <c r="G42" s="58" t="s">
        <v>415</v>
      </c>
      <c r="H42" s="11" t="s">
        <v>420</v>
      </c>
      <c r="I42" s="64">
        <v>0</v>
      </c>
      <c r="J42" s="58" t="s">
        <v>314</v>
      </c>
      <c r="K42" s="58">
        <v>0</v>
      </c>
      <c r="L42" s="58" t="s">
        <v>314</v>
      </c>
      <c r="M42" s="58" t="s">
        <v>314</v>
      </c>
      <c r="N42" s="193">
        <v>0</v>
      </c>
      <c r="O42" s="65" t="s">
        <v>314</v>
      </c>
      <c r="P42" s="58" t="s">
        <v>314</v>
      </c>
      <c r="Q42" s="58" t="s">
        <v>314</v>
      </c>
      <c r="R42" s="187" t="s">
        <v>314</v>
      </c>
      <c r="S42" s="64">
        <v>0</v>
      </c>
      <c r="T42" s="58">
        <v>0</v>
      </c>
      <c r="U42" s="58">
        <v>0</v>
      </c>
      <c r="V42" s="58">
        <v>0</v>
      </c>
      <c r="W42" s="187">
        <v>0</v>
      </c>
      <c r="X42" s="64">
        <v>0</v>
      </c>
      <c r="Y42" s="58">
        <v>0</v>
      </c>
      <c r="Z42" s="187">
        <v>0</v>
      </c>
      <c r="AA42" s="64">
        <v>0</v>
      </c>
      <c r="AB42" s="187">
        <v>0</v>
      </c>
      <c r="AC42" s="187">
        <v>0</v>
      </c>
    </row>
    <row r="43" spans="1:29" ht="30" customHeight="1" x14ac:dyDescent="0.25">
      <c r="A43" s="60" t="str">
        <f t="shared" si="0"/>
        <v>Unitil - FG&amp;E</v>
      </c>
      <c r="B43" s="65" t="s">
        <v>314</v>
      </c>
      <c r="C43" s="65" t="s">
        <v>314</v>
      </c>
      <c r="D43" s="58" t="s">
        <v>354</v>
      </c>
      <c r="E43" s="58" t="s">
        <v>354</v>
      </c>
      <c r="F43" s="401"/>
      <c r="G43" s="401"/>
      <c r="H43" s="425"/>
      <c r="I43" s="64">
        <v>0</v>
      </c>
      <c r="J43" s="58" t="s">
        <v>314</v>
      </c>
      <c r="K43" s="58">
        <v>0</v>
      </c>
      <c r="L43" s="58" t="s">
        <v>314</v>
      </c>
      <c r="M43" s="58" t="s">
        <v>314</v>
      </c>
      <c r="N43" s="193">
        <v>0</v>
      </c>
      <c r="O43" s="65" t="s">
        <v>314</v>
      </c>
      <c r="P43" s="58" t="s">
        <v>314</v>
      </c>
      <c r="Q43" s="58" t="s">
        <v>314</v>
      </c>
      <c r="R43" s="187" t="s">
        <v>314</v>
      </c>
      <c r="S43" s="64">
        <v>0</v>
      </c>
      <c r="T43" s="58">
        <v>0</v>
      </c>
      <c r="U43" s="58">
        <v>0</v>
      </c>
      <c r="V43" s="58">
        <v>0</v>
      </c>
      <c r="W43" s="187">
        <v>0</v>
      </c>
      <c r="X43" s="64">
        <v>0</v>
      </c>
      <c r="Y43" s="58">
        <v>0</v>
      </c>
      <c r="Z43" s="187">
        <v>0</v>
      </c>
      <c r="AA43" s="64">
        <v>0</v>
      </c>
      <c r="AB43" s="187">
        <v>0</v>
      </c>
      <c r="AC43" s="187">
        <v>0</v>
      </c>
    </row>
    <row r="44" spans="1:29" ht="30" customHeight="1" x14ac:dyDescent="0.25">
      <c r="A44" s="60" t="str">
        <f t="shared" si="0"/>
        <v>Unitil - FG&amp;E</v>
      </c>
      <c r="B44" s="65" t="s">
        <v>314</v>
      </c>
      <c r="C44" s="65" t="s">
        <v>314</v>
      </c>
      <c r="D44" s="58" t="s">
        <v>357</v>
      </c>
      <c r="E44" s="58" t="s">
        <v>354</v>
      </c>
      <c r="F44" s="58" t="s">
        <v>358</v>
      </c>
      <c r="G44" s="58" t="s">
        <v>416</v>
      </c>
      <c r="H44" s="11" t="s">
        <v>420</v>
      </c>
      <c r="I44" s="64">
        <v>0</v>
      </c>
      <c r="J44" s="58" t="s">
        <v>314</v>
      </c>
      <c r="K44" s="58">
        <v>0</v>
      </c>
      <c r="L44" s="58" t="s">
        <v>314</v>
      </c>
      <c r="M44" s="58" t="s">
        <v>314</v>
      </c>
      <c r="N44" s="193">
        <v>0</v>
      </c>
      <c r="O44" s="65" t="s">
        <v>314</v>
      </c>
      <c r="P44" s="58" t="s">
        <v>314</v>
      </c>
      <c r="Q44" s="58" t="s">
        <v>314</v>
      </c>
      <c r="R44" s="187" t="s">
        <v>314</v>
      </c>
      <c r="S44" s="64">
        <v>0</v>
      </c>
      <c r="T44" s="58">
        <v>0</v>
      </c>
      <c r="U44" s="58">
        <v>0</v>
      </c>
      <c r="V44" s="58">
        <v>0</v>
      </c>
      <c r="W44" s="187">
        <v>0</v>
      </c>
      <c r="X44" s="64">
        <v>0</v>
      </c>
      <c r="Y44" s="58">
        <v>0</v>
      </c>
      <c r="Z44" s="187">
        <v>0</v>
      </c>
      <c r="AA44" s="64">
        <v>0</v>
      </c>
      <c r="AB44" s="187">
        <v>0</v>
      </c>
      <c r="AC44" s="187">
        <v>0</v>
      </c>
    </row>
    <row r="45" spans="1:29" ht="30" customHeight="1" x14ac:dyDescent="0.25">
      <c r="A45" s="60" t="str">
        <f t="shared" si="0"/>
        <v>Unitil - FG&amp;E</v>
      </c>
      <c r="B45" s="65" t="s">
        <v>314</v>
      </c>
      <c r="C45" s="65" t="s">
        <v>314</v>
      </c>
      <c r="D45" s="58" t="s">
        <v>357</v>
      </c>
      <c r="E45" s="58" t="s">
        <v>354</v>
      </c>
      <c r="F45" s="58" t="s">
        <v>359</v>
      </c>
      <c r="G45" s="58" t="s">
        <v>416</v>
      </c>
      <c r="H45" s="11" t="s">
        <v>420</v>
      </c>
      <c r="I45" s="64">
        <v>0</v>
      </c>
      <c r="J45" s="58" t="s">
        <v>314</v>
      </c>
      <c r="K45" s="58">
        <v>0</v>
      </c>
      <c r="L45" s="58" t="s">
        <v>314</v>
      </c>
      <c r="M45" s="58" t="s">
        <v>314</v>
      </c>
      <c r="N45" s="193">
        <v>0</v>
      </c>
      <c r="O45" s="65" t="s">
        <v>314</v>
      </c>
      <c r="P45" s="58" t="s">
        <v>314</v>
      </c>
      <c r="Q45" s="58" t="s">
        <v>314</v>
      </c>
      <c r="R45" s="187" t="s">
        <v>314</v>
      </c>
      <c r="S45" s="64">
        <v>0</v>
      </c>
      <c r="T45" s="58">
        <v>0</v>
      </c>
      <c r="U45" s="58">
        <v>0</v>
      </c>
      <c r="V45" s="58">
        <v>0</v>
      </c>
      <c r="W45" s="187">
        <v>0</v>
      </c>
      <c r="X45" s="64">
        <v>0</v>
      </c>
      <c r="Y45" s="58">
        <v>0</v>
      </c>
      <c r="Z45" s="187">
        <v>0</v>
      </c>
      <c r="AA45" s="64">
        <v>0</v>
      </c>
      <c r="AB45" s="187">
        <v>0</v>
      </c>
      <c r="AC45" s="187">
        <v>0</v>
      </c>
    </row>
    <row r="46" spans="1:29" ht="30" customHeight="1" x14ac:dyDescent="0.25">
      <c r="A46" s="60" t="str">
        <f t="shared" si="0"/>
        <v>Unitil - FG&amp;E</v>
      </c>
      <c r="B46" s="65" t="s">
        <v>314</v>
      </c>
      <c r="C46" s="65" t="s">
        <v>314</v>
      </c>
      <c r="D46" s="58" t="s">
        <v>357</v>
      </c>
      <c r="E46" s="58" t="s">
        <v>354</v>
      </c>
      <c r="F46" s="58" t="s">
        <v>360</v>
      </c>
      <c r="G46" s="58" t="s">
        <v>354</v>
      </c>
      <c r="H46" s="11" t="s">
        <v>420</v>
      </c>
      <c r="I46" s="64">
        <v>0</v>
      </c>
      <c r="J46" s="58" t="s">
        <v>314</v>
      </c>
      <c r="K46" s="58">
        <v>0</v>
      </c>
      <c r="L46" s="58" t="s">
        <v>314</v>
      </c>
      <c r="M46" s="58" t="s">
        <v>314</v>
      </c>
      <c r="N46" s="193">
        <v>0</v>
      </c>
      <c r="O46" s="65" t="s">
        <v>314</v>
      </c>
      <c r="P46" s="58" t="s">
        <v>314</v>
      </c>
      <c r="Q46" s="58" t="s">
        <v>314</v>
      </c>
      <c r="R46" s="187" t="s">
        <v>314</v>
      </c>
      <c r="S46" s="64">
        <v>0</v>
      </c>
      <c r="T46" s="58">
        <v>0</v>
      </c>
      <c r="U46" s="58">
        <v>0</v>
      </c>
      <c r="V46" s="58">
        <v>0</v>
      </c>
      <c r="W46" s="187">
        <v>0</v>
      </c>
      <c r="X46" s="64">
        <v>0</v>
      </c>
      <c r="Y46" s="58">
        <v>0</v>
      </c>
      <c r="Z46" s="187">
        <v>0</v>
      </c>
      <c r="AA46" s="64">
        <v>0</v>
      </c>
      <c r="AB46" s="187">
        <v>0</v>
      </c>
      <c r="AC46" s="187">
        <v>0</v>
      </c>
    </row>
    <row r="47" spans="1:29" ht="30" customHeight="1" x14ac:dyDescent="0.25">
      <c r="A47" s="60" t="str">
        <f t="shared" si="0"/>
        <v>Unitil - FG&amp;E</v>
      </c>
      <c r="B47" s="65" t="s">
        <v>314</v>
      </c>
      <c r="C47" s="65" t="s">
        <v>314</v>
      </c>
      <c r="D47" s="58" t="s">
        <v>357</v>
      </c>
      <c r="E47" s="58" t="s">
        <v>354</v>
      </c>
      <c r="F47" s="401"/>
      <c r="G47" s="401"/>
      <c r="H47" s="425"/>
      <c r="I47" s="64">
        <v>0</v>
      </c>
      <c r="J47" s="58" t="s">
        <v>314</v>
      </c>
      <c r="K47" s="58">
        <v>0</v>
      </c>
      <c r="L47" s="58" t="s">
        <v>314</v>
      </c>
      <c r="M47" s="58" t="s">
        <v>314</v>
      </c>
      <c r="N47" s="193">
        <v>0</v>
      </c>
      <c r="O47" s="65" t="s">
        <v>314</v>
      </c>
      <c r="P47" s="58" t="s">
        <v>314</v>
      </c>
      <c r="Q47" s="58" t="s">
        <v>314</v>
      </c>
      <c r="R47" s="187" t="s">
        <v>314</v>
      </c>
      <c r="S47" s="64">
        <v>0</v>
      </c>
      <c r="T47" s="58">
        <v>0</v>
      </c>
      <c r="U47" s="58">
        <v>0</v>
      </c>
      <c r="V47" s="58">
        <v>0</v>
      </c>
      <c r="W47" s="187">
        <v>0</v>
      </c>
      <c r="X47" s="64">
        <v>0</v>
      </c>
      <c r="Y47" s="58">
        <v>0</v>
      </c>
      <c r="Z47" s="187">
        <v>0</v>
      </c>
      <c r="AA47" s="64">
        <v>0</v>
      </c>
      <c r="AB47" s="187">
        <v>0</v>
      </c>
      <c r="AC47" s="187">
        <v>0</v>
      </c>
    </row>
    <row r="48" spans="1:29" ht="30" customHeight="1" x14ac:dyDescent="0.25">
      <c r="A48" s="60" t="str">
        <f t="shared" si="0"/>
        <v>Unitil - FG&amp;E</v>
      </c>
      <c r="B48" s="65" t="s">
        <v>314</v>
      </c>
      <c r="C48" s="65" t="s">
        <v>314</v>
      </c>
      <c r="D48" s="58" t="s">
        <v>361</v>
      </c>
      <c r="E48" s="58" t="s">
        <v>322</v>
      </c>
      <c r="F48" s="58" t="s">
        <v>362</v>
      </c>
      <c r="G48" s="58" t="s">
        <v>417</v>
      </c>
      <c r="H48" s="11" t="s">
        <v>420</v>
      </c>
      <c r="I48" s="64">
        <v>0</v>
      </c>
      <c r="J48" s="58" t="s">
        <v>314</v>
      </c>
      <c r="K48" s="58">
        <v>0</v>
      </c>
      <c r="L48" s="58" t="s">
        <v>314</v>
      </c>
      <c r="M48" s="58" t="s">
        <v>314</v>
      </c>
      <c r="N48" s="193">
        <v>0</v>
      </c>
      <c r="O48" s="65" t="s">
        <v>314</v>
      </c>
      <c r="P48" s="58" t="s">
        <v>314</v>
      </c>
      <c r="Q48" s="58" t="s">
        <v>314</v>
      </c>
      <c r="R48" s="187" t="s">
        <v>314</v>
      </c>
      <c r="S48" s="64">
        <v>0</v>
      </c>
      <c r="T48" s="58">
        <v>0</v>
      </c>
      <c r="U48" s="58">
        <v>0</v>
      </c>
      <c r="V48" s="58">
        <v>0</v>
      </c>
      <c r="W48" s="187">
        <v>0</v>
      </c>
      <c r="X48" s="64">
        <v>0</v>
      </c>
      <c r="Y48" s="58">
        <v>0</v>
      </c>
      <c r="Z48" s="187">
        <v>0</v>
      </c>
      <c r="AA48" s="64">
        <v>0</v>
      </c>
      <c r="AB48" s="187">
        <v>0</v>
      </c>
      <c r="AC48" s="187">
        <v>0</v>
      </c>
    </row>
    <row r="49" spans="1:29" ht="30" customHeight="1" x14ac:dyDescent="0.25">
      <c r="A49" s="60" t="str">
        <f t="shared" si="0"/>
        <v>Unitil - FG&amp;E</v>
      </c>
      <c r="B49" s="65" t="s">
        <v>314</v>
      </c>
      <c r="C49" s="65" t="s">
        <v>314</v>
      </c>
      <c r="D49" s="58" t="s">
        <v>361</v>
      </c>
      <c r="E49" s="58" t="s">
        <v>322</v>
      </c>
      <c r="F49" s="401"/>
      <c r="G49" s="401"/>
      <c r="H49" s="425"/>
      <c r="I49" s="64">
        <v>0</v>
      </c>
      <c r="J49" s="58" t="s">
        <v>314</v>
      </c>
      <c r="K49" s="58">
        <v>0</v>
      </c>
      <c r="L49" s="58" t="s">
        <v>314</v>
      </c>
      <c r="M49" s="58" t="s">
        <v>314</v>
      </c>
      <c r="N49" s="193">
        <v>0</v>
      </c>
      <c r="O49" s="65" t="s">
        <v>314</v>
      </c>
      <c r="P49" s="58" t="s">
        <v>314</v>
      </c>
      <c r="Q49" s="58" t="s">
        <v>314</v>
      </c>
      <c r="R49" s="187" t="s">
        <v>314</v>
      </c>
      <c r="S49" s="64">
        <v>0</v>
      </c>
      <c r="T49" s="58">
        <v>0</v>
      </c>
      <c r="U49" s="58">
        <v>0</v>
      </c>
      <c r="V49" s="58">
        <v>0</v>
      </c>
      <c r="W49" s="187">
        <v>0</v>
      </c>
      <c r="X49" s="64">
        <v>0</v>
      </c>
      <c r="Y49" s="58">
        <v>0</v>
      </c>
      <c r="Z49" s="187">
        <v>0</v>
      </c>
      <c r="AA49" s="64">
        <v>0</v>
      </c>
      <c r="AB49" s="187">
        <v>0</v>
      </c>
      <c r="AC49" s="187">
        <v>0</v>
      </c>
    </row>
    <row r="50" spans="1:29" ht="30" customHeight="1" x14ac:dyDescent="0.25">
      <c r="A50" s="60" t="str">
        <f t="shared" si="0"/>
        <v>Unitil - FG&amp;E</v>
      </c>
      <c r="B50" s="65" t="s">
        <v>314</v>
      </c>
      <c r="C50" s="65" t="s">
        <v>314</v>
      </c>
      <c r="D50" s="58" t="s">
        <v>363</v>
      </c>
      <c r="E50" s="58" t="s">
        <v>331</v>
      </c>
      <c r="F50" s="58" t="s">
        <v>364</v>
      </c>
      <c r="G50" s="58" t="s">
        <v>412</v>
      </c>
      <c r="H50" s="11" t="s">
        <v>420</v>
      </c>
      <c r="I50" s="64">
        <v>0</v>
      </c>
      <c r="J50" s="58" t="s">
        <v>314</v>
      </c>
      <c r="K50" s="58">
        <v>0</v>
      </c>
      <c r="L50" s="58" t="s">
        <v>314</v>
      </c>
      <c r="M50" s="58" t="s">
        <v>314</v>
      </c>
      <c r="N50" s="193">
        <v>0</v>
      </c>
      <c r="O50" s="65" t="s">
        <v>314</v>
      </c>
      <c r="P50" s="58" t="s">
        <v>314</v>
      </c>
      <c r="Q50" s="58" t="s">
        <v>314</v>
      </c>
      <c r="R50" s="187" t="s">
        <v>314</v>
      </c>
      <c r="S50" s="64">
        <v>0</v>
      </c>
      <c r="T50" s="58">
        <v>0</v>
      </c>
      <c r="U50" s="58">
        <v>0</v>
      </c>
      <c r="V50" s="58">
        <v>0</v>
      </c>
      <c r="W50" s="187">
        <v>0</v>
      </c>
      <c r="X50" s="64">
        <v>0</v>
      </c>
      <c r="Y50" s="58">
        <v>0</v>
      </c>
      <c r="Z50" s="187">
        <v>0</v>
      </c>
      <c r="AA50" s="64">
        <v>0</v>
      </c>
      <c r="AB50" s="187">
        <v>0</v>
      </c>
      <c r="AC50" s="187">
        <v>0</v>
      </c>
    </row>
    <row r="51" spans="1:29" ht="30" customHeight="1" x14ac:dyDescent="0.25">
      <c r="A51" s="60" t="str">
        <f t="shared" si="0"/>
        <v>Unitil - FG&amp;E</v>
      </c>
      <c r="B51" s="65" t="s">
        <v>314</v>
      </c>
      <c r="C51" s="65" t="s">
        <v>314</v>
      </c>
      <c r="D51" s="58" t="s">
        <v>363</v>
      </c>
      <c r="E51" s="58" t="s">
        <v>331</v>
      </c>
      <c r="F51" s="58" t="s">
        <v>365</v>
      </c>
      <c r="G51" s="58" t="s">
        <v>418</v>
      </c>
      <c r="H51" s="11" t="s">
        <v>420</v>
      </c>
      <c r="I51" s="64">
        <v>0</v>
      </c>
      <c r="J51" s="58" t="s">
        <v>314</v>
      </c>
      <c r="K51" s="58">
        <v>0</v>
      </c>
      <c r="L51" s="58" t="s">
        <v>314</v>
      </c>
      <c r="M51" s="58" t="s">
        <v>314</v>
      </c>
      <c r="N51" s="193">
        <v>0</v>
      </c>
      <c r="O51" s="65" t="s">
        <v>314</v>
      </c>
      <c r="P51" s="58" t="s">
        <v>314</v>
      </c>
      <c r="Q51" s="58" t="s">
        <v>314</v>
      </c>
      <c r="R51" s="187" t="s">
        <v>314</v>
      </c>
      <c r="S51" s="64">
        <v>0</v>
      </c>
      <c r="T51" s="58">
        <v>0</v>
      </c>
      <c r="U51" s="58">
        <v>0</v>
      </c>
      <c r="V51" s="58">
        <v>0</v>
      </c>
      <c r="W51" s="187">
        <v>0</v>
      </c>
      <c r="X51" s="64">
        <v>0</v>
      </c>
      <c r="Y51" s="58">
        <v>0</v>
      </c>
      <c r="Z51" s="187">
        <v>0</v>
      </c>
      <c r="AA51" s="64">
        <v>0</v>
      </c>
      <c r="AB51" s="187">
        <v>0</v>
      </c>
      <c r="AC51" s="187">
        <v>0</v>
      </c>
    </row>
    <row r="52" spans="1:29" ht="30" customHeight="1" x14ac:dyDescent="0.25">
      <c r="A52" s="60" t="str">
        <f t="shared" si="0"/>
        <v>Unitil - FG&amp;E</v>
      </c>
      <c r="B52" s="65" t="s">
        <v>314</v>
      </c>
      <c r="C52" s="65" t="s">
        <v>314</v>
      </c>
      <c r="D52" s="58" t="s">
        <v>363</v>
      </c>
      <c r="E52" s="58" t="s">
        <v>331</v>
      </c>
      <c r="F52" s="401"/>
      <c r="G52" s="401"/>
      <c r="H52" s="425"/>
      <c r="I52" s="64">
        <v>0</v>
      </c>
      <c r="J52" s="58" t="s">
        <v>314</v>
      </c>
      <c r="K52" s="58">
        <v>0</v>
      </c>
      <c r="L52" s="58" t="s">
        <v>314</v>
      </c>
      <c r="M52" s="58" t="s">
        <v>314</v>
      </c>
      <c r="N52" s="193">
        <v>0</v>
      </c>
      <c r="O52" s="65" t="s">
        <v>314</v>
      </c>
      <c r="P52" s="58" t="s">
        <v>314</v>
      </c>
      <c r="Q52" s="58" t="s">
        <v>314</v>
      </c>
      <c r="R52" s="187" t="s">
        <v>314</v>
      </c>
      <c r="S52" s="64">
        <v>0</v>
      </c>
      <c r="T52" s="58">
        <v>0</v>
      </c>
      <c r="U52" s="58">
        <v>0</v>
      </c>
      <c r="V52" s="58">
        <v>0</v>
      </c>
      <c r="W52" s="187">
        <v>0</v>
      </c>
      <c r="X52" s="64">
        <v>0</v>
      </c>
      <c r="Y52" s="58">
        <v>0</v>
      </c>
      <c r="Z52" s="187">
        <v>0</v>
      </c>
      <c r="AA52" s="64">
        <v>0</v>
      </c>
      <c r="AB52" s="187">
        <v>0</v>
      </c>
      <c r="AC52" s="187">
        <v>0</v>
      </c>
    </row>
    <row r="53" spans="1:29" ht="30" customHeight="1" x14ac:dyDescent="0.25">
      <c r="A53" s="60" t="str">
        <f t="shared" si="0"/>
        <v>Unitil - FG&amp;E</v>
      </c>
      <c r="B53" s="65" t="s">
        <v>314</v>
      </c>
      <c r="C53" s="65" t="s">
        <v>314</v>
      </c>
      <c r="D53" s="58" t="s">
        <v>366</v>
      </c>
      <c r="E53" s="58" t="s">
        <v>322</v>
      </c>
      <c r="F53" s="58" t="s">
        <v>367</v>
      </c>
      <c r="G53" s="58" t="s">
        <v>322</v>
      </c>
      <c r="H53" s="11" t="s">
        <v>420</v>
      </c>
      <c r="I53" s="64">
        <v>0</v>
      </c>
      <c r="J53" s="58" t="s">
        <v>314</v>
      </c>
      <c r="K53" s="58">
        <v>0</v>
      </c>
      <c r="L53" s="58" t="s">
        <v>314</v>
      </c>
      <c r="M53" s="58" t="s">
        <v>314</v>
      </c>
      <c r="N53" s="193">
        <v>0</v>
      </c>
      <c r="O53" s="65" t="s">
        <v>314</v>
      </c>
      <c r="P53" s="58" t="s">
        <v>314</v>
      </c>
      <c r="Q53" s="58" t="s">
        <v>314</v>
      </c>
      <c r="R53" s="187" t="s">
        <v>314</v>
      </c>
      <c r="S53" s="64">
        <v>0</v>
      </c>
      <c r="T53" s="58">
        <v>0</v>
      </c>
      <c r="U53" s="58">
        <v>0</v>
      </c>
      <c r="V53" s="58">
        <v>0</v>
      </c>
      <c r="W53" s="187">
        <v>0</v>
      </c>
      <c r="X53" s="64">
        <v>0</v>
      </c>
      <c r="Y53" s="58">
        <v>0</v>
      </c>
      <c r="Z53" s="187">
        <v>0</v>
      </c>
      <c r="AA53" s="64">
        <v>0</v>
      </c>
      <c r="AB53" s="187">
        <v>0</v>
      </c>
      <c r="AC53" s="187">
        <v>0</v>
      </c>
    </row>
    <row r="54" spans="1:29" ht="30" customHeight="1" x14ac:dyDescent="0.25">
      <c r="A54" s="60" t="str">
        <f t="shared" si="0"/>
        <v>Unitil - FG&amp;E</v>
      </c>
      <c r="B54" s="65" t="s">
        <v>314</v>
      </c>
      <c r="C54" s="65" t="s">
        <v>314</v>
      </c>
      <c r="D54" s="58" t="s">
        <v>366</v>
      </c>
      <c r="E54" s="58" t="s">
        <v>322</v>
      </c>
      <c r="F54" s="58" t="s">
        <v>368</v>
      </c>
      <c r="G54" s="58" t="s">
        <v>322</v>
      </c>
      <c r="H54" s="11" t="s">
        <v>420</v>
      </c>
      <c r="I54" s="64">
        <v>0</v>
      </c>
      <c r="J54" s="58" t="s">
        <v>314</v>
      </c>
      <c r="K54" s="58">
        <v>0</v>
      </c>
      <c r="L54" s="58" t="s">
        <v>314</v>
      </c>
      <c r="M54" s="58" t="s">
        <v>314</v>
      </c>
      <c r="N54" s="193">
        <v>0</v>
      </c>
      <c r="O54" s="65" t="s">
        <v>314</v>
      </c>
      <c r="P54" s="58" t="s">
        <v>314</v>
      </c>
      <c r="Q54" s="58" t="s">
        <v>314</v>
      </c>
      <c r="R54" s="187" t="s">
        <v>314</v>
      </c>
      <c r="S54" s="64">
        <v>0</v>
      </c>
      <c r="T54" s="58">
        <v>0</v>
      </c>
      <c r="U54" s="58">
        <v>0</v>
      </c>
      <c r="V54" s="58">
        <v>0</v>
      </c>
      <c r="W54" s="187">
        <v>0</v>
      </c>
      <c r="X54" s="64">
        <v>0</v>
      </c>
      <c r="Y54" s="58">
        <v>0</v>
      </c>
      <c r="Z54" s="187">
        <v>0</v>
      </c>
      <c r="AA54" s="64">
        <v>0</v>
      </c>
      <c r="AB54" s="187">
        <v>0</v>
      </c>
      <c r="AC54" s="187">
        <v>0</v>
      </c>
    </row>
    <row r="55" spans="1:29" ht="30" customHeight="1" x14ac:dyDescent="0.25">
      <c r="A55" s="60" t="str">
        <f t="shared" si="0"/>
        <v>Unitil - FG&amp;E</v>
      </c>
      <c r="B55" s="65" t="s">
        <v>314</v>
      </c>
      <c r="C55" s="65" t="s">
        <v>314</v>
      </c>
      <c r="D55" s="58" t="s">
        <v>366</v>
      </c>
      <c r="E55" s="58" t="s">
        <v>322</v>
      </c>
      <c r="F55" s="58" t="s">
        <v>369</v>
      </c>
      <c r="G55" s="58" t="s">
        <v>419</v>
      </c>
      <c r="H55" s="11" t="s">
        <v>420</v>
      </c>
      <c r="I55" s="64">
        <v>0</v>
      </c>
      <c r="J55" s="58" t="s">
        <v>314</v>
      </c>
      <c r="K55" s="58">
        <v>0</v>
      </c>
      <c r="L55" s="58" t="s">
        <v>314</v>
      </c>
      <c r="M55" s="58" t="s">
        <v>314</v>
      </c>
      <c r="N55" s="193">
        <v>0</v>
      </c>
      <c r="O55" s="65" t="s">
        <v>314</v>
      </c>
      <c r="P55" s="58" t="s">
        <v>314</v>
      </c>
      <c r="Q55" s="58" t="s">
        <v>314</v>
      </c>
      <c r="R55" s="187" t="s">
        <v>314</v>
      </c>
      <c r="S55" s="64">
        <v>0</v>
      </c>
      <c r="T55" s="58">
        <v>0</v>
      </c>
      <c r="U55" s="58">
        <v>0</v>
      </c>
      <c r="V55" s="58">
        <v>0</v>
      </c>
      <c r="W55" s="187">
        <v>0</v>
      </c>
      <c r="X55" s="64">
        <v>0</v>
      </c>
      <c r="Y55" s="58">
        <v>0</v>
      </c>
      <c r="Z55" s="187">
        <v>0</v>
      </c>
      <c r="AA55" s="64">
        <v>0</v>
      </c>
      <c r="AB55" s="187">
        <v>0</v>
      </c>
      <c r="AC55" s="187">
        <v>0</v>
      </c>
    </row>
    <row r="56" spans="1:29" ht="30" customHeight="1" x14ac:dyDescent="0.25">
      <c r="A56" s="60" t="str">
        <f t="shared" si="0"/>
        <v>Unitil - FG&amp;E</v>
      </c>
      <c r="B56" s="65" t="s">
        <v>314</v>
      </c>
      <c r="C56" s="65" t="s">
        <v>314</v>
      </c>
      <c r="D56" s="58" t="s">
        <v>366</v>
      </c>
      <c r="E56" s="58" t="s">
        <v>322</v>
      </c>
      <c r="F56" s="58" t="s">
        <v>370</v>
      </c>
      <c r="G56" s="58" t="s">
        <v>322</v>
      </c>
      <c r="H56" s="11" t="s">
        <v>420</v>
      </c>
      <c r="I56" s="64">
        <v>0</v>
      </c>
      <c r="J56" s="58" t="s">
        <v>314</v>
      </c>
      <c r="K56" s="58">
        <v>0</v>
      </c>
      <c r="L56" s="58" t="s">
        <v>314</v>
      </c>
      <c r="M56" s="58" t="s">
        <v>314</v>
      </c>
      <c r="N56" s="193">
        <v>0</v>
      </c>
      <c r="O56" s="65" t="s">
        <v>314</v>
      </c>
      <c r="P56" s="58" t="s">
        <v>314</v>
      </c>
      <c r="Q56" s="58" t="s">
        <v>314</v>
      </c>
      <c r="R56" s="187" t="s">
        <v>314</v>
      </c>
      <c r="S56" s="64">
        <v>0</v>
      </c>
      <c r="T56" s="58">
        <v>0</v>
      </c>
      <c r="U56" s="58">
        <v>0</v>
      </c>
      <c r="V56" s="58">
        <v>0</v>
      </c>
      <c r="W56" s="187">
        <v>0</v>
      </c>
      <c r="X56" s="64">
        <v>0</v>
      </c>
      <c r="Y56" s="58">
        <v>0</v>
      </c>
      <c r="Z56" s="187">
        <v>0</v>
      </c>
      <c r="AA56" s="64">
        <v>0</v>
      </c>
      <c r="AB56" s="187">
        <v>0</v>
      </c>
      <c r="AC56" s="187">
        <v>0</v>
      </c>
    </row>
    <row r="57" spans="1:29" ht="30" customHeight="1" x14ac:dyDescent="0.25">
      <c r="A57" s="60" t="str">
        <f t="shared" si="0"/>
        <v>Unitil - FG&amp;E</v>
      </c>
      <c r="B57" s="65" t="s">
        <v>314</v>
      </c>
      <c r="C57" s="65" t="s">
        <v>314</v>
      </c>
      <c r="D57" s="58" t="s">
        <v>366</v>
      </c>
      <c r="E57" s="58" t="s">
        <v>322</v>
      </c>
      <c r="F57" s="58">
        <v>1303</v>
      </c>
      <c r="G57" s="58" t="s">
        <v>322</v>
      </c>
      <c r="H57" s="11" t="s">
        <v>420</v>
      </c>
      <c r="I57" s="18">
        <v>0</v>
      </c>
      <c r="J57" s="116" t="s">
        <v>314</v>
      </c>
      <c r="K57" s="116">
        <v>0</v>
      </c>
      <c r="L57" s="116" t="s">
        <v>314</v>
      </c>
      <c r="M57" s="116" t="s">
        <v>314</v>
      </c>
      <c r="N57" s="11">
        <v>0</v>
      </c>
      <c r="O57" s="17" t="s">
        <v>314</v>
      </c>
      <c r="P57" s="116" t="s">
        <v>314</v>
      </c>
      <c r="Q57" s="116" t="s">
        <v>314</v>
      </c>
      <c r="R57" s="11" t="s">
        <v>314</v>
      </c>
      <c r="S57" s="64">
        <v>0</v>
      </c>
      <c r="T57" s="58">
        <v>0</v>
      </c>
      <c r="U57" s="58">
        <v>0</v>
      </c>
      <c r="V57" s="58">
        <v>0</v>
      </c>
      <c r="W57" s="193">
        <v>0</v>
      </c>
      <c r="X57" s="64">
        <v>0</v>
      </c>
      <c r="Y57" s="58">
        <v>0</v>
      </c>
      <c r="Z57" s="193">
        <v>0</v>
      </c>
      <c r="AA57" s="64">
        <v>0</v>
      </c>
      <c r="AB57" s="187">
        <v>0</v>
      </c>
      <c r="AC57" s="187">
        <v>0</v>
      </c>
    </row>
    <row r="58" spans="1:29" ht="30" customHeight="1" x14ac:dyDescent="0.25">
      <c r="A58" s="60" t="str">
        <f t="shared" si="0"/>
        <v>Unitil - FG&amp;E</v>
      </c>
      <c r="B58" s="65" t="s">
        <v>314</v>
      </c>
      <c r="C58" s="65" t="s">
        <v>314</v>
      </c>
      <c r="D58" s="58" t="s">
        <v>366</v>
      </c>
      <c r="E58" s="58" t="s">
        <v>322</v>
      </c>
      <c r="F58" s="58">
        <v>1309</v>
      </c>
      <c r="G58" s="58" t="s">
        <v>322</v>
      </c>
      <c r="H58" s="11" t="s">
        <v>420</v>
      </c>
      <c r="I58" s="18">
        <v>0</v>
      </c>
      <c r="J58" s="116" t="s">
        <v>314</v>
      </c>
      <c r="K58" s="116">
        <v>0</v>
      </c>
      <c r="L58" s="116" t="s">
        <v>314</v>
      </c>
      <c r="M58" s="116" t="s">
        <v>314</v>
      </c>
      <c r="N58" s="11">
        <v>0</v>
      </c>
      <c r="O58" s="17" t="s">
        <v>314</v>
      </c>
      <c r="P58" s="116" t="s">
        <v>314</v>
      </c>
      <c r="Q58" s="116" t="s">
        <v>314</v>
      </c>
      <c r="R58" s="11" t="s">
        <v>314</v>
      </c>
      <c r="S58" s="64">
        <v>0</v>
      </c>
      <c r="T58" s="58">
        <v>0</v>
      </c>
      <c r="U58" s="58">
        <v>0</v>
      </c>
      <c r="V58" s="58">
        <v>0</v>
      </c>
      <c r="W58" s="193">
        <v>0</v>
      </c>
      <c r="X58" s="64">
        <v>0</v>
      </c>
      <c r="Y58" s="58">
        <v>0</v>
      </c>
      <c r="Z58" s="193">
        <v>0</v>
      </c>
      <c r="AA58" s="64">
        <v>0</v>
      </c>
      <c r="AB58" s="187">
        <v>0</v>
      </c>
      <c r="AC58" s="187">
        <v>0</v>
      </c>
    </row>
    <row r="59" spans="1:29" ht="30" customHeight="1" x14ac:dyDescent="0.25">
      <c r="A59" s="60" t="str">
        <f t="shared" si="0"/>
        <v>Unitil - FG&amp;E</v>
      </c>
      <c r="B59" s="65" t="s">
        <v>314</v>
      </c>
      <c r="C59" s="65" t="s">
        <v>314</v>
      </c>
      <c r="D59" s="58" t="s">
        <v>366</v>
      </c>
      <c r="E59" s="58" t="s">
        <v>322</v>
      </c>
      <c r="F59" s="401"/>
      <c r="G59" s="401"/>
      <c r="H59" s="425"/>
      <c r="I59" s="18">
        <v>0</v>
      </c>
      <c r="J59" s="116" t="s">
        <v>314</v>
      </c>
      <c r="K59" s="116">
        <v>0</v>
      </c>
      <c r="L59" s="116" t="s">
        <v>314</v>
      </c>
      <c r="M59" s="116" t="s">
        <v>314</v>
      </c>
      <c r="N59" s="11">
        <v>0</v>
      </c>
      <c r="O59" s="17" t="s">
        <v>314</v>
      </c>
      <c r="P59" s="116" t="s">
        <v>314</v>
      </c>
      <c r="Q59" s="116" t="s">
        <v>314</v>
      </c>
      <c r="R59" s="11" t="s">
        <v>314</v>
      </c>
      <c r="S59" s="64">
        <v>0</v>
      </c>
      <c r="T59" s="58">
        <v>0</v>
      </c>
      <c r="U59" s="58">
        <v>0</v>
      </c>
      <c r="V59" s="58">
        <v>0</v>
      </c>
      <c r="W59" s="193">
        <v>0</v>
      </c>
      <c r="X59" s="64">
        <v>0</v>
      </c>
      <c r="Y59" s="58">
        <v>0</v>
      </c>
      <c r="Z59" s="193">
        <v>0</v>
      </c>
      <c r="AA59" s="64">
        <v>0</v>
      </c>
      <c r="AB59" s="187">
        <v>0</v>
      </c>
      <c r="AC59" s="187">
        <v>0</v>
      </c>
    </row>
    <row r="60" spans="1:29" ht="30" customHeight="1" x14ac:dyDescent="0.25">
      <c r="A60" s="60" t="str">
        <f t="shared" si="0"/>
        <v>Unitil - FG&amp;E</v>
      </c>
      <c r="B60" s="65" t="s">
        <v>314</v>
      </c>
      <c r="C60" s="65" t="s">
        <v>314</v>
      </c>
      <c r="D60" s="58" t="s">
        <v>371</v>
      </c>
      <c r="E60" s="58" t="s">
        <v>322</v>
      </c>
      <c r="F60" s="58" t="s">
        <v>372</v>
      </c>
      <c r="G60" s="58" t="s">
        <v>322</v>
      </c>
      <c r="H60" s="11" t="s">
        <v>420</v>
      </c>
      <c r="I60" s="18">
        <v>0</v>
      </c>
      <c r="J60" s="116" t="s">
        <v>314</v>
      </c>
      <c r="K60" s="116">
        <v>0</v>
      </c>
      <c r="L60" s="116" t="s">
        <v>314</v>
      </c>
      <c r="M60" s="116" t="s">
        <v>314</v>
      </c>
      <c r="N60" s="11">
        <v>0</v>
      </c>
      <c r="O60" s="17" t="s">
        <v>314</v>
      </c>
      <c r="P60" s="116" t="s">
        <v>314</v>
      </c>
      <c r="Q60" s="116" t="s">
        <v>314</v>
      </c>
      <c r="R60" s="11" t="s">
        <v>314</v>
      </c>
      <c r="S60" s="64">
        <v>0</v>
      </c>
      <c r="T60" s="58">
        <v>0</v>
      </c>
      <c r="U60" s="58">
        <v>0</v>
      </c>
      <c r="V60" s="58">
        <v>0</v>
      </c>
      <c r="W60" s="193">
        <v>0</v>
      </c>
      <c r="X60" s="64">
        <v>0</v>
      </c>
      <c r="Y60" s="58">
        <v>0</v>
      </c>
      <c r="Z60" s="193">
        <v>0</v>
      </c>
      <c r="AA60" s="64">
        <v>0</v>
      </c>
      <c r="AB60" s="193">
        <v>0</v>
      </c>
      <c r="AC60" s="187">
        <v>0</v>
      </c>
    </row>
    <row r="61" spans="1:29" ht="30" customHeight="1" x14ac:dyDescent="0.25">
      <c r="A61" s="60" t="str">
        <f t="shared" si="0"/>
        <v>Unitil - FG&amp;E</v>
      </c>
      <c r="B61" s="65" t="s">
        <v>314</v>
      </c>
      <c r="C61" s="65" t="s">
        <v>314</v>
      </c>
      <c r="D61" s="58" t="s">
        <v>371</v>
      </c>
      <c r="E61" s="58" t="s">
        <v>322</v>
      </c>
      <c r="F61" s="58" t="s">
        <v>373</v>
      </c>
      <c r="G61" s="58" t="s">
        <v>322</v>
      </c>
      <c r="H61" s="11" t="s">
        <v>420</v>
      </c>
      <c r="I61" s="18">
        <v>0</v>
      </c>
      <c r="J61" s="116" t="s">
        <v>314</v>
      </c>
      <c r="K61" s="116">
        <v>0</v>
      </c>
      <c r="L61" s="116" t="s">
        <v>314</v>
      </c>
      <c r="M61" s="116" t="s">
        <v>314</v>
      </c>
      <c r="N61" s="11">
        <v>0</v>
      </c>
      <c r="O61" s="17" t="s">
        <v>314</v>
      </c>
      <c r="P61" s="116" t="s">
        <v>314</v>
      </c>
      <c r="Q61" s="116" t="s">
        <v>314</v>
      </c>
      <c r="R61" s="11" t="s">
        <v>314</v>
      </c>
      <c r="S61" s="64">
        <v>0</v>
      </c>
      <c r="T61" s="58">
        <v>0</v>
      </c>
      <c r="U61" s="58">
        <v>0</v>
      </c>
      <c r="V61" s="58">
        <v>0</v>
      </c>
      <c r="W61" s="193">
        <v>0</v>
      </c>
      <c r="X61" s="64">
        <v>0</v>
      </c>
      <c r="Y61" s="58">
        <v>0</v>
      </c>
      <c r="Z61" s="193">
        <v>0</v>
      </c>
      <c r="AA61" s="64">
        <v>0</v>
      </c>
      <c r="AB61" s="193">
        <v>0</v>
      </c>
      <c r="AC61" s="187">
        <v>0</v>
      </c>
    </row>
    <row r="62" spans="1:29" ht="30" customHeight="1" x14ac:dyDescent="0.25">
      <c r="A62" s="60" t="str">
        <f t="shared" si="0"/>
        <v>Unitil - FG&amp;E</v>
      </c>
      <c r="B62" s="65" t="s">
        <v>314</v>
      </c>
      <c r="C62" s="65" t="s">
        <v>314</v>
      </c>
      <c r="D62" s="58" t="s">
        <v>371</v>
      </c>
      <c r="E62" s="58" t="s">
        <v>322</v>
      </c>
      <c r="F62" s="58" t="s">
        <v>374</v>
      </c>
      <c r="G62" s="58" t="s">
        <v>322</v>
      </c>
      <c r="H62" s="11" t="s">
        <v>420</v>
      </c>
      <c r="I62" s="18">
        <v>0</v>
      </c>
      <c r="J62" s="116" t="s">
        <v>314</v>
      </c>
      <c r="K62" s="116">
        <v>0</v>
      </c>
      <c r="L62" s="116" t="s">
        <v>314</v>
      </c>
      <c r="M62" s="116" t="s">
        <v>314</v>
      </c>
      <c r="N62" s="11">
        <v>0</v>
      </c>
      <c r="O62" s="17" t="s">
        <v>314</v>
      </c>
      <c r="P62" s="116" t="s">
        <v>314</v>
      </c>
      <c r="Q62" s="116" t="s">
        <v>314</v>
      </c>
      <c r="R62" s="11" t="s">
        <v>314</v>
      </c>
      <c r="S62" s="64">
        <v>0</v>
      </c>
      <c r="T62" s="58">
        <v>0</v>
      </c>
      <c r="U62" s="58">
        <v>0</v>
      </c>
      <c r="V62" s="58">
        <v>0</v>
      </c>
      <c r="W62" s="193">
        <v>0</v>
      </c>
      <c r="X62" s="64">
        <v>0</v>
      </c>
      <c r="Y62" s="58">
        <v>0</v>
      </c>
      <c r="Z62" s="193">
        <v>0</v>
      </c>
      <c r="AA62" s="64">
        <v>0</v>
      </c>
      <c r="AB62" s="193">
        <v>0</v>
      </c>
      <c r="AC62" s="187">
        <v>0</v>
      </c>
    </row>
    <row r="63" spans="1:29" ht="30" customHeight="1" x14ac:dyDescent="0.25">
      <c r="A63" s="60" t="str">
        <f t="shared" si="0"/>
        <v>Unitil - FG&amp;E</v>
      </c>
      <c r="B63" s="65" t="s">
        <v>314</v>
      </c>
      <c r="C63" s="65" t="s">
        <v>314</v>
      </c>
      <c r="D63" s="58" t="s">
        <v>371</v>
      </c>
      <c r="E63" s="58" t="s">
        <v>322</v>
      </c>
      <c r="F63" s="58" t="s">
        <v>375</v>
      </c>
      <c r="G63" s="58" t="s">
        <v>322</v>
      </c>
      <c r="H63" s="11" t="s">
        <v>420</v>
      </c>
      <c r="I63" s="18">
        <v>0</v>
      </c>
      <c r="J63" s="116" t="s">
        <v>314</v>
      </c>
      <c r="K63" s="116">
        <v>0</v>
      </c>
      <c r="L63" s="116" t="s">
        <v>314</v>
      </c>
      <c r="M63" s="116" t="s">
        <v>314</v>
      </c>
      <c r="N63" s="11">
        <v>0</v>
      </c>
      <c r="O63" s="17" t="s">
        <v>314</v>
      </c>
      <c r="P63" s="116" t="s">
        <v>314</v>
      </c>
      <c r="Q63" s="116" t="s">
        <v>314</v>
      </c>
      <c r="R63" s="11" t="s">
        <v>314</v>
      </c>
      <c r="S63" s="64">
        <v>0</v>
      </c>
      <c r="T63" s="58">
        <v>0</v>
      </c>
      <c r="U63" s="58">
        <v>0</v>
      </c>
      <c r="V63" s="58">
        <v>0</v>
      </c>
      <c r="W63" s="193">
        <v>0</v>
      </c>
      <c r="X63" s="64">
        <v>0</v>
      </c>
      <c r="Y63" s="58">
        <v>0</v>
      </c>
      <c r="Z63" s="193">
        <v>0</v>
      </c>
      <c r="AA63" s="64">
        <v>0</v>
      </c>
      <c r="AB63" s="193">
        <v>0</v>
      </c>
      <c r="AC63" s="187">
        <v>0</v>
      </c>
    </row>
    <row r="64" spans="1:29" ht="30" customHeight="1" x14ac:dyDescent="0.25">
      <c r="A64" s="60" t="str">
        <f t="shared" si="0"/>
        <v>Unitil - FG&amp;E</v>
      </c>
      <c r="B64" s="58" t="s">
        <v>314</v>
      </c>
      <c r="C64" s="65" t="s">
        <v>314</v>
      </c>
      <c r="D64" s="58" t="s">
        <v>371</v>
      </c>
      <c r="E64" s="58" t="s">
        <v>322</v>
      </c>
      <c r="F64" s="58" t="s">
        <v>376</v>
      </c>
      <c r="G64" s="58" t="s">
        <v>322</v>
      </c>
      <c r="H64" s="185" t="s">
        <v>420</v>
      </c>
      <c r="I64" s="18">
        <v>0</v>
      </c>
      <c r="J64" s="116" t="s">
        <v>314</v>
      </c>
      <c r="K64" s="116">
        <v>0</v>
      </c>
      <c r="L64" s="116" t="s">
        <v>314</v>
      </c>
      <c r="M64" s="116" t="s">
        <v>314</v>
      </c>
      <c r="N64" s="11">
        <v>0</v>
      </c>
      <c r="O64" s="17" t="s">
        <v>314</v>
      </c>
      <c r="P64" s="116" t="s">
        <v>314</v>
      </c>
      <c r="Q64" s="116" t="s">
        <v>314</v>
      </c>
      <c r="R64" s="11" t="s">
        <v>314</v>
      </c>
      <c r="S64" s="64">
        <v>0</v>
      </c>
      <c r="T64" s="58">
        <v>0</v>
      </c>
      <c r="U64" s="58">
        <v>0</v>
      </c>
      <c r="V64" s="58">
        <v>0</v>
      </c>
      <c r="W64" s="193">
        <v>0</v>
      </c>
      <c r="X64" s="64">
        <v>0</v>
      </c>
      <c r="Y64" s="58">
        <v>0</v>
      </c>
      <c r="Z64" s="193">
        <v>0</v>
      </c>
      <c r="AA64" s="64">
        <v>0</v>
      </c>
      <c r="AB64" s="193">
        <v>0</v>
      </c>
      <c r="AC64" s="187">
        <v>0</v>
      </c>
    </row>
    <row r="65" spans="1:29" ht="30" customHeight="1" thickBot="1" x14ac:dyDescent="0.3">
      <c r="A65" s="60" t="str">
        <f t="shared" si="0"/>
        <v>Unitil - FG&amp;E</v>
      </c>
      <c r="B65" s="198" t="s">
        <v>314</v>
      </c>
      <c r="C65" s="402" t="s">
        <v>314</v>
      </c>
      <c r="D65" s="198" t="s">
        <v>371</v>
      </c>
      <c r="E65" s="198" t="s">
        <v>322</v>
      </c>
      <c r="F65" s="453"/>
      <c r="G65" s="401"/>
      <c r="H65" s="439"/>
      <c r="I65" s="40">
        <v>0</v>
      </c>
      <c r="J65" s="37" t="s">
        <v>314</v>
      </c>
      <c r="K65" s="37">
        <v>0</v>
      </c>
      <c r="L65" s="37" t="s">
        <v>314</v>
      </c>
      <c r="M65" s="37" t="s">
        <v>314</v>
      </c>
      <c r="N65" s="28">
        <v>0</v>
      </c>
      <c r="O65" s="403" t="s">
        <v>314</v>
      </c>
      <c r="P65" s="184" t="s">
        <v>314</v>
      </c>
      <c r="Q65" s="184" t="s">
        <v>314</v>
      </c>
      <c r="R65" s="185" t="s">
        <v>314</v>
      </c>
      <c r="S65" s="199">
        <v>0</v>
      </c>
      <c r="T65" s="200">
        <v>0</v>
      </c>
      <c r="U65" s="200">
        <v>0</v>
      </c>
      <c r="V65" s="200">
        <v>0</v>
      </c>
      <c r="W65" s="201">
        <v>0</v>
      </c>
      <c r="X65" s="199">
        <v>0</v>
      </c>
      <c r="Y65" s="200">
        <v>0</v>
      </c>
      <c r="Z65" s="201">
        <v>0</v>
      </c>
      <c r="AA65" s="199">
        <v>0</v>
      </c>
      <c r="AB65" s="201">
        <v>0</v>
      </c>
      <c r="AC65" s="663">
        <v>0</v>
      </c>
    </row>
    <row r="66" spans="1:29" ht="15.75" thickBot="1" x14ac:dyDescent="0.3">
      <c r="A66" s="393" t="s">
        <v>264</v>
      </c>
      <c r="B66" s="703"/>
      <c r="C66" s="704"/>
      <c r="D66" s="704"/>
      <c r="E66" s="704"/>
      <c r="F66" s="704"/>
      <c r="G66" s="704"/>
      <c r="H66" s="705"/>
      <c r="I66" s="212">
        <f t="shared" ref="I66:AC66" si="1">SUM(I8:I65)</f>
        <v>0</v>
      </c>
      <c r="J66" s="212">
        <f t="shared" si="1"/>
        <v>0</v>
      </c>
      <c r="K66" s="212">
        <f t="shared" si="1"/>
        <v>0</v>
      </c>
      <c r="L66" s="212">
        <f t="shared" si="1"/>
        <v>0</v>
      </c>
      <c r="M66" s="212">
        <f t="shared" si="1"/>
        <v>0</v>
      </c>
      <c r="N66" s="213">
        <f t="shared" si="1"/>
        <v>0</v>
      </c>
      <c r="O66" s="189">
        <f t="shared" si="1"/>
        <v>0</v>
      </c>
      <c r="P66" s="190">
        <f t="shared" si="1"/>
        <v>0</v>
      </c>
      <c r="Q66" s="190">
        <f t="shared" si="1"/>
        <v>0</v>
      </c>
      <c r="R66" s="191">
        <f t="shared" si="1"/>
        <v>0</v>
      </c>
      <c r="S66" s="189">
        <f t="shared" si="1"/>
        <v>0</v>
      </c>
      <c r="T66" s="190">
        <f t="shared" si="1"/>
        <v>0</v>
      </c>
      <c r="U66" s="190">
        <f t="shared" si="1"/>
        <v>0</v>
      </c>
      <c r="V66" s="190">
        <f t="shared" si="1"/>
        <v>0</v>
      </c>
      <c r="W66" s="191">
        <f t="shared" si="1"/>
        <v>0</v>
      </c>
      <c r="X66" s="189">
        <f t="shared" si="1"/>
        <v>0</v>
      </c>
      <c r="Y66" s="190">
        <f t="shared" si="1"/>
        <v>0</v>
      </c>
      <c r="Z66" s="191">
        <f t="shared" si="1"/>
        <v>0</v>
      </c>
      <c r="AA66" s="189">
        <f t="shared" si="1"/>
        <v>0</v>
      </c>
      <c r="AB66" s="191">
        <f t="shared" si="1"/>
        <v>0</v>
      </c>
      <c r="AC66" s="214">
        <f t="shared" si="1"/>
        <v>0</v>
      </c>
    </row>
    <row r="68" spans="1:29" x14ac:dyDescent="0.25">
      <c r="A68" s="39" t="s">
        <v>52</v>
      </c>
      <c r="C68" s="61"/>
    </row>
    <row r="69" spans="1:29" x14ac:dyDescent="0.25">
      <c r="A69" s="183" t="s">
        <v>268</v>
      </c>
      <c r="B69" s="140"/>
      <c r="C69" s="205"/>
      <c r="D69" s="134"/>
      <c r="E69" s="134"/>
      <c r="F69" s="134"/>
      <c r="G69" s="134"/>
      <c r="H69" s="134"/>
      <c r="I69" s="141"/>
      <c r="J69" s="206"/>
      <c r="K69" s="206"/>
      <c r="L69" s="206"/>
    </row>
    <row r="70" spans="1:29" ht="15" customHeight="1" x14ac:dyDescent="0.25">
      <c r="A70" s="152" t="s">
        <v>241</v>
      </c>
      <c r="B70" s="359"/>
      <c r="C70" s="148"/>
      <c r="D70" s="148"/>
      <c r="E70" s="148"/>
      <c r="F70" s="148"/>
      <c r="G70" s="148"/>
      <c r="H70" s="148"/>
      <c r="I70" s="174"/>
      <c r="J70" s="158"/>
      <c r="K70" s="158"/>
      <c r="L70" s="158"/>
      <c r="M70" s="102"/>
      <c r="N70" s="102"/>
      <c r="O70" s="102"/>
      <c r="P70" s="102"/>
      <c r="Q70" s="7"/>
      <c r="R70" s="7"/>
    </row>
    <row r="71" spans="1:29" ht="15" customHeight="1" x14ac:dyDescent="0.25">
      <c r="A71" s="152" t="s">
        <v>248</v>
      </c>
      <c r="B71" s="359"/>
      <c r="C71" s="148"/>
      <c r="D71" s="148"/>
      <c r="E71" s="148"/>
      <c r="F71" s="148"/>
      <c r="G71" s="148"/>
      <c r="H71" s="148"/>
      <c r="I71" s="174"/>
      <c r="J71" s="158"/>
      <c r="K71" s="158"/>
      <c r="L71" s="158"/>
      <c r="M71" s="102"/>
      <c r="N71" s="102"/>
      <c r="O71" s="102"/>
      <c r="P71" s="102"/>
      <c r="Q71" s="7"/>
      <c r="R71" s="7"/>
    </row>
    <row r="72" spans="1:29" ht="15" customHeight="1" x14ac:dyDescent="0.25">
      <c r="A72" s="152" t="s">
        <v>242</v>
      </c>
      <c r="B72" s="359"/>
      <c r="C72" s="148"/>
      <c r="D72" s="148"/>
      <c r="E72" s="148"/>
      <c r="F72" s="148"/>
      <c r="G72" s="148"/>
      <c r="H72" s="148"/>
      <c r="I72" s="174"/>
      <c r="J72" s="158"/>
      <c r="K72" s="158"/>
      <c r="L72" s="158"/>
      <c r="M72" s="102"/>
      <c r="N72" s="102"/>
      <c r="O72" s="102"/>
      <c r="P72" s="102"/>
      <c r="Q72" s="7"/>
      <c r="R72" s="7"/>
    </row>
    <row r="73" spans="1:29" ht="15" customHeight="1" x14ac:dyDescent="0.25">
      <c r="A73" s="155" t="s">
        <v>310</v>
      </c>
      <c r="B73" s="360"/>
      <c r="C73" s="159"/>
      <c r="D73" s="159"/>
      <c r="E73" s="159"/>
      <c r="F73" s="159"/>
      <c r="G73" s="159"/>
      <c r="H73" s="159"/>
      <c r="I73" s="177"/>
      <c r="J73" s="158"/>
      <c r="K73" s="158"/>
      <c r="L73" s="158"/>
      <c r="M73" s="158"/>
      <c r="N73" s="158"/>
      <c r="O73" s="158"/>
      <c r="P73" s="158"/>
    </row>
  </sheetData>
  <mergeCells count="7">
    <mergeCell ref="X6:Z6"/>
    <mergeCell ref="AA6:AB6"/>
    <mergeCell ref="B66:H66"/>
    <mergeCell ref="A6:H6"/>
    <mergeCell ref="I6:N6"/>
    <mergeCell ref="O6:R6"/>
    <mergeCell ref="S6:W6"/>
  </mergeCells>
  <printOptions headings="1" gridLines="1"/>
  <pageMargins left="0.7" right="0.7" top="0.75" bottom="0.75" header="0.3" footer="0.3"/>
  <pageSetup scale="2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U98"/>
  <sheetViews>
    <sheetView zoomScaleNormal="100" workbookViewId="0">
      <selection activeCell="BH67" sqref="BH67"/>
    </sheetView>
  </sheetViews>
  <sheetFormatPr defaultRowHeight="15" x14ac:dyDescent="0.25"/>
  <cols>
    <col min="1" max="1" width="23.28515625" style="114" customWidth="1"/>
    <col min="2" max="4" width="15.7109375" style="114" customWidth="1"/>
    <col min="5" max="6" width="22" style="114" bestFit="1" customWidth="1"/>
    <col min="7" max="7" width="15.7109375" style="114" customWidth="1"/>
    <col min="8" max="8" width="18.85546875" style="114" customWidth="1"/>
    <col min="9" max="9" width="14.7109375" style="114" customWidth="1"/>
    <col min="10" max="13" width="12.7109375" style="114" customWidth="1"/>
    <col min="14" max="14" width="14.42578125" style="114" customWidth="1"/>
    <col min="15" max="15" width="15.5703125" style="114" customWidth="1"/>
    <col min="16" max="16" width="14.140625" style="114" customWidth="1"/>
    <col min="17" max="17" width="18.28515625" style="114" customWidth="1"/>
    <col min="18" max="18" width="17.5703125" style="114" customWidth="1"/>
    <col min="19" max="24" width="18.7109375" style="114" customWidth="1"/>
    <col min="25" max="26" width="18.42578125" style="114" customWidth="1"/>
    <col min="27" max="33" width="19.7109375" style="114" customWidth="1"/>
    <col min="34" max="34" width="21.28515625" style="114" customWidth="1"/>
    <col min="35" max="35" width="18.7109375" style="114" customWidth="1"/>
    <col min="36" max="41" width="19.7109375" style="114" customWidth="1"/>
    <col min="42" max="42" width="21.42578125" style="114" customWidth="1"/>
    <col min="43" max="43" width="22.7109375" style="114" bestFit="1" customWidth="1"/>
    <col min="44" max="51" width="19.7109375" style="114" customWidth="1"/>
    <col min="52" max="52" width="13.7109375" style="82" customWidth="1"/>
    <col min="53" max="54" width="13.7109375" style="114" customWidth="1"/>
    <col min="55" max="55" width="15.140625" style="114" customWidth="1"/>
    <col min="56" max="62" width="13.7109375" style="114" customWidth="1"/>
    <col min="63" max="63" width="18.85546875" style="114" customWidth="1"/>
    <col min="64" max="65" width="14.7109375" style="114" customWidth="1"/>
    <col min="66" max="70" width="15.7109375" style="114" customWidth="1"/>
    <col min="71" max="78" width="20.140625" style="114" customWidth="1"/>
    <col min="79" max="79" width="25.7109375" style="114" customWidth="1"/>
    <col min="80" max="80" width="17" style="114" customWidth="1"/>
    <col min="81" max="81" width="18.140625" style="114" customWidth="1"/>
    <col min="82" max="82" width="20.140625" style="114" customWidth="1"/>
    <col min="83" max="83" width="21.42578125" style="114" customWidth="1"/>
    <col min="84" max="84" width="14.42578125" style="114" customWidth="1"/>
    <col min="85" max="16384" width="9.140625" style="114"/>
  </cols>
  <sheetData>
    <row r="1" spans="1:84" ht="21.75" customHeight="1" x14ac:dyDescent="0.3">
      <c r="A1" s="1" t="s">
        <v>43</v>
      </c>
      <c r="B1" s="1" t="s">
        <v>164</v>
      </c>
      <c r="C1" s="127"/>
      <c r="D1" s="241" t="s">
        <v>1</v>
      </c>
      <c r="E1" s="241" t="s">
        <v>313</v>
      </c>
      <c r="G1" s="1"/>
      <c r="H1" s="1"/>
      <c r="S1" s="24"/>
      <c r="T1" s="25"/>
      <c r="U1" s="24"/>
      <c r="V1" s="24"/>
      <c r="W1" s="24"/>
      <c r="X1" s="24"/>
      <c r="AA1" s="24"/>
      <c r="AB1" s="24"/>
      <c r="AC1" s="24"/>
      <c r="AD1" s="24"/>
      <c r="AE1" s="24"/>
      <c r="AF1" s="24"/>
      <c r="AG1" s="24"/>
      <c r="AH1" s="24"/>
      <c r="AI1" s="24"/>
      <c r="AJ1" s="24"/>
      <c r="AK1" s="24"/>
      <c r="AL1" s="24"/>
      <c r="AM1" s="24"/>
      <c r="AN1" s="24"/>
      <c r="AO1" s="24"/>
      <c r="AP1" s="24"/>
    </row>
    <row r="2" spans="1:84" x14ac:dyDescent="0.25">
      <c r="A2" s="2"/>
      <c r="B2" s="2"/>
      <c r="C2" s="2"/>
      <c r="D2" s="241" t="s">
        <v>2</v>
      </c>
      <c r="E2" s="254">
        <v>2018</v>
      </c>
    </row>
    <row r="3" spans="1:84" x14ac:dyDescent="0.25">
      <c r="B3" s="2"/>
      <c r="C3" s="2"/>
      <c r="D3" s="2"/>
      <c r="E3" s="2"/>
    </row>
    <row r="4" spans="1:84" ht="15" customHeight="1" x14ac:dyDescent="0.25">
      <c r="A4" s="169" t="s">
        <v>197</v>
      </c>
      <c r="B4" s="140"/>
      <c r="C4" s="134"/>
      <c r="D4" s="134"/>
      <c r="E4" s="134"/>
      <c r="F4" s="135"/>
      <c r="G4" s="136"/>
      <c r="H4" s="136"/>
      <c r="I4" s="136"/>
      <c r="J4" s="136"/>
      <c r="K4" s="136"/>
      <c r="L4" s="136"/>
      <c r="M4" s="115"/>
      <c r="N4" s="115"/>
      <c r="O4" s="115"/>
      <c r="P4" s="115"/>
      <c r="Q4" s="115"/>
    </row>
    <row r="5" spans="1:84" ht="15" customHeight="1" x14ac:dyDescent="0.25">
      <c r="A5" s="152" t="s">
        <v>6</v>
      </c>
      <c r="B5" s="146"/>
      <c r="C5" s="130"/>
      <c r="D5" s="130"/>
      <c r="E5" s="130"/>
      <c r="F5" s="131"/>
      <c r="G5" s="70"/>
      <c r="H5" s="70"/>
      <c r="I5" s="70"/>
      <c r="J5" s="70"/>
      <c r="K5" s="70"/>
      <c r="L5" s="70"/>
    </row>
    <row r="6" spans="1:84" ht="15" customHeight="1" x14ac:dyDescent="0.25">
      <c r="A6" s="152" t="s">
        <v>166</v>
      </c>
      <c r="B6" s="146"/>
      <c r="C6" s="130"/>
      <c r="D6" s="130"/>
      <c r="E6" s="130"/>
      <c r="F6" s="131"/>
      <c r="G6" s="70"/>
      <c r="H6" s="70"/>
      <c r="I6" s="70"/>
      <c r="J6" s="70"/>
      <c r="K6" s="70"/>
      <c r="L6" s="70"/>
      <c r="T6" s="41"/>
      <c r="U6" s="41"/>
      <c r="V6" s="41"/>
    </row>
    <row r="7" spans="1:84" ht="15" customHeight="1" x14ac:dyDescent="0.25">
      <c r="A7" s="152" t="s">
        <v>7</v>
      </c>
      <c r="B7" s="146"/>
      <c r="C7" s="130"/>
      <c r="D7" s="130"/>
      <c r="E7" s="130"/>
      <c r="F7" s="131"/>
      <c r="G7" s="70"/>
      <c r="H7" s="70"/>
      <c r="I7" s="70"/>
      <c r="J7" s="70"/>
      <c r="K7" s="70"/>
      <c r="L7" s="70"/>
      <c r="T7" s="41"/>
      <c r="U7" s="41"/>
      <c r="V7" s="41"/>
    </row>
    <row r="8" spans="1:84" ht="15" customHeight="1" x14ac:dyDescent="0.25">
      <c r="A8" s="152" t="s">
        <v>168</v>
      </c>
      <c r="B8" s="146"/>
      <c r="C8" s="130"/>
      <c r="D8" s="130"/>
      <c r="E8" s="130"/>
      <c r="F8" s="131"/>
      <c r="G8" s="70"/>
      <c r="H8" s="70"/>
      <c r="I8" s="70"/>
      <c r="J8" s="70"/>
      <c r="K8" s="70"/>
      <c r="L8" s="70"/>
      <c r="N8" s="114">
        <f>SUM(N15:N71)/1000</f>
        <v>451348.66899999988</v>
      </c>
      <c r="T8" s="41"/>
      <c r="U8" s="41"/>
      <c r="V8" s="41"/>
    </row>
    <row r="9" spans="1:84" ht="15" customHeight="1" x14ac:dyDescent="0.25">
      <c r="A9" s="155" t="s">
        <v>167</v>
      </c>
      <c r="B9" s="156"/>
      <c r="C9" s="132"/>
      <c r="D9" s="132"/>
      <c r="E9" s="132"/>
      <c r="F9" s="133"/>
      <c r="G9" s="70"/>
      <c r="H9" s="70"/>
      <c r="I9" s="70"/>
      <c r="J9" s="70"/>
      <c r="K9" s="70"/>
      <c r="L9" s="70"/>
      <c r="T9" s="41"/>
      <c r="U9" s="41"/>
      <c r="V9" s="41"/>
    </row>
    <row r="10" spans="1:84" ht="15.75" thickBot="1" x14ac:dyDescent="0.3"/>
    <row r="11" spans="1:84" ht="15.75" thickBot="1" x14ac:dyDescent="0.3">
      <c r="A11" s="714" t="s">
        <v>53</v>
      </c>
      <c r="B11" s="715"/>
      <c r="C11" s="715"/>
      <c r="D11" s="715"/>
      <c r="E11" s="715"/>
      <c r="F11" s="715"/>
      <c r="G11" s="715"/>
      <c r="H11" s="716"/>
      <c r="I11" s="720" t="s">
        <v>5</v>
      </c>
      <c r="J11" s="720"/>
      <c r="K11" s="720"/>
      <c r="L11" s="720"/>
      <c r="M11" s="720"/>
      <c r="N11" s="720"/>
      <c r="O11" s="720"/>
      <c r="P11" s="721"/>
      <c r="Q11" s="726" t="s">
        <v>169</v>
      </c>
      <c r="R11" s="727"/>
      <c r="S11" s="764" t="s">
        <v>135</v>
      </c>
      <c r="T11" s="765"/>
      <c r="U11" s="765"/>
      <c r="V11" s="765"/>
      <c r="W11" s="765"/>
      <c r="X11" s="765"/>
      <c r="Y11" s="765"/>
      <c r="Z11" s="765"/>
      <c r="AA11" s="765"/>
      <c r="AB11" s="765"/>
      <c r="AC11" s="765"/>
      <c r="AD11" s="765"/>
      <c r="AE11" s="765"/>
      <c r="AF11" s="765"/>
      <c r="AG11" s="765"/>
      <c r="AH11" s="765"/>
      <c r="AI11" s="765"/>
      <c r="AJ11" s="765"/>
      <c r="AK11" s="765"/>
      <c r="AL11" s="765"/>
      <c r="AM11" s="765"/>
      <c r="AN11" s="765"/>
      <c r="AO11" s="765"/>
      <c r="AP11" s="765"/>
      <c r="AQ11" s="766"/>
      <c r="AR11" s="767" t="s">
        <v>111</v>
      </c>
      <c r="AS11" s="768"/>
      <c r="AT11" s="768"/>
      <c r="AU11" s="768"/>
      <c r="AV11" s="768"/>
      <c r="AW11" s="768"/>
      <c r="AX11" s="768"/>
      <c r="AY11" s="769"/>
      <c r="AZ11" s="776" t="s">
        <v>113</v>
      </c>
      <c r="BA11" s="777"/>
      <c r="BB11" s="777"/>
      <c r="BC11" s="777"/>
      <c r="BD11" s="777"/>
      <c r="BE11" s="777"/>
      <c r="BF11" s="777"/>
      <c r="BG11" s="777"/>
      <c r="BH11" s="777"/>
      <c r="BI11" s="777"/>
      <c r="BJ11" s="777"/>
      <c r="BK11" s="777"/>
      <c r="BL11" s="777"/>
      <c r="BM11" s="777"/>
      <c r="BN11" s="777"/>
      <c r="BO11" s="777"/>
      <c r="BP11" s="777"/>
      <c r="BQ11" s="777"/>
      <c r="BR11" s="777"/>
      <c r="BS11" s="777"/>
      <c r="BT11" s="777"/>
      <c r="BU11" s="777"/>
      <c r="BV11" s="777"/>
      <c r="BW11" s="777"/>
      <c r="BX11" s="777"/>
      <c r="BY11" s="777"/>
      <c r="BZ11" s="778"/>
      <c r="CA11" s="745" t="s">
        <v>114</v>
      </c>
      <c r="CB11" s="746"/>
      <c r="CC11" s="746"/>
      <c r="CD11" s="746"/>
      <c r="CE11" s="746"/>
      <c r="CF11" s="747"/>
    </row>
    <row r="12" spans="1:84" ht="15.75" customHeight="1" thickBot="1" x14ac:dyDescent="0.3">
      <c r="A12" s="717"/>
      <c r="B12" s="718"/>
      <c r="C12" s="718"/>
      <c r="D12" s="718"/>
      <c r="E12" s="718"/>
      <c r="F12" s="718"/>
      <c r="G12" s="718"/>
      <c r="H12" s="719"/>
      <c r="I12" s="722"/>
      <c r="J12" s="722"/>
      <c r="K12" s="722"/>
      <c r="L12" s="722"/>
      <c r="M12" s="722"/>
      <c r="N12" s="722"/>
      <c r="O12" s="722"/>
      <c r="P12" s="723"/>
      <c r="Q12" s="728"/>
      <c r="R12" s="729"/>
      <c r="S12" s="748" t="s">
        <v>54</v>
      </c>
      <c r="T12" s="749"/>
      <c r="U12" s="749"/>
      <c r="V12" s="749"/>
      <c r="W12" s="749"/>
      <c r="X12" s="749"/>
      <c r="Y12" s="749"/>
      <c r="Z12" s="750"/>
      <c r="AA12" s="748" t="s">
        <v>55</v>
      </c>
      <c r="AB12" s="749"/>
      <c r="AC12" s="749"/>
      <c r="AD12" s="749"/>
      <c r="AE12" s="749"/>
      <c r="AF12" s="749"/>
      <c r="AG12" s="749"/>
      <c r="AH12" s="749"/>
      <c r="AI12" s="750"/>
      <c r="AJ12" s="751" t="s">
        <v>62</v>
      </c>
      <c r="AK12" s="752"/>
      <c r="AL12" s="752"/>
      <c r="AM12" s="752"/>
      <c r="AN12" s="752"/>
      <c r="AO12" s="752"/>
      <c r="AP12" s="752"/>
      <c r="AQ12" s="753"/>
      <c r="AR12" s="770"/>
      <c r="AS12" s="771"/>
      <c r="AT12" s="771"/>
      <c r="AU12" s="771"/>
      <c r="AV12" s="771"/>
      <c r="AW12" s="771"/>
      <c r="AX12" s="771"/>
      <c r="AY12" s="772"/>
      <c r="AZ12" s="745" t="s">
        <v>89</v>
      </c>
      <c r="BA12" s="754"/>
      <c r="BB12" s="754"/>
      <c r="BC12" s="754"/>
      <c r="BD12" s="754"/>
      <c r="BE12" s="754"/>
      <c r="BF12" s="754"/>
      <c r="BG12" s="754"/>
      <c r="BH12" s="754"/>
      <c r="BI12" s="754"/>
      <c r="BJ12" s="754"/>
      <c r="BK12" s="755"/>
      <c r="BL12" s="742" t="s">
        <v>125</v>
      </c>
      <c r="BM12" s="743"/>
      <c r="BN12" s="742" t="s">
        <v>124</v>
      </c>
      <c r="BO12" s="743"/>
      <c r="BP12" s="761"/>
      <c r="BQ12" s="742" t="s">
        <v>131</v>
      </c>
      <c r="BR12" s="761"/>
      <c r="BS12" s="732" t="s">
        <v>127</v>
      </c>
      <c r="BT12" s="763"/>
      <c r="BU12" s="763"/>
      <c r="BV12" s="763"/>
      <c r="BW12" s="763"/>
      <c r="BX12" s="763"/>
      <c r="BY12" s="763"/>
      <c r="BZ12" s="763"/>
      <c r="CA12" s="732" t="s">
        <v>108</v>
      </c>
      <c r="CB12" s="741"/>
      <c r="CC12" s="741"/>
      <c r="CD12" s="732" t="s">
        <v>109</v>
      </c>
      <c r="CE12" s="733"/>
      <c r="CF12" s="734" t="s">
        <v>112</v>
      </c>
    </row>
    <row r="13" spans="1:84" ht="30.75" thickBot="1" x14ac:dyDescent="0.3">
      <c r="A13" s="717"/>
      <c r="B13" s="718"/>
      <c r="C13" s="718"/>
      <c r="D13" s="718"/>
      <c r="E13" s="718"/>
      <c r="F13" s="718"/>
      <c r="G13" s="718"/>
      <c r="H13" s="719"/>
      <c r="I13" s="724"/>
      <c r="J13" s="724"/>
      <c r="K13" s="724"/>
      <c r="L13" s="724"/>
      <c r="M13" s="724"/>
      <c r="N13" s="724"/>
      <c r="O13" s="724"/>
      <c r="P13" s="725"/>
      <c r="Q13" s="730"/>
      <c r="R13" s="731"/>
      <c r="S13" s="736" t="s">
        <v>421</v>
      </c>
      <c r="T13" s="737"/>
      <c r="U13" s="738" t="s">
        <v>422</v>
      </c>
      <c r="V13" s="737"/>
      <c r="W13" s="738" t="s">
        <v>423</v>
      </c>
      <c r="X13" s="739"/>
      <c r="Y13" s="740" t="s">
        <v>237</v>
      </c>
      <c r="Z13" s="733"/>
      <c r="AA13" s="736" t="s">
        <v>421</v>
      </c>
      <c r="AB13" s="737"/>
      <c r="AC13" s="738" t="s">
        <v>422</v>
      </c>
      <c r="AD13" s="737"/>
      <c r="AE13" s="738" t="s">
        <v>423</v>
      </c>
      <c r="AF13" s="739"/>
      <c r="AG13" s="740" t="s">
        <v>237</v>
      </c>
      <c r="AH13" s="741"/>
      <c r="AI13" s="137" t="s">
        <v>60</v>
      </c>
      <c r="AJ13" s="736" t="s">
        <v>421</v>
      </c>
      <c r="AK13" s="737"/>
      <c r="AL13" s="738" t="s">
        <v>422</v>
      </c>
      <c r="AM13" s="737"/>
      <c r="AN13" s="738" t="s">
        <v>423</v>
      </c>
      <c r="AO13" s="739"/>
      <c r="AP13" s="740" t="s">
        <v>237</v>
      </c>
      <c r="AQ13" s="741"/>
      <c r="AR13" s="773"/>
      <c r="AS13" s="774"/>
      <c r="AT13" s="774"/>
      <c r="AU13" s="774"/>
      <c r="AV13" s="774"/>
      <c r="AW13" s="774"/>
      <c r="AX13" s="774"/>
      <c r="AY13" s="775"/>
      <c r="AZ13" s="756"/>
      <c r="BA13" s="757"/>
      <c r="BB13" s="757"/>
      <c r="BC13" s="757"/>
      <c r="BD13" s="757"/>
      <c r="BE13" s="757"/>
      <c r="BF13" s="757"/>
      <c r="BG13" s="757"/>
      <c r="BH13" s="757"/>
      <c r="BI13" s="757"/>
      <c r="BJ13" s="757"/>
      <c r="BK13" s="758"/>
      <c r="BL13" s="759"/>
      <c r="BM13" s="760"/>
      <c r="BN13" s="759"/>
      <c r="BO13" s="760"/>
      <c r="BP13" s="762"/>
      <c r="BQ13" s="759"/>
      <c r="BR13" s="762"/>
      <c r="BS13" s="742" t="s">
        <v>107</v>
      </c>
      <c r="BT13" s="743"/>
      <c r="BU13" s="743"/>
      <c r="BV13" s="743"/>
      <c r="BW13" s="743"/>
      <c r="BX13" s="743"/>
      <c r="BY13" s="743"/>
      <c r="BZ13" s="743"/>
      <c r="CA13" s="407" t="s">
        <v>161</v>
      </c>
      <c r="CB13" s="732" t="s">
        <v>152</v>
      </c>
      <c r="CC13" s="744"/>
      <c r="CD13" s="732" t="s">
        <v>110</v>
      </c>
      <c r="CE13" s="744"/>
      <c r="CF13" s="735"/>
    </row>
    <row r="14" spans="1:84" ht="90.75" thickBot="1" x14ac:dyDescent="0.3">
      <c r="A14" s="361" t="s">
        <v>1</v>
      </c>
      <c r="B14" s="362" t="s">
        <v>83</v>
      </c>
      <c r="C14" s="362" t="s">
        <v>84</v>
      </c>
      <c r="D14" s="97" t="s">
        <v>3</v>
      </c>
      <c r="E14" s="97" t="s">
        <v>56</v>
      </c>
      <c r="F14" s="97" t="s">
        <v>4</v>
      </c>
      <c r="G14" s="97" t="s">
        <v>85</v>
      </c>
      <c r="H14" s="366" t="s">
        <v>61</v>
      </c>
      <c r="I14" s="234" t="s">
        <v>58</v>
      </c>
      <c r="J14" s="235" t="s">
        <v>9</v>
      </c>
      <c r="K14" s="235" t="s">
        <v>59</v>
      </c>
      <c r="L14" s="235" t="s">
        <v>57</v>
      </c>
      <c r="M14" s="235" t="s">
        <v>8</v>
      </c>
      <c r="N14" s="235" t="s">
        <v>104</v>
      </c>
      <c r="O14" s="235" t="s">
        <v>132</v>
      </c>
      <c r="P14" s="235" t="s">
        <v>101</v>
      </c>
      <c r="Q14" s="236" t="s">
        <v>133</v>
      </c>
      <c r="R14" s="237" t="s">
        <v>134</v>
      </c>
      <c r="S14" s="215" t="s">
        <v>295</v>
      </c>
      <c r="T14" s="409" t="s">
        <v>296</v>
      </c>
      <c r="U14" s="409" t="s">
        <v>297</v>
      </c>
      <c r="V14" s="409" t="s">
        <v>298</v>
      </c>
      <c r="W14" s="409" t="s">
        <v>295</v>
      </c>
      <c r="X14" s="409" t="s">
        <v>298</v>
      </c>
      <c r="Y14" s="409" t="s">
        <v>307</v>
      </c>
      <c r="Z14" s="216" t="s">
        <v>306</v>
      </c>
      <c r="AA14" s="215" t="s">
        <v>299</v>
      </c>
      <c r="AB14" s="409" t="s">
        <v>300</v>
      </c>
      <c r="AC14" s="409" t="s">
        <v>299</v>
      </c>
      <c r="AD14" s="409" t="s">
        <v>301</v>
      </c>
      <c r="AE14" s="409" t="s">
        <v>299</v>
      </c>
      <c r="AF14" s="409" t="s">
        <v>301</v>
      </c>
      <c r="AG14" s="409" t="s">
        <v>305</v>
      </c>
      <c r="AH14" s="409" t="s">
        <v>304</v>
      </c>
      <c r="AI14" s="216" t="s">
        <v>240</v>
      </c>
      <c r="AJ14" s="215" t="s">
        <v>424</v>
      </c>
      <c r="AK14" s="409" t="s">
        <v>425</v>
      </c>
      <c r="AL14" s="215" t="s">
        <v>424</v>
      </c>
      <c r="AM14" s="632" t="s">
        <v>425</v>
      </c>
      <c r="AN14" s="215" t="s">
        <v>424</v>
      </c>
      <c r="AO14" s="632" t="s">
        <v>425</v>
      </c>
      <c r="AP14" s="409" t="s">
        <v>302</v>
      </c>
      <c r="AQ14" s="216" t="s">
        <v>303</v>
      </c>
      <c r="AR14" s="217" t="s">
        <v>115</v>
      </c>
      <c r="AS14" s="218" t="s">
        <v>116</v>
      </c>
      <c r="AT14" s="218" t="s">
        <v>117</v>
      </c>
      <c r="AU14" s="218" t="s">
        <v>118</v>
      </c>
      <c r="AV14" s="218" t="s">
        <v>262</v>
      </c>
      <c r="AW14" s="218" t="s">
        <v>119</v>
      </c>
      <c r="AX14" s="219" t="s">
        <v>196</v>
      </c>
      <c r="AY14" s="220" t="s">
        <v>263</v>
      </c>
      <c r="AZ14" s="78" t="s">
        <v>426</v>
      </c>
      <c r="BA14" s="78" t="s">
        <v>102</v>
      </c>
      <c r="BB14" s="78" t="s">
        <v>427</v>
      </c>
      <c r="BC14" s="78" t="s">
        <v>103</v>
      </c>
      <c r="BD14" s="79" t="s">
        <v>428</v>
      </c>
      <c r="BE14" s="78" t="s">
        <v>308</v>
      </c>
      <c r="BF14" s="78" t="s">
        <v>429</v>
      </c>
      <c r="BG14" s="78" t="s">
        <v>105</v>
      </c>
      <c r="BH14" s="78" t="s">
        <v>430</v>
      </c>
      <c r="BI14" s="414" t="s">
        <v>309</v>
      </c>
      <c r="BJ14" s="79" t="s">
        <v>437</v>
      </c>
      <c r="BK14" s="414" t="s">
        <v>136</v>
      </c>
      <c r="BL14" s="90" t="s">
        <v>170</v>
      </c>
      <c r="BM14" s="411" t="s">
        <v>158</v>
      </c>
      <c r="BN14" s="407" t="s">
        <v>137</v>
      </c>
      <c r="BO14" s="88" t="s">
        <v>159</v>
      </c>
      <c r="BP14" s="411" t="s">
        <v>231</v>
      </c>
      <c r="BQ14" s="90" t="s">
        <v>232</v>
      </c>
      <c r="BR14" s="411" t="s">
        <v>233</v>
      </c>
      <c r="BS14" s="407" t="s">
        <v>138</v>
      </c>
      <c r="BT14" s="88" t="s">
        <v>144</v>
      </c>
      <c r="BU14" s="413" t="s">
        <v>139</v>
      </c>
      <c r="BV14" s="223" t="s">
        <v>145</v>
      </c>
      <c r="BW14" s="407" t="s">
        <v>140</v>
      </c>
      <c r="BX14" s="88" t="s">
        <v>146</v>
      </c>
      <c r="BY14" s="413" t="s">
        <v>121</v>
      </c>
      <c r="BZ14" s="89" t="s">
        <v>147</v>
      </c>
      <c r="CA14" s="408" t="s">
        <v>160</v>
      </c>
      <c r="CB14" s="224" t="s">
        <v>153</v>
      </c>
      <c r="CC14" s="412" t="s">
        <v>154</v>
      </c>
      <c r="CD14" s="90" t="s">
        <v>141</v>
      </c>
      <c r="CE14" s="411" t="s">
        <v>142</v>
      </c>
      <c r="CF14" s="411" t="s">
        <v>143</v>
      </c>
    </row>
    <row r="15" spans="1:84" ht="30" customHeight="1" x14ac:dyDescent="0.25">
      <c r="A15" s="60" t="str">
        <f t="shared" ref="A15:A71" si="0">$E$1</f>
        <v>Unitil - FG&amp;E</v>
      </c>
      <c r="B15" s="65" t="s">
        <v>314</v>
      </c>
      <c r="C15" s="65" t="s">
        <v>314</v>
      </c>
      <c r="D15" s="58" t="s">
        <v>321</v>
      </c>
      <c r="E15" s="58" t="s">
        <v>322</v>
      </c>
      <c r="F15" s="58" t="s">
        <v>323</v>
      </c>
      <c r="G15" s="58" t="s">
        <v>322</v>
      </c>
      <c r="H15" s="11" t="s">
        <v>420</v>
      </c>
      <c r="I15" s="233" t="s">
        <v>408</v>
      </c>
      <c r="J15" s="99" t="s">
        <v>409</v>
      </c>
      <c r="K15" s="572">
        <v>6.2155583268800401</v>
      </c>
      <c r="L15" s="572">
        <v>5.8370784795738642</v>
      </c>
      <c r="M15" s="567">
        <v>391</v>
      </c>
      <c r="N15" s="568">
        <v>17204487.285920836</v>
      </c>
      <c r="O15" s="496" t="s">
        <v>410</v>
      </c>
      <c r="P15" s="505">
        <v>4</v>
      </c>
      <c r="Q15" s="507" t="s">
        <v>439</v>
      </c>
      <c r="R15" s="556" t="s">
        <v>439</v>
      </c>
      <c r="S15" s="560">
        <v>1</v>
      </c>
      <c r="T15" s="561">
        <v>1</v>
      </c>
      <c r="U15" s="416">
        <v>0</v>
      </c>
      <c r="V15" s="92">
        <v>0</v>
      </c>
      <c r="W15" s="416">
        <v>0</v>
      </c>
      <c r="X15" s="92">
        <v>0</v>
      </c>
      <c r="Y15" s="416">
        <f>S15+U15+W15</f>
        <v>1</v>
      </c>
      <c r="Z15" s="92">
        <f>T15+V15+X15</f>
        <v>1</v>
      </c>
      <c r="AA15" s="562">
        <v>446.16</v>
      </c>
      <c r="AB15" s="563">
        <v>446.16</v>
      </c>
      <c r="AC15" s="417">
        <v>0</v>
      </c>
      <c r="AD15" s="418">
        <v>0</v>
      </c>
      <c r="AE15" s="416">
        <v>0</v>
      </c>
      <c r="AF15" s="92">
        <v>0</v>
      </c>
      <c r="AG15" s="419">
        <f>AA15+AC15+AE15</f>
        <v>446.16</v>
      </c>
      <c r="AH15" s="92">
        <f>AB15+AD15+AF15</f>
        <v>446.16</v>
      </c>
      <c r="AI15" s="630">
        <f>IFERROR(AG15/(P15*1000),"")</f>
        <v>0.11154</v>
      </c>
      <c r="AJ15" s="490">
        <f>AA15*0.186*8760</f>
        <v>726955.25760000001</v>
      </c>
      <c r="AK15" s="491">
        <f>AB15*0.186*8760</f>
        <v>726955.25760000001</v>
      </c>
      <c r="AL15" s="490">
        <f>AC15*8760</f>
        <v>0</v>
      </c>
      <c r="AM15" s="491">
        <f>AD15*8760</f>
        <v>0</v>
      </c>
      <c r="AN15" s="416">
        <v>0</v>
      </c>
      <c r="AO15" s="92">
        <v>0</v>
      </c>
      <c r="AP15" s="492">
        <f>AJ15+AL15+AN15</f>
        <v>726955.25760000001</v>
      </c>
      <c r="AQ15" s="493">
        <f>AK15+AM15+AO15</f>
        <v>726955.25760000001</v>
      </c>
      <c r="AR15" s="564" t="s">
        <v>314</v>
      </c>
      <c r="AS15" s="565" t="s">
        <v>314</v>
      </c>
      <c r="AT15" s="565" t="s">
        <v>314</v>
      </c>
      <c r="AU15" s="565" t="s">
        <v>314</v>
      </c>
      <c r="AV15" s="565" t="s">
        <v>314</v>
      </c>
      <c r="AW15" s="565" t="s">
        <v>314</v>
      </c>
      <c r="AX15" s="565" t="s">
        <v>314</v>
      </c>
      <c r="AY15" s="565" t="s">
        <v>314</v>
      </c>
      <c r="AZ15" s="642">
        <f>N15</f>
        <v>17204487.285920836</v>
      </c>
      <c r="BA15" s="483">
        <v>0</v>
      </c>
      <c r="BB15" s="586">
        <f>P15</f>
        <v>4</v>
      </c>
      <c r="BC15" s="483">
        <v>0</v>
      </c>
      <c r="BD15" s="660">
        <f>(((92178/SUM(P$15:P$71))*P15)/92178)*21417</f>
        <v>762.69580066224967</v>
      </c>
      <c r="BE15" s="483">
        <v>0</v>
      </c>
      <c r="BF15" s="483">
        <v>0.95</v>
      </c>
      <c r="BG15" s="483">
        <v>0</v>
      </c>
      <c r="BH15" s="577" t="s">
        <v>314</v>
      </c>
      <c r="BI15" s="483">
        <v>0</v>
      </c>
      <c r="BJ15" s="483">
        <v>0</v>
      </c>
      <c r="BK15" s="585">
        <f>'9. Pre-Investment Baselines'!AV9-'3. Feeder Status'!BJ15</f>
        <v>0.33333333333333331</v>
      </c>
      <c r="BL15" s="634"/>
      <c r="BM15" s="496">
        <v>0</v>
      </c>
      <c r="BN15" s="497" t="s">
        <v>431</v>
      </c>
      <c r="BO15" s="566" t="s">
        <v>314</v>
      </c>
      <c r="BP15" s="498">
        <v>0</v>
      </c>
      <c r="BQ15" s="635" t="s">
        <v>314</v>
      </c>
      <c r="BR15" s="636" t="s">
        <v>314</v>
      </c>
      <c r="BS15" s="499">
        <v>66.11</v>
      </c>
      <c r="BT15" s="500">
        <v>-91.073300000000003</v>
      </c>
      <c r="BU15" s="501">
        <v>66.11</v>
      </c>
      <c r="BV15" s="502">
        <v>21.053330000000003</v>
      </c>
      <c r="BW15" s="503">
        <v>1.0049999999999999</v>
      </c>
      <c r="BX15" s="504">
        <v>-0.73633330000000008</v>
      </c>
      <c r="BY15" s="504">
        <v>1.0049999999999999</v>
      </c>
      <c r="BZ15" s="505">
        <v>0.69566669999999986</v>
      </c>
      <c r="CA15" s="557" t="s">
        <v>314</v>
      </c>
      <c r="CB15" s="558" t="s">
        <v>314</v>
      </c>
      <c r="CC15" s="559" t="s">
        <v>314</v>
      </c>
      <c r="CD15" s="507" t="s">
        <v>314</v>
      </c>
      <c r="CE15" s="498" t="s">
        <v>314</v>
      </c>
      <c r="CF15" s="498">
        <v>0</v>
      </c>
    </row>
    <row r="16" spans="1:84" ht="30" customHeight="1" x14ac:dyDescent="0.25">
      <c r="A16" s="60" t="str">
        <f t="shared" si="0"/>
        <v>Unitil - FG&amp;E</v>
      </c>
      <c r="B16" s="65" t="s">
        <v>314</v>
      </c>
      <c r="C16" s="65" t="s">
        <v>314</v>
      </c>
      <c r="D16" s="58" t="s">
        <v>321</v>
      </c>
      <c r="E16" s="58" t="s">
        <v>322</v>
      </c>
      <c r="F16" s="58" t="s">
        <v>324</v>
      </c>
      <c r="G16" s="58" t="s">
        <v>322</v>
      </c>
      <c r="H16" s="11" t="s">
        <v>420</v>
      </c>
      <c r="I16" s="17" t="s">
        <v>408</v>
      </c>
      <c r="J16" s="116" t="s">
        <v>409</v>
      </c>
      <c r="K16" s="573">
        <v>8.9155583268800402</v>
      </c>
      <c r="L16" s="573">
        <v>9.3706714094867429</v>
      </c>
      <c r="M16" s="323">
        <v>1940</v>
      </c>
      <c r="N16" s="569">
        <v>12903365.464440627</v>
      </c>
      <c r="O16" s="483" t="s">
        <v>410</v>
      </c>
      <c r="P16" s="571">
        <v>3</v>
      </c>
      <c r="Q16" s="485" t="s">
        <v>439</v>
      </c>
      <c r="R16" s="484" t="s">
        <v>439</v>
      </c>
      <c r="S16" s="486">
        <v>57</v>
      </c>
      <c r="T16" s="487">
        <v>57</v>
      </c>
      <c r="U16" s="18">
        <v>1</v>
      </c>
      <c r="V16" s="11">
        <v>1</v>
      </c>
      <c r="W16" s="18">
        <v>0</v>
      </c>
      <c r="X16" s="11">
        <v>0</v>
      </c>
      <c r="Y16" s="18">
        <f t="shared" ref="Y16:AB71" si="1">S16+U16+W16</f>
        <v>58</v>
      </c>
      <c r="Z16" s="11">
        <f t="shared" si="1"/>
        <v>58</v>
      </c>
      <c r="AA16" s="488">
        <v>612.65</v>
      </c>
      <c r="AB16" s="489">
        <v>612.65</v>
      </c>
      <c r="AC16" s="417">
        <v>1.2</v>
      </c>
      <c r="AD16" s="418">
        <v>1.2</v>
      </c>
      <c r="AE16" s="18">
        <v>0</v>
      </c>
      <c r="AF16" s="11">
        <v>0</v>
      </c>
      <c r="AG16" s="420">
        <f t="shared" ref="AG16:AH18" si="2">AA16+AC16+AE16</f>
        <v>613.85</v>
      </c>
      <c r="AH16" s="421">
        <f t="shared" si="2"/>
        <v>613.85</v>
      </c>
      <c r="AI16" s="631">
        <f>IFERROR(AG16/(P16*1000),"")</f>
        <v>0.20461666666666667</v>
      </c>
      <c r="AJ16" s="582">
        <f t="shared" ref="AJ16:AJ18" si="3">AA16*0.186*8760</f>
        <v>998227.40399999998</v>
      </c>
      <c r="AK16" s="583">
        <f t="shared" ref="AK16:AK18" si="4">AB16*0.186*8760</f>
        <v>998227.40399999998</v>
      </c>
      <c r="AL16" s="582">
        <f t="shared" ref="AL16" si="5">AC16*8760</f>
        <v>10512</v>
      </c>
      <c r="AM16" s="583">
        <f t="shared" ref="AM16" si="6">AD16*8760</f>
        <v>10512</v>
      </c>
      <c r="AN16" s="18">
        <v>0</v>
      </c>
      <c r="AO16" s="11">
        <v>0</v>
      </c>
      <c r="AP16" s="645">
        <f t="shared" ref="AP16:AQ18" si="7">AJ16+AL16+AN16</f>
        <v>1008739.404</v>
      </c>
      <c r="AQ16" s="646">
        <f t="shared" si="7"/>
        <v>1008739.404</v>
      </c>
      <c r="AR16" s="494" t="s">
        <v>314</v>
      </c>
      <c r="AS16" s="495" t="s">
        <v>314</v>
      </c>
      <c r="AT16" s="495" t="s">
        <v>314</v>
      </c>
      <c r="AU16" s="495" t="s">
        <v>314</v>
      </c>
      <c r="AV16" s="495" t="s">
        <v>314</v>
      </c>
      <c r="AW16" s="495" t="s">
        <v>314</v>
      </c>
      <c r="AX16" s="495" t="s">
        <v>314</v>
      </c>
      <c r="AY16" s="495" t="s">
        <v>314</v>
      </c>
      <c r="AZ16" s="642">
        <f t="shared" ref="AZ16:AZ71" si="8">N16</f>
        <v>12903365.464440627</v>
      </c>
      <c r="BA16" s="483">
        <v>0</v>
      </c>
      <c r="BB16" s="586">
        <f t="shared" ref="BB16:BB18" si="9">P16</f>
        <v>3</v>
      </c>
      <c r="BC16" s="483">
        <v>0</v>
      </c>
      <c r="BD16" s="660">
        <f t="shared" ref="BD16:BD18" si="10">(((92178/SUM(P$15:P$71))*P16)/92178)*21417</f>
        <v>572.02185049668731</v>
      </c>
      <c r="BE16" s="483">
        <v>0</v>
      </c>
      <c r="BF16" s="483">
        <v>0.95</v>
      </c>
      <c r="BG16" s="483">
        <v>0</v>
      </c>
      <c r="BH16" s="577" t="s">
        <v>314</v>
      </c>
      <c r="BI16" s="483">
        <v>0</v>
      </c>
      <c r="BJ16" s="483">
        <v>0</v>
      </c>
      <c r="BK16" s="585">
        <f>'9. Pre-Investment Baselines'!AV10-'3. Feeder Status'!BJ16</f>
        <v>1</v>
      </c>
      <c r="BL16" s="634"/>
      <c r="BM16" s="496">
        <v>0</v>
      </c>
      <c r="BN16" s="497" t="s">
        <v>431</v>
      </c>
      <c r="BO16" s="496" t="s">
        <v>314</v>
      </c>
      <c r="BP16" s="498">
        <v>0</v>
      </c>
      <c r="BQ16" s="637" t="s">
        <v>314</v>
      </c>
      <c r="BR16" s="636" t="s">
        <v>314</v>
      </c>
      <c r="BS16" s="499">
        <v>15.91</v>
      </c>
      <c r="BT16" s="500">
        <v>-151.60329999999999</v>
      </c>
      <c r="BU16" s="501">
        <v>9.07</v>
      </c>
      <c r="BV16" s="502">
        <v>-33.57</v>
      </c>
      <c r="BW16" s="503">
        <v>0.43099999999999999</v>
      </c>
      <c r="BX16" s="504">
        <v>-1.988</v>
      </c>
      <c r="BY16" s="504">
        <v>0.155</v>
      </c>
      <c r="BZ16" s="505">
        <v>-0.93100000000000005</v>
      </c>
      <c r="CA16" s="386" t="s">
        <v>314</v>
      </c>
      <c r="CB16" s="485" t="s">
        <v>314</v>
      </c>
      <c r="CC16" s="506" t="s">
        <v>314</v>
      </c>
      <c r="CD16" s="507" t="s">
        <v>314</v>
      </c>
      <c r="CE16" s="498" t="s">
        <v>314</v>
      </c>
      <c r="CF16" s="498">
        <v>0</v>
      </c>
    </row>
    <row r="17" spans="1:84" ht="30" customHeight="1" x14ac:dyDescent="0.25">
      <c r="A17" s="60" t="str">
        <f t="shared" si="0"/>
        <v>Unitil - FG&amp;E</v>
      </c>
      <c r="B17" s="65" t="s">
        <v>314</v>
      </c>
      <c r="C17" s="65" t="s">
        <v>314</v>
      </c>
      <c r="D17" s="58" t="s">
        <v>321</v>
      </c>
      <c r="E17" s="58" t="s">
        <v>322</v>
      </c>
      <c r="F17" s="58" t="s">
        <v>325</v>
      </c>
      <c r="G17" s="58" t="s">
        <v>322</v>
      </c>
      <c r="H17" s="11" t="s">
        <v>420</v>
      </c>
      <c r="I17" s="17" t="s">
        <v>408</v>
      </c>
      <c r="J17" s="116" t="s">
        <v>409</v>
      </c>
      <c r="K17" s="573">
        <v>9.5609204577802025</v>
      </c>
      <c r="L17" s="573">
        <v>8.9630501127462114</v>
      </c>
      <c r="M17" s="323">
        <v>1639</v>
      </c>
      <c r="N17" s="569">
        <v>10107636.280478492</v>
      </c>
      <c r="O17" s="483" t="s">
        <v>410</v>
      </c>
      <c r="P17" s="571">
        <v>2.35</v>
      </c>
      <c r="Q17" s="485" t="s">
        <v>439</v>
      </c>
      <c r="R17" s="484" t="s">
        <v>439</v>
      </c>
      <c r="S17" s="486">
        <v>43</v>
      </c>
      <c r="T17" s="487">
        <v>43</v>
      </c>
      <c r="U17" s="18">
        <v>0</v>
      </c>
      <c r="V17" s="11">
        <v>0</v>
      </c>
      <c r="W17" s="18">
        <v>0</v>
      </c>
      <c r="X17" s="11">
        <v>0</v>
      </c>
      <c r="Y17" s="18">
        <f t="shared" si="1"/>
        <v>43</v>
      </c>
      <c r="Z17" s="11">
        <f t="shared" si="1"/>
        <v>43</v>
      </c>
      <c r="AA17" s="488">
        <v>785.89</v>
      </c>
      <c r="AB17" s="489">
        <v>785.89</v>
      </c>
      <c r="AC17" s="417">
        <v>0</v>
      </c>
      <c r="AD17" s="418">
        <v>0</v>
      </c>
      <c r="AE17" s="18">
        <v>0</v>
      </c>
      <c r="AF17" s="11">
        <v>0</v>
      </c>
      <c r="AG17" s="420">
        <f t="shared" si="2"/>
        <v>785.89</v>
      </c>
      <c r="AH17" s="421">
        <f t="shared" si="2"/>
        <v>785.89</v>
      </c>
      <c r="AI17" s="631">
        <f t="shared" ref="AI17:AI71" si="11">IFERROR(AG17/(P17*1000),"")</f>
        <v>0.33442127659574467</v>
      </c>
      <c r="AJ17" s="582">
        <f t="shared" si="3"/>
        <v>1280497.7303999998</v>
      </c>
      <c r="AK17" s="583">
        <f t="shared" si="4"/>
        <v>1280497.7303999998</v>
      </c>
      <c r="AL17" s="582">
        <f t="shared" ref="AL17:AL18" si="12">AC17*8760</f>
        <v>0</v>
      </c>
      <c r="AM17" s="583">
        <f t="shared" ref="AM17:AM18" si="13">AD17*8760</f>
        <v>0</v>
      </c>
      <c r="AN17" s="18">
        <v>0</v>
      </c>
      <c r="AO17" s="11">
        <v>0</v>
      </c>
      <c r="AP17" s="645">
        <f t="shared" si="7"/>
        <v>1280497.7303999998</v>
      </c>
      <c r="AQ17" s="646">
        <f t="shared" si="7"/>
        <v>1280497.7303999998</v>
      </c>
      <c r="AR17" s="494" t="s">
        <v>314</v>
      </c>
      <c r="AS17" s="495" t="s">
        <v>314</v>
      </c>
      <c r="AT17" s="495" t="s">
        <v>314</v>
      </c>
      <c r="AU17" s="495" t="s">
        <v>314</v>
      </c>
      <c r="AV17" s="495" t="s">
        <v>314</v>
      </c>
      <c r="AW17" s="495" t="s">
        <v>314</v>
      </c>
      <c r="AX17" s="495" t="s">
        <v>314</v>
      </c>
      <c r="AY17" s="495" t="s">
        <v>314</v>
      </c>
      <c r="AZ17" s="642">
        <f t="shared" si="8"/>
        <v>10107636.280478492</v>
      </c>
      <c r="BA17" s="483">
        <v>0</v>
      </c>
      <c r="BB17" s="586">
        <f t="shared" si="9"/>
        <v>2.35</v>
      </c>
      <c r="BC17" s="483">
        <v>0</v>
      </c>
      <c r="BD17" s="660">
        <f t="shared" si="10"/>
        <v>448.0837828890717</v>
      </c>
      <c r="BE17" s="483">
        <v>0</v>
      </c>
      <c r="BF17" s="483">
        <v>0.95</v>
      </c>
      <c r="BG17" s="483">
        <v>0</v>
      </c>
      <c r="BH17" s="577" t="s">
        <v>314</v>
      </c>
      <c r="BI17" s="483">
        <v>0</v>
      </c>
      <c r="BJ17" s="483">
        <v>0</v>
      </c>
      <c r="BK17" s="585">
        <f>'9. Pre-Investment Baselines'!AV11-'3. Feeder Status'!BJ17</f>
        <v>1.3333333333333333</v>
      </c>
      <c r="BL17" s="634"/>
      <c r="BM17" s="496">
        <v>0</v>
      </c>
      <c r="BN17" s="497" t="s">
        <v>431</v>
      </c>
      <c r="BO17" s="496" t="s">
        <v>314</v>
      </c>
      <c r="BP17" s="498">
        <v>0</v>
      </c>
      <c r="BQ17" s="637" t="s">
        <v>314</v>
      </c>
      <c r="BR17" s="636" t="s">
        <v>314</v>
      </c>
      <c r="BS17" s="499">
        <v>279.45</v>
      </c>
      <c r="BT17" s="500">
        <v>116.5333</v>
      </c>
      <c r="BU17" s="501">
        <v>273.49</v>
      </c>
      <c r="BV17" s="502">
        <v>211.46667000000002</v>
      </c>
      <c r="BW17" s="503">
        <v>3.1749999999999998</v>
      </c>
      <c r="BX17" s="504">
        <v>0.68966669999999963</v>
      </c>
      <c r="BY17" s="504">
        <v>3.101</v>
      </c>
      <c r="BZ17" s="505">
        <v>1.7376666999999999</v>
      </c>
      <c r="CA17" s="386" t="s">
        <v>314</v>
      </c>
      <c r="CB17" s="485" t="s">
        <v>314</v>
      </c>
      <c r="CC17" s="506" t="s">
        <v>314</v>
      </c>
      <c r="CD17" s="507" t="s">
        <v>314</v>
      </c>
      <c r="CE17" s="498" t="s">
        <v>314</v>
      </c>
      <c r="CF17" s="498">
        <v>0</v>
      </c>
    </row>
    <row r="18" spans="1:84" ht="30" customHeight="1" x14ac:dyDescent="0.25">
      <c r="A18" s="60" t="str">
        <f t="shared" si="0"/>
        <v>Unitil - FG&amp;E</v>
      </c>
      <c r="B18" s="65" t="s">
        <v>314</v>
      </c>
      <c r="C18" s="65" t="s">
        <v>314</v>
      </c>
      <c r="D18" s="58" t="s">
        <v>321</v>
      </c>
      <c r="E18" s="58" t="s">
        <v>322</v>
      </c>
      <c r="F18" s="58" t="s">
        <v>326</v>
      </c>
      <c r="G18" s="58" t="s">
        <v>322</v>
      </c>
      <c r="H18" s="11" t="s">
        <v>420</v>
      </c>
      <c r="I18" s="17" t="s">
        <v>408</v>
      </c>
      <c r="J18" s="116" t="s">
        <v>409</v>
      </c>
      <c r="K18" s="573">
        <v>8.9155583268800402</v>
      </c>
      <c r="L18" s="573">
        <v>0.82804268950000004</v>
      </c>
      <c r="M18" s="323">
        <v>1</v>
      </c>
      <c r="N18" s="569">
        <v>2860246.0112843392</v>
      </c>
      <c r="O18" s="483" t="s">
        <v>410</v>
      </c>
      <c r="P18" s="571">
        <v>0.66500000000000004</v>
      </c>
      <c r="Q18" s="485" t="s">
        <v>439</v>
      </c>
      <c r="R18" s="484" t="s">
        <v>439</v>
      </c>
      <c r="S18" s="18">
        <v>0</v>
      </c>
      <c r="T18" s="11">
        <v>0</v>
      </c>
      <c r="U18" s="18">
        <v>0</v>
      </c>
      <c r="V18" s="11">
        <v>0</v>
      </c>
      <c r="W18" s="18">
        <v>0</v>
      </c>
      <c r="X18" s="11">
        <v>0</v>
      </c>
      <c r="Y18" s="18">
        <f t="shared" si="1"/>
        <v>0</v>
      </c>
      <c r="Z18" s="11">
        <f t="shared" si="1"/>
        <v>0</v>
      </c>
      <c r="AA18" s="422">
        <v>0</v>
      </c>
      <c r="AB18" s="423">
        <v>0</v>
      </c>
      <c r="AC18" s="417">
        <v>0</v>
      </c>
      <c r="AD18" s="418">
        <v>0</v>
      </c>
      <c r="AE18" s="18">
        <v>0</v>
      </c>
      <c r="AF18" s="11">
        <v>0</v>
      </c>
      <c r="AG18" s="420">
        <f t="shared" si="2"/>
        <v>0</v>
      </c>
      <c r="AH18" s="421">
        <f t="shared" si="2"/>
        <v>0</v>
      </c>
      <c r="AI18" s="631">
        <f t="shared" si="11"/>
        <v>0</v>
      </c>
      <c r="AJ18" s="582">
        <f t="shared" si="3"/>
        <v>0</v>
      </c>
      <c r="AK18" s="583">
        <f t="shared" si="4"/>
        <v>0</v>
      </c>
      <c r="AL18" s="582">
        <f t="shared" si="12"/>
        <v>0</v>
      </c>
      <c r="AM18" s="583">
        <f t="shared" si="13"/>
        <v>0</v>
      </c>
      <c r="AN18" s="18">
        <v>0</v>
      </c>
      <c r="AO18" s="11">
        <v>0</v>
      </c>
      <c r="AP18" s="645">
        <f t="shared" si="7"/>
        <v>0</v>
      </c>
      <c r="AQ18" s="646">
        <f t="shared" si="7"/>
        <v>0</v>
      </c>
      <c r="AR18" s="494" t="s">
        <v>314</v>
      </c>
      <c r="AS18" s="495" t="s">
        <v>314</v>
      </c>
      <c r="AT18" s="495" t="s">
        <v>314</v>
      </c>
      <c r="AU18" s="495" t="s">
        <v>314</v>
      </c>
      <c r="AV18" s="495" t="s">
        <v>314</v>
      </c>
      <c r="AW18" s="495" t="s">
        <v>314</v>
      </c>
      <c r="AX18" s="495" t="s">
        <v>314</v>
      </c>
      <c r="AY18" s="495" t="s">
        <v>314</v>
      </c>
      <c r="AZ18" s="642">
        <f t="shared" si="8"/>
        <v>2860246.0112843392</v>
      </c>
      <c r="BA18" s="483">
        <v>0</v>
      </c>
      <c r="BB18" s="586">
        <f t="shared" si="9"/>
        <v>0.66500000000000004</v>
      </c>
      <c r="BC18" s="483">
        <v>0</v>
      </c>
      <c r="BD18" s="660">
        <f t="shared" si="10"/>
        <v>126.79817686009902</v>
      </c>
      <c r="BE18" s="483">
        <v>0</v>
      </c>
      <c r="BF18" s="483">
        <v>0.95</v>
      </c>
      <c r="BG18" s="483">
        <v>0</v>
      </c>
      <c r="BH18" s="577" t="s">
        <v>314</v>
      </c>
      <c r="BI18" s="483">
        <v>0</v>
      </c>
      <c r="BJ18" s="483">
        <v>0</v>
      </c>
      <c r="BK18" s="585">
        <f>'9. Pre-Investment Baselines'!AV12-'3. Feeder Status'!BJ18</f>
        <v>0</v>
      </c>
      <c r="BL18" s="634"/>
      <c r="BM18" s="496">
        <v>0</v>
      </c>
      <c r="BN18" s="497" t="s">
        <v>431</v>
      </c>
      <c r="BO18" s="496" t="s">
        <v>314</v>
      </c>
      <c r="BP18" s="498">
        <v>0</v>
      </c>
      <c r="BQ18" s="637" t="s">
        <v>314</v>
      </c>
      <c r="BR18" s="636" t="s">
        <v>314</v>
      </c>
      <c r="BS18" s="499" t="s">
        <v>314</v>
      </c>
      <c r="BT18" s="500" t="s">
        <v>314</v>
      </c>
      <c r="BU18" s="501" t="s">
        <v>314</v>
      </c>
      <c r="BV18" s="502" t="s">
        <v>314</v>
      </c>
      <c r="BW18" s="503" t="s">
        <v>314</v>
      </c>
      <c r="BX18" s="504" t="s">
        <v>314</v>
      </c>
      <c r="BY18" s="504" t="s">
        <v>314</v>
      </c>
      <c r="BZ18" s="505" t="s">
        <v>314</v>
      </c>
      <c r="CA18" s="386" t="s">
        <v>314</v>
      </c>
      <c r="CB18" s="485" t="s">
        <v>314</v>
      </c>
      <c r="CC18" s="506" t="s">
        <v>314</v>
      </c>
      <c r="CD18" s="507" t="s">
        <v>314</v>
      </c>
      <c r="CE18" s="498" t="s">
        <v>314</v>
      </c>
      <c r="CF18" s="498">
        <v>0</v>
      </c>
    </row>
    <row r="19" spans="1:84" ht="30" customHeight="1" x14ac:dyDescent="0.25">
      <c r="A19" s="60" t="str">
        <f>$E$1</f>
        <v>Unitil - FG&amp;E</v>
      </c>
      <c r="B19" s="65" t="s">
        <v>314</v>
      </c>
      <c r="C19" s="65" t="s">
        <v>314</v>
      </c>
      <c r="D19" s="58" t="s">
        <v>321</v>
      </c>
      <c r="E19" s="58" t="s">
        <v>322</v>
      </c>
      <c r="F19" s="401"/>
      <c r="G19" s="401"/>
      <c r="H19" s="425"/>
      <c r="I19" s="432"/>
      <c r="J19" s="401"/>
      <c r="K19" s="401"/>
      <c r="L19" s="401"/>
      <c r="M19" s="401"/>
      <c r="N19" s="643"/>
      <c r="O19" s="643"/>
      <c r="P19" s="664"/>
      <c r="Q19" s="665"/>
      <c r="R19" s="664"/>
      <c r="S19" s="424"/>
      <c r="T19" s="425"/>
      <c r="U19" s="424"/>
      <c r="V19" s="425"/>
      <c r="W19" s="424"/>
      <c r="X19" s="425"/>
      <c r="Y19" s="424"/>
      <c r="Z19" s="425"/>
      <c r="AA19" s="428"/>
      <c r="AB19" s="429"/>
      <c r="AC19" s="430"/>
      <c r="AD19" s="431"/>
      <c r="AE19" s="424"/>
      <c r="AF19" s="425"/>
      <c r="AG19" s="432"/>
      <c r="AH19" s="425"/>
      <c r="AI19" s="474"/>
      <c r="AJ19" s="424"/>
      <c r="AK19" s="425"/>
      <c r="AL19" s="424"/>
      <c r="AM19" s="425"/>
      <c r="AN19" s="424"/>
      <c r="AO19" s="425"/>
      <c r="AP19" s="424"/>
      <c r="AQ19" s="425"/>
      <c r="AR19" s="494" t="s">
        <v>314</v>
      </c>
      <c r="AS19" s="495" t="s">
        <v>314</v>
      </c>
      <c r="AT19" s="495" t="s">
        <v>314</v>
      </c>
      <c r="AU19" s="495" t="s">
        <v>314</v>
      </c>
      <c r="AV19" s="495" t="s">
        <v>314</v>
      </c>
      <c r="AW19" s="495" t="s">
        <v>314</v>
      </c>
      <c r="AX19" s="495" t="s">
        <v>314</v>
      </c>
      <c r="AY19" s="495" t="s">
        <v>314</v>
      </c>
      <c r="AZ19" s="643"/>
      <c r="BA19" s="634"/>
      <c r="BB19" s="634"/>
      <c r="BC19" s="634"/>
      <c r="BD19" s="661"/>
      <c r="BE19" s="634"/>
      <c r="BF19" s="634"/>
      <c r="BG19" s="634"/>
      <c r="BH19" s="634"/>
      <c r="BI19" s="634"/>
      <c r="BJ19" s="634"/>
      <c r="BK19" s="634"/>
      <c r="BL19" s="634"/>
      <c r="BM19" s="496">
        <v>0</v>
      </c>
      <c r="BN19" s="497" t="s">
        <v>431</v>
      </c>
      <c r="BO19" s="496" t="s">
        <v>314</v>
      </c>
      <c r="BP19" s="498">
        <v>0</v>
      </c>
      <c r="BQ19" s="637" t="s">
        <v>314</v>
      </c>
      <c r="BR19" s="636" t="s">
        <v>314</v>
      </c>
      <c r="BS19" s="510"/>
      <c r="BT19" s="511"/>
      <c r="BU19" s="512"/>
      <c r="BV19" s="513"/>
      <c r="BW19" s="514"/>
      <c r="BX19" s="515"/>
      <c r="BY19" s="515"/>
      <c r="BZ19" s="516"/>
      <c r="CA19" s="386" t="s">
        <v>314</v>
      </c>
      <c r="CB19" s="485" t="s">
        <v>314</v>
      </c>
      <c r="CC19" s="506" t="s">
        <v>314</v>
      </c>
      <c r="CD19" s="507" t="s">
        <v>314</v>
      </c>
      <c r="CE19" s="498" t="s">
        <v>314</v>
      </c>
      <c r="CF19" s="498">
        <v>0</v>
      </c>
    </row>
    <row r="20" spans="1:84" ht="30" customHeight="1" x14ac:dyDescent="0.25">
      <c r="A20" s="60" t="str">
        <f t="shared" si="0"/>
        <v>Unitil - FG&amp;E</v>
      </c>
      <c r="B20" s="65" t="s">
        <v>314</v>
      </c>
      <c r="C20" s="65" t="s">
        <v>314</v>
      </c>
      <c r="D20" s="58" t="s">
        <v>327</v>
      </c>
      <c r="E20" s="58" t="s">
        <v>322</v>
      </c>
      <c r="F20" s="58" t="s">
        <v>328</v>
      </c>
      <c r="G20" s="58" t="s">
        <v>322</v>
      </c>
      <c r="H20" s="11" t="s">
        <v>420</v>
      </c>
      <c r="I20" s="17" t="s">
        <v>408</v>
      </c>
      <c r="J20" s="116" t="s">
        <v>411</v>
      </c>
      <c r="K20" s="573">
        <v>2.0174927806562279</v>
      </c>
      <c r="L20" s="573">
        <v>3.8659904927253792</v>
      </c>
      <c r="M20" s="323">
        <v>736</v>
      </c>
      <c r="N20" s="569">
        <v>4483365.8155056331</v>
      </c>
      <c r="O20" s="483" t="s">
        <v>410</v>
      </c>
      <c r="P20" s="571">
        <v>1.0423712700057182</v>
      </c>
      <c r="Q20" s="485" t="s">
        <v>439</v>
      </c>
      <c r="R20" s="484" t="s">
        <v>439</v>
      </c>
      <c r="S20" s="486">
        <v>27</v>
      </c>
      <c r="T20" s="487">
        <v>27</v>
      </c>
      <c r="U20" s="18">
        <v>0</v>
      </c>
      <c r="V20" s="11">
        <v>0</v>
      </c>
      <c r="W20" s="18">
        <v>0</v>
      </c>
      <c r="X20" s="11">
        <v>0</v>
      </c>
      <c r="Y20" s="18">
        <f t="shared" si="1"/>
        <v>27</v>
      </c>
      <c r="Z20" s="11">
        <f t="shared" si="1"/>
        <v>27</v>
      </c>
      <c r="AA20" s="488">
        <v>203.01999999999998</v>
      </c>
      <c r="AB20" s="489">
        <v>203.01999999999998</v>
      </c>
      <c r="AC20" s="417">
        <v>0</v>
      </c>
      <c r="AD20" s="418">
        <v>0</v>
      </c>
      <c r="AE20" s="18">
        <v>0</v>
      </c>
      <c r="AF20" s="11">
        <v>0</v>
      </c>
      <c r="AG20" s="420">
        <f t="shared" ref="AG20:AH22" si="14">AA20+AC20+AE20</f>
        <v>203.01999999999998</v>
      </c>
      <c r="AH20" s="421">
        <f t="shared" si="14"/>
        <v>203.01999999999998</v>
      </c>
      <c r="AI20" s="631">
        <f t="shared" si="11"/>
        <v>0.19476745555246</v>
      </c>
      <c r="AJ20" s="582">
        <f t="shared" ref="AJ20:AJ22" si="15">AA20*0.186*8760</f>
        <v>330792.66719999997</v>
      </c>
      <c r="AK20" s="583">
        <f t="shared" ref="AK20:AK22" si="16">AB20*0.186*8760</f>
        <v>330792.66719999997</v>
      </c>
      <c r="AL20" s="582">
        <f t="shared" ref="AL20:AL22" si="17">AC20*8760</f>
        <v>0</v>
      </c>
      <c r="AM20" s="583">
        <f t="shared" ref="AM20:AM22" si="18">AD20*8760</f>
        <v>0</v>
      </c>
      <c r="AN20" s="18">
        <v>0</v>
      </c>
      <c r="AO20" s="11">
        <v>0</v>
      </c>
      <c r="AP20" s="645">
        <f t="shared" ref="AP20:AQ22" si="19">AJ20+AL20+AN20</f>
        <v>330792.66719999997</v>
      </c>
      <c r="AQ20" s="646">
        <f t="shared" si="19"/>
        <v>330792.66719999997</v>
      </c>
      <c r="AR20" s="494" t="s">
        <v>314</v>
      </c>
      <c r="AS20" s="495" t="s">
        <v>314</v>
      </c>
      <c r="AT20" s="495" t="s">
        <v>314</v>
      </c>
      <c r="AU20" s="495" t="s">
        <v>314</v>
      </c>
      <c r="AV20" s="495" t="s">
        <v>314</v>
      </c>
      <c r="AW20" s="495" t="s">
        <v>314</v>
      </c>
      <c r="AX20" s="495" t="s">
        <v>314</v>
      </c>
      <c r="AY20" s="495" t="s">
        <v>314</v>
      </c>
      <c r="AZ20" s="642">
        <f t="shared" si="8"/>
        <v>4483365.8155056331</v>
      </c>
      <c r="BA20" s="483">
        <v>0</v>
      </c>
      <c r="BB20" s="586">
        <f t="shared" ref="BB20:BB22" si="20">P20</f>
        <v>1.0423712700057182</v>
      </c>
      <c r="BC20" s="483">
        <v>0</v>
      </c>
      <c r="BD20" s="660">
        <f t="shared" ref="BD20:BD22" si="21">(((92178/SUM(P$15:P$71))*P20)/92178)*21417</f>
        <v>198.75304759108431</v>
      </c>
      <c r="BE20" s="483">
        <v>0</v>
      </c>
      <c r="BF20" s="483">
        <v>0.95</v>
      </c>
      <c r="BG20" s="483">
        <v>0</v>
      </c>
      <c r="BH20" s="577" t="s">
        <v>314</v>
      </c>
      <c r="BI20" s="483">
        <v>0</v>
      </c>
      <c r="BJ20" s="483">
        <v>0</v>
      </c>
      <c r="BK20" s="585">
        <f>'9. Pre-Investment Baselines'!AV14-'3. Feeder Status'!BJ20</f>
        <v>0</v>
      </c>
      <c r="BL20" s="634"/>
      <c r="BM20" s="496">
        <v>0</v>
      </c>
      <c r="BN20" s="497" t="s">
        <v>431</v>
      </c>
      <c r="BO20" s="496" t="s">
        <v>314</v>
      </c>
      <c r="BP20" s="498">
        <v>0</v>
      </c>
      <c r="BQ20" s="637" t="s">
        <v>314</v>
      </c>
      <c r="BR20" s="636" t="s">
        <v>314</v>
      </c>
      <c r="BS20" s="499">
        <v>28.12</v>
      </c>
      <c r="BT20" s="500">
        <v>-105.2167</v>
      </c>
      <c r="BU20" s="501">
        <v>0</v>
      </c>
      <c r="BV20" s="502">
        <v>-51.593330000000002</v>
      </c>
      <c r="BW20" s="503">
        <v>1.0009999999999999</v>
      </c>
      <c r="BX20" s="504">
        <v>-1.2890000000000001</v>
      </c>
      <c r="BY20" s="504">
        <v>0</v>
      </c>
      <c r="BZ20" s="505">
        <v>-1.1436667</v>
      </c>
      <c r="CA20" s="386" t="s">
        <v>314</v>
      </c>
      <c r="CB20" s="485" t="s">
        <v>314</v>
      </c>
      <c r="CC20" s="506" t="s">
        <v>314</v>
      </c>
      <c r="CD20" s="507" t="s">
        <v>314</v>
      </c>
      <c r="CE20" s="498" t="s">
        <v>314</v>
      </c>
      <c r="CF20" s="498">
        <v>0</v>
      </c>
    </row>
    <row r="21" spans="1:84" ht="30" customHeight="1" x14ac:dyDescent="0.25">
      <c r="A21" s="60" t="str">
        <f t="shared" si="0"/>
        <v>Unitil - FG&amp;E</v>
      </c>
      <c r="B21" s="65" t="s">
        <v>314</v>
      </c>
      <c r="C21" s="65" t="s">
        <v>314</v>
      </c>
      <c r="D21" s="58" t="s">
        <v>327</v>
      </c>
      <c r="E21" s="58" t="s">
        <v>322</v>
      </c>
      <c r="F21" s="58" t="s">
        <v>329</v>
      </c>
      <c r="G21" s="58" t="s">
        <v>322</v>
      </c>
      <c r="H21" s="11" t="s">
        <v>420</v>
      </c>
      <c r="I21" s="17" t="s">
        <v>408</v>
      </c>
      <c r="J21" s="116" t="s">
        <v>411</v>
      </c>
      <c r="K21" s="573">
        <v>2.0174927806562279</v>
      </c>
      <c r="L21" s="573">
        <v>2.6697901092261933</v>
      </c>
      <c r="M21" s="323">
        <v>372</v>
      </c>
      <c r="N21" s="569">
        <v>4318080.4398187893</v>
      </c>
      <c r="O21" s="483" t="s">
        <v>410</v>
      </c>
      <c r="P21" s="571">
        <v>1.0039428360884566</v>
      </c>
      <c r="Q21" s="485" t="s">
        <v>439</v>
      </c>
      <c r="R21" s="484" t="s">
        <v>439</v>
      </c>
      <c r="S21" s="486">
        <v>5</v>
      </c>
      <c r="T21" s="487">
        <v>5</v>
      </c>
      <c r="U21" s="18">
        <v>0</v>
      </c>
      <c r="V21" s="11">
        <v>0</v>
      </c>
      <c r="W21" s="18">
        <v>0</v>
      </c>
      <c r="X21" s="11">
        <v>0</v>
      </c>
      <c r="Y21" s="18">
        <f t="shared" si="1"/>
        <v>5</v>
      </c>
      <c r="Z21" s="11">
        <f t="shared" si="1"/>
        <v>5</v>
      </c>
      <c r="AA21" s="488">
        <v>37.130000000000003</v>
      </c>
      <c r="AB21" s="489">
        <v>37.130000000000003</v>
      </c>
      <c r="AC21" s="417">
        <v>0</v>
      </c>
      <c r="AD21" s="418">
        <v>0</v>
      </c>
      <c r="AE21" s="18">
        <v>0</v>
      </c>
      <c r="AF21" s="11">
        <v>0</v>
      </c>
      <c r="AG21" s="420">
        <f t="shared" si="14"/>
        <v>37.130000000000003</v>
      </c>
      <c r="AH21" s="421">
        <f t="shared" si="14"/>
        <v>37.130000000000003</v>
      </c>
      <c r="AI21" s="631">
        <f t="shared" si="11"/>
        <v>3.69841774504465E-2</v>
      </c>
      <c r="AJ21" s="582">
        <f t="shared" si="15"/>
        <v>60498.1368</v>
      </c>
      <c r="AK21" s="583">
        <f t="shared" si="16"/>
        <v>60498.1368</v>
      </c>
      <c r="AL21" s="582">
        <f t="shared" si="17"/>
        <v>0</v>
      </c>
      <c r="AM21" s="583">
        <f t="shared" si="18"/>
        <v>0</v>
      </c>
      <c r="AN21" s="18">
        <v>0</v>
      </c>
      <c r="AO21" s="11">
        <v>0</v>
      </c>
      <c r="AP21" s="645">
        <f t="shared" si="19"/>
        <v>60498.1368</v>
      </c>
      <c r="AQ21" s="646">
        <f t="shared" si="19"/>
        <v>60498.1368</v>
      </c>
      <c r="AR21" s="494" t="s">
        <v>314</v>
      </c>
      <c r="AS21" s="495" t="s">
        <v>314</v>
      </c>
      <c r="AT21" s="495" t="s">
        <v>314</v>
      </c>
      <c r="AU21" s="495" t="s">
        <v>314</v>
      </c>
      <c r="AV21" s="495" t="s">
        <v>314</v>
      </c>
      <c r="AW21" s="495" t="s">
        <v>314</v>
      </c>
      <c r="AX21" s="495" t="s">
        <v>314</v>
      </c>
      <c r="AY21" s="495" t="s">
        <v>314</v>
      </c>
      <c r="AZ21" s="642">
        <f t="shared" si="8"/>
        <v>4318080.4398187893</v>
      </c>
      <c r="BA21" s="483">
        <v>0</v>
      </c>
      <c r="BB21" s="586">
        <f t="shared" si="20"/>
        <v>1.0039428360884566</v>
      </c>
      <c r="BC21" s="483">
        <v>0</v>
      </c>
      <c r="BD21" s="660">
        <f t="shared" si="21"/>
        <v>191.4257462974038</v>
      </c>
      <c r="BE21" s="483">
        <v>0</v>
      </c>
      <c r="BF21" s="483">
        <v>0.95</v>
      </c>
      <c r="BG21" s="483">
        <v>0</v>
      </c>
      <c r="BH21" s="577" t="s">
        <v>314</v>
      </c>
      <c r="BI21" s="483">
        <v>0</v>
      </c>
      <c r="BJ21" s="483">
        <v>0</v>
      </c>
      <c r="BK21" s="585">
        <f>'9. Pre-Investment Baselines'!AV15-'3. Feeder Status'!BJ21</f>
        <v>0</v>
      </c>
      <c r="BL21" s="634"/>
      <c r="BM21" s="496">
        <v>0</v>
      </c>
      <c r="BN21" s="497" t="s">
        <v>431</v>
      </c>
      <c r="BO21" s="496" t="s">
        <v>314</v>
      </c>
      <c r="BP21" s="498">
        <v>0</v>
      </c>
      <c r="BQ21" s="637" t="s">
        <v>314</v>
      </c>
      <c r="BR21" s="636" t="s">
        <v>314</v>
      </c>
      <c r="BS21" s="499">
        <v>43.52</v>
      </c>
      <c r="BT21" s="500">
        <v>-89.079999999999984</v>
      </c>
      <c r="BU21" s="501">
        <v>16.47</v>
      </c>
      <c r="BV21" s="502">
        <v>-45.410000000000004</v>
      </c>
      <c r="BW21" s="503">
        <v>1.212</v>
      </c>
      <c r="BX21" s="504">
        <v>-0.8873333000000001</v>
      </c>
      <c r="BY21" s="504">
        <v>0.21199999999999999</v>
      </c>
      <c r="BZ21" s="505">
        <v>-0.89066670000000014</v>
      </c>
      <c r="CA21" s="386" t="s">
        <v>314</v>
      </c>
      <c r="CB21" s="485" t="s">
        <v>314</v>
      </c>
      <c r="CC21" s="506" t="s">
        <v>314</v>
      </c>
      <c r="CD21" s="507" t="s">
        <v>314</v>
      </c>
      <c r="CE21" s="498" t="s">
        <v>314</v>
      </c>
      <c r="CF21" s="498">
        <v>0</v>
      </c>
    </row>
    <row r="22" spans="1:84" ht="30" customHeight="1" x14ac:dyDescent="0.25">
      <c r="A22" s="60" t="str">
        <f t="shared" si="0"/>
        <v>Unitil - FG&amp;E</v>
      </c>
      <c r="B22" s="65" t="s">
        <v>314</v>
      </c>
      <c r="C22" s="65" t="s">
        <v>314</v>
      </c>
      <c r="D22" s="58" t="s">
        <v>327</v>
      </c>
      <c r="E22" s="58" t="s">
        <v>322</v>
      </c>
      <c r="F22" s="58" t="s">
        <v>330</v>
      </c>
      <c r="G22" s="58" t="s">
        <v>322</v>
      </c>
      <c r="H22" s="11" t="s">
        <v>420</v>
      </c>
      <c r="I22" s="17" t="s">
        <v>408</v>
      </c>
      <c r="J22" s="116" t="s">
        <v>409</v>
      </c>
      <c r="K22" s="573">
        <v>12.692121907703218</v>
      </c>
      <c r="L22" s="573">
        <v>19.601120725587119</v>
      </c>
      <c r="M22" s="323">
        <v>1718</v>
      </c>
      <c r="N22" s="569">
        <v>16997375.893949926</v>
      </c>
      <c r="O22" s="483" t="s">
        <v>410</v>
      </c>
      <c r="P22" s="571">
        <v>3.9518471225491507</v>
      </c>
      <c r="Q22" s="485" t="s">
        <v>439</v>
      </c>
      <c r="R22" s="484" t="s">
        <v>439</v>
      </c>
      <c r="S22" s="486">
        <v>90</v>
      </c>
      <c r="T22" s="487">
        <v>90</v>
      </c>
      <c r="U22" s="18">
        <v>0</v>
      </c>
      <c r="V22" s="11">
        <v>0</v>
      </c>
      <c r="W22" s="18">
        <v>0</v>
      </c>
      <c r="X22" s="11">
        <v>0</v>
      </c>
      <c r="Y22" s="18">
        <f t="shared" si="1"/>
        <v>90</v>
      </c>
      <c r="Z22" s="11">
        <f t="shared" si="1"/>
        <v>90</v>
      </c>
      <c r="AA22" s="488">
        <v>788.93000000000018</v>
      </c>
      <c r="AB22" s="489">
        <v>788.93000000000018</v>
      </c>
      <c r="AC22" s="417">
        <v>0</v>
      </c>
      <c r="AD22" s="418">
        <v>0</v>
      </c>
      <c r="AE22" s="18">
        <v>0</v>
      </c>
      <c r="AF22" s="11">
        <v>0</v>
      </c>
      <c r="AG22" s="420">
        <f t="shared" si="14"/>
        <v>788.93000000000018</v>
      </c>
      <c r="AH22" s="421">
        <f t="shared" si="14"/>
        <v>788.93000000000018</v>
      </c>
      <c r="AI22" s="631">
        <f t="shared" si="11"/>
        <v>0.19963575906020842</v>
      </c>
      <c r="AJ22" s="582">
        <f t="shared" si="15"/>
        <v>1285450.9848000002</v>
      </c>
      <c r="AK22" s="583">
        <f t="shared" si="16"/>
        <v>1285450.9848000002</v>
      </c>
      <c r="AL22" s="582">
        <f t="shared" si="17"/>
        <v>0</v>
      </c>
      <c r="AM22" s="583">
        <f t="shared" si="18"/>
        <v>0</v>
      </c>
      <c r="AN22" s="18">
        <v>0</v>
      </c>
      <c r="AO22" s="11">
        <v>0</v>
      </c>
      <c r="AP22" s="645">
        <f t="shared" si="19"/>
        <v>1285450.9848000002</v>
      </c>
      <c r="AQ22" s="646">
        <f t="shared" si="19"/>
        <v>1285450.9848000002</v>
      </c>
      <c r="AR22" s="494" t="s">
        <v>314</v>
      </c>
      <c r="AS22" s="495" t="s">
        <v>314</v>
      </c>
      <c r="AT22" s="495" t="s">
        <v>314</v>
      </c>
      <c r="AU22" s="495" t="s">
        <v>314</v>
      </c>
      <c r="AV22" s="495" t="s">
        <v>314</v>
      </c>
      <c r="AW22" s="495" t="s">
        <v>314</v>
      </c>
      <c r="AX22" s="495" t="s">
        <v>314</v>
      </c>
      <c r="AY22" s="495" t="s">
        <v>314</v>
      </c>
      <c r="AZ22" s="642">
        <f t="shared" si="8"/>
        <v>16997375.893949926</v>
      </c>
      <c r="BA22" s="483">
        <v>0</v>
      </c>
      <c r="BB22" s="586">
        <f t="shared" si="20"/>
        <v>3.9518471225491507</v>
      </c>
      <c r="BC22" s="483">
        <v>0</v>
      </c>
      <c r="BD22" s="660">
        <f t="shared" si="21"/>
        <v>753.5143013068581</v>
      </c>
      <c r="BE22" s="483">
        <v>0</v>
      </c>
      <c r="BF22" s="483">
        <v>0.95</v>
      </c>
      <c r="BG22" s="483">
        <v>0</v>
      </c>
      <c r="BH22" s="577" t="s">
        <v>314</v>
      </c>
      <c r="BI22" s="483">
        <v>0</v>
      </c>
      <c r="BJ22" s="483">
        <v>0</v>
      </c>
      <c r="BK22" s="585">
        <f>'9. Pre-Investment Baselines'!AV16-'3. Feeder Status'!BJ22</f>
        <v>1.3333333333333333</v>
      </c>
      <c r="BL22" s="634"/>
      <c r="BM22" s="496">
        <v>0</v>
      </c>
      <c r="BN22" s="497" t="s">
        <v>431</v>
      </c>
      <c r="BO22" s="496" t="s">
        <v>314</v>
      </c>
      <c r="BP22" s="498">
        <v>0</v>
      </c>
      <c r="BQ22" s="637" t="s">
        <v>314</v>
      </c>
      <c r="BR22" s="636" t="s">
        <v>314</v>
      </c>
      <c r="BS22" s="499">
        <v>60.6</v>
      </c>
      <c r="BT22" s="500">
        <v>-30.136670000000002</v>
      </c>
      <c r="BU22" s="501">
        <v>31.09</v>
      </c>
      <c r="BV22" s="502">
        <v>-35.746669999999995</v>
      </c>
      <c r="BW22" s="503">
        <v>1.59</v>
      </c>
      <c r="BX22" s="504">
        <v>6.4333300000000149E-2</v>
      </c>
      <c r="BY22" s="504">
        <v>0.56999999999999995</v>
      </c>
      <c r="BZ22" s="505">
        <v>-0.2583333000000001</v>
      </c>
      <c r="CA22" s="386" t="s">
        <v>314</v>
      </c>
      <c r="CB22" s="485" t="s">
        <v>314</v>
      </c>
      <c r="CC22" s="506" t="s">
        <v>314</v>
      </c>
      <c r="CD22" s="507" t="s">
        <v>314</v>
      </c>
      <c r="CE22" s="498" t="s">
        <v>314</v>
      </c>
      <c r="CF22" s="498">
        <v>0</v>
      </c>
    </row>
    <row r="23" spans="1:84" ht="30" customHeight="1" x14ac:dyDescent="0.25">
      <c r="A23" s="60" t="str">
        <f t="shared" si="0"/>
        <v>Unitil - FG&amp;E</v>
      </c>
      <c r="B23" s="65" t="s">
        <v>314</v>
      </c>
      <c r="C23" s="65" t="s">
        <v>314</v>
      </c>
      <c r="D23" s="58" t="s">
        <v>327</v>
      </c>
      <c r="E23" s="58" t="s">
        <v>322</v>
      </c>
      <c r="F23" s="401"/>
      <c r="G23" s="401"/>
      <c r="H23" s="425"/>
      <c r="I23" s="432"/>
      <c r="J23" s="401"/>
      <c r="K23" s="401"/>
      <c r="L23" s="401"/>
      <c r="M23" s="401"/>
      <c r="N23" s="643"/>
      <c r="O23" s="643"/>
      <c r="P23" s="664"/>
      <c r="Q23" s="665"/>
      <c r="R23" s="664"/>
      <c r="S23" s="424"/>
      <c r="T23" s="425"/>
      <c r="U23" s="424"/>
      <c r="V23" s="425"/>
      <c r="W23" s="424"/>
      <c r="X23" s="425"/>
      <c r="Y23" s="424"/>
      <c r="Z23" s="425"/>
      <c r="AA23" s="428"/>
      <c r="AB23" s="429"/>
      <c r="AC23" s="430"/>
      <c r="AD23" s="431"/>
      <c r="AE23" s="424"/>
      <c r="AF23" s="425"/>
      <c r="AG23" s="432"/>
      <c r="AH23" s="425"/>
      <c r="AI23" s="474"/>
      <c r="AJ23" s="424"/>
      <c r="AK23" s="425"/>
      <c r="AL23" s="424"/>
      <c r="AM23" s="425"/>
      <c r="AN23" s="424"/>
      <c r="AO23" s="425"/>
      <c r="AP23" s="424"/>
      <c r="AQ23" s="425"/>
      <c r="AR23" s="494" t="s">
        <v>314</v>
      </c>
      <c r="AS23" s="495" t="s">
        <v>314</v>
      </c>
      <c r="AT23" s="495" t="s">
        <v>314</v>
      </c>
      <c r="AU23" s="495" t="s">
        <v>314</v>
      </c>
      <c r="AV23" s="495" t="s">
        <v>314</v>
      </c>
      <c r="AW23" s="495" t="s">
        <v>314</v>
      </c>
      <c r="AX23" s="495" t="s">
        <v>314</v>
      </c>
      <c r="AY23" s="495" t="s">
        <v>314</v>
      </c>
      <c r="AZ23" s="643"/>
      <c r="BA23" s="634"/>
      <c r="BB23" s="634"/>
      <c r="BC23" s="634"/>
      <c r="BD23" s="661"/>
      <c r="BE23" s="634"/>
      <c r="BF23" s="634"/>
      <c r="BG23" s="634"/>
      <c r="BH23" s="634"/>
      <c r="BI23" s="634"/>
      <c r="BJ23" s="634"/>
      <c r="BK23" s="634"/>
      <c r="BL23" s="634"/>
      <c r="BM23" s="496">
        <v>0</v>
      </c>
      <c r="BN23" s="497" t="s">
        <v>431</v>
      </c>
      <c r="BO23" s="496" t="s">
        <v>314</v>
      </c>
      <c r="BP23" s="498">
        <v>0</v>
      </c>
      <c r="BQ23" s="637" t="s">
        <v>314</v>
      </c>
      <c r="BR23" s="636" t="s">
        <v>314</v>
      </c>
      <c r="BS23" s="510"/>
      <c r="BT23" s="511"/>
      <c r="BU23" s="512"/>
      <c r="BV23" s="513"/>
      <c r="BW23" s="514"/>
      <c r="BX23" s="515"/>
      <c r="BY23" s="515"/>
      <c r="BZ23" s="516"/>
      <c r="CA23" s="386" t="s">
        <v>314</v>
      </c>
      <c r="CB23" s="485" t="s">
        <v>314</v>
      </c>
      <c r="CC23" s="506" t="s">
        <v>314</v>
      </c>
      <c r="CD23" s="507" t="s">
        <v>314</v>
      </c>
      <c r="CE23" s="498" t="s">
        <v>314</v>
      </c>
      <c r="CF23" s="498">
        <v>0</v>
      </c>
    </row>
    <row r="24" spans="1:84" ht="30" customHeight="1" x14ac:dyDescent="0.25">
      <c r="A24" s="60" t="str">
        <f t="shared" si="0"/>
        <v>Unitil - FG&amp;E</v>
      </c>
      <c r="B24" s="65" t="s">
        <v>314</v>
      </c>
      <c r="C24" s="65" t="s">
        <v>314</v>
      </c>
      <c r="D24" s="58" t="s">
        <v>331</v>
      </c>
      <c r="E24" s="58" t="s">
        <v>331</v>
      </c>
      <c r="F24" s="58" t="s">
        <v>332</v>
      </c>
      <c r="G24" s="58" t="s">
        <v>331</v>
      </c>
      <c r="H24" s="11" t="s">
        <v>420</v>
      </c>
      <c r="I24" s="17" t="s">
        <v>314</v>
      </c>
      <c r="J24" s="116" t="s">
        <v>314</v>
      </c>
      <c r="K24" s="573" t="s">
        <v>314</v>
      </c>
      <c r="L24" s="573" t="s">
        <v>314</v>
      </c>
      <c r="M24" s="323" t="s">
        <v>314</v>
      </c>
      <c r="N24" s="569" t="s">
        <v>314</v>
      </c>
      <c r="O24" s="483" t="s">
        <v>314</v>
      </c>
      <c r="P24" s="571">
        <v>0</v>
      </c>
      <c r="Q24" s="485" t="s">
        <v>439</v>
      </c>
      <c r="R24" s="484" t="s">
        <v>439</v>
      </c>
      <c r="S24" s="18">
        <v>0</v>
      </c>
      <c r="T24" s="11">
        <v>0</v>
      </c>
      <c r="U24" s="18">
        <v>0</v>
      </c>
      <c r="V24" s="11">
        <v>0</v>
      </c>
      <c r="W24" s="18">
        <v>0</v>
      </c>
      <c r="X24" s="11">
        <v>0</v>
      </c>
      <c r="Y24" s="18">
        <f t="shared" si="1"/>
        <v>0</v>
      </c>
      <c r="Z24" s="11">
        <f t="shared" si="1"/>
        <v>0</v>
      </c>
      <c r="AA24" s="422">
        <v>0</v>
      </c>
      <c r="AB24" s="423">
        <v>0</v>
      </c>
      <c r="AC24" s="417">
        <v>0</v>
      </c>
      <c r="AD24" s="418">
        <v>0</v>
      </c>
      <c r="AE24" s="18">
        <v>0</v>
      </c>
      <c r="AF24" s="11">
        <v>0</v>
      </c>
      <c r="AG24" s="420">
        <f t="shared" ref="AG24:AH27" si="22">AA24+AC24+AE24</f>
        <v>0</v>
      </c>
      <c r="AH24" s="421">
        <f t="shared" si="22"/>
        <v>0</v>
      </c>
      <c r="AI24" s="631" t="str">
        <f t="shared" si="11"/>
        <v/>
      </c>
      <c r="AJ24" s="582">
        <f t="shared" ref="AJ24:AJ27" si="23">AA24*0.186*8760</f>
        <v>0</v>
      </c>
      <c r="AK24" s="583">
        <f t="shared" ref="AK24:AK27" si="24">AB24*0.186*8760</f>
        <v>0</v>
      </c>
      <c r="AL24" s="582">
        <f t="shared" ref="AL24:AL27" si="25">AC24*8760</f>
        <v>0</v>
      </c>
      <c r="AM24" s="583">
        <f t="shared" ref="AM24:AM27" si="26">AD24*8760</f>
        <v>0</v>
      </c>
      <c r="AN24" s="18">
        <v>0</v>
      </c>
      <c r="AO24" s="11">
        <v>0</v>
      </c>
      <c r="AP24" s="645">
        <f t="shared" ref="AP24:AQ27" si="27">AJ24+AL24+AN24</f>
        <v>0</v>
      </c>
      <c r="AQ24" s="646">
        <f t="shared" si="27"/>
        <v>0</v>
      </c>
      <c r="AR24" s="494" t="s">
        <v>314</v>
      </c>
      <c r="AS24" s="495" t="s">
        <v>314</v>
      </c>
      <c r="AT24" s="495" t="s">
        <v>314</v>
      </c>
      <c r="AU24" s="495" t="s">
        <v>314</v>
      </c>
      <c r="AV24" s="495" t="s">
        <v>314</v>
      </c>
      <c r="AW24" s="495" t="s">
        <v>314</v>
      </c>
      <c r="AX24" s="495" t="s">
        <v>314</v>
      </c>
      <c r="AY24" s="495" t="s">
        <v>314</v>
      </c>
      <c r="AZ24" s="642">
        <v>0</v>
      </c>
      <c r="BA24" s="483">
        <v>0</v>
      </c>
      <c r="BB24" s="586">
        <v>0</v>
      </c>
      <c r="BC24" s="483">
        <v>0</v>
      </c>
      <c r="BD24" s="660">
        <f t="shared" ref="BD24:BD27" si="28">(((92178/SUM(P$15:P$71))*P24)/92178)*21417</f>
        <v>0</v>
      </c>
      <c r="BE24" s="483">
        <v>0</v>
      </c>
      <c r="BF24" s="483">
        <v>0.95</v>
      </c>
      <c r="BG24" s="483">
        <v>0</v>
      </c>
      <c r="BH24" s="577" t="s">
        <v>314</v>
      </c>
      <c r="BI24" s="483">
        <v>0</v>
      </c>
      <c r="BJ24" s="483">
        <v>0</v>
      </c>
      <c r="BK24" s="585">
        <f>'9. Pre-Investment Baselines'!AV18-'3. Feeder Status'!BJ24</f>
        <v>0</v>
      </c>
      <c r="BL24" s="634"/>
      <c r="BM24" s="496">
        <v>0</v>
      </c>
      <c r="BN24" s="497" t="s">
        <v>431</v>
      </c>
      <c r="BO24" s="496" t="s">
        <v>314</v>
      </c>
      <c r="BP24" s="498">
        <v>0</v>
      </c>
      <c r="BQ24" s="637" t="s">
        <v>314</v>
      </c>
      <c r="BR24" s="636" t="s">
        <v>314</v>
      </c>
      <c r="BS24" s="499" t="s">
        <v>314</v>
      </c>
      <c r="BT24" s="500" t="s">
        <v>314</v>
      </c>
      <c r="BU24" s="501" t="s">
        <v>314</v>
      </c>
      <c r="BV24" s="502" t="s">
        <v>314</v>
      </c>
      <c r="BW24" s="503" t="s">
        <v>314</v>
      </c>
      <c r="BX24" s="504" t="s">
        <v>314</v>
      </c>
      <c r="BY24" s="504" t="s">
        <v>314</v>
      </c>
      <c r="BZ24" s="505" t="s">
        <v>314</v>
      </c>
      <c r="CA24" s="386" t="s">
        <v>314</v>
      </c>
      <c r="CB24" s="485" t="s">
        <v>314</v>
      </c>
      <c r="CC24" s="506" t="s">
        <v>314</v>
      </c>
      <c r="CD24" s="507" t="s">
        <v>314</v>
      </c>
      <c r="CE24" s="498" t="s">
        <v>314</v>
      </c>
      <c r="CF24" s="498">
        <v>0</v>
      </c>
    </row>
    <row r="25" spans="1:84" ht="30" customHeight="1" x14ac:dyDescent="0.25">
      <c r="A25" s="60" t="str">
        <f t="shared" si="0"/>
        <v>Unitil - FG&amp;E</v>
      </c>
      <c r="B25" s="65" t="s">
        <v>314</v>
      </c>
      <c r="C25" s="65" t="s">
        <v>314</v>
      </c>
      <c r="D25" s="58" t="s">
        <v>331</v>
      </c>
      <c r="E25" s="58" t="s">
        <v>331</v>
      </c>
      <c r="F25" s="58" t="s">
        <v>333</v>
      </c>
      <c r="G25" s="58" t="s">
        <v>331</v>
      </c>
      <c r="H25" s="11" t="s">
        <v>420</v>
      </c>
      <c r="I25" s="17" t="s">
        <v>408</v>
      </c>
      <c r="J25" s="116" t="s">
        <v>409</v>
      </c>
      <c r="K25" s="573">
        <v>9.5609204577802025</v>
      </c>
      <c r="L25" s="573">
        <v>7.5962175152935602E-2</v>
      </c>
      <c r="M25" s="323">
        <v>1</v>
      </c>
      <c r="N25" s="569">
        <v>15797964.288530072</v>
      </c>
      <c r="O25" s="483" t="s">
        <v>410</v>
      </c>
      <c r="P25" s="571">
        <v>3.6729869425305615</v>
      </c>
      <c r="Q25" s="485" t="s">
        <v>439</v>
      </c>
      <c r="R25" s="484" t="s">
        <v>439</v>
      </c>
      <c r="S25" s="18">
        <v>0</v>
      </c>
      <c r="T25" s="11">
        <v>0</v>
      </c>
      <c r="U25" s="18">
        <v>0</v>
      </c>
      <c r="V25" s="11">
        <v>0</v>
      </c>
      <c r="W25" s="18">
        <v>0</v>
      </c>
      <c r="X25" s="11">
        <v>0</v>
      </c>
      <c r="Y25" s="18">
        <f t="shared" si="1"/>
        <v>0</v>
      </c>
      <c r="Z25" s="11">
        <f t="shared" si="1"/>
        <v>0</v>
      </c>
      <c r="AA25" s="422">
        <v>0</v>
      </c>
      <c r="AB25" s="423">
        <v>0</v>
      </c>
      <c r="AC25" s="417">
        <v>0</v>
      </c>
      <c r="AD25" s="418">
        <v>0</v>
      </c>
      <c r="AE25" s="18">
        <v>0</v>
      </c>
      <c r="AF25" s="11">
        <v>0</v>
      </c>
      <c r="AG25" s="420">
        <f t="shared" si="22"/>
        <v>0</v>
      </c>
      <c r="AH25" s="421">
        <f t="shared" si="22"/>
        <v>0</v>
      </c>
      <c r="AI25" s="631">
        <f t="shared" si="11"/>
        <v>0</v>
      </c>
      <c r="AJ25" s="582">
        <f t="shared" si="23"/>
        <v>0</v>
      </c>
      <c r="AK25" s="583">
        <f t="shared" si="24"/>
        <v>0</v>
      </c>
      <c r="AL25" s="582">
        <f t="shared" si="25"/>
        <v>0</v>
      </c>
      <c r="AM25" s="583">
        <f t="shared" si="26"/>
        <v>0</v>
      </c>
      <c r="AN25" s="18">
        <v>0</v>
      </c>
      <c r="AO25" s="11">
        <v>0</v>
      </c>
      <c r="AP25" s="645">
        <f t="shared" si="27"/>
        <v>0</v>
      </c>
      <c r="AQ25" s="646">
        <f t="shared" si="27"/>
        <v>0</v>
      </c>
      <c r="AR25" s="494" t="s">
        <v>314</v>
      </c>
      <c r="AS25" s="495" t="s">
        <v>314</v>
      </c>
      <c r="AT25" s="495" t="s">
        <v>314</v>
      </c>
      <c r="AU25" s="495" t="s">
        <v>314</v>
      </c>
      <c r="AV25" s="495" t="s">
        <v>314</v>
      </c>
      <c r="AW25" s="495" t="s">
        <v>314</v>
      </c>
      <c r="AX25" s="495" t="s">
        <v>314</v>
      </c>
      <c r="AY25" s="495" t="s">
        <v>314</v>
      </c>
      <c r="AZ25" s="642">
        <f t="shared" si="8"/>
        <v>15797964.288530072</v>
      </c>
      <c r="BA25" s="483">
        <v>0</v>
      </c>
      <c r="BB25" s="586">
        <f t="shared" ref="BB25:BB27" si="29">P25</f>
        <v>3.6729869425305615</v>
      </c>
      <c r="BC25" s="483">
        <v>0</v>
      </c>
      <c r="BD25" s="660">
        <f t="shared" si="28"/>
        <v>700.34292923883379</v>
      </c>
      <c r="BE25" s="483">
        <v>0</v>
      </c>
      <c r="BF25" s="483">
        <v>0.95</v>
      </c>
      <c r="BG25" s="483">
        <v>0</v>
      </c>
      <c r="BH25" s="577" t="s">
        <v>314</v>
      </c>
      <c r="BI25" s="483">
        <v>0</v>
      </c>
      <c r="BJ25" s="483">
        <v>0</v>
      </c>
      <c r="BK25" s="585">
        <f>'9. Pre-Investment Baselines'!AV19-'3. Feeder Status'!BJ25</f>
        <v>0</v>
      </c>
      <c r="BL25" s="634"/>
      <c r="BM25" s="496">
        <v>0</v>
      </c>
      <c r="BN25" s="497" t="s">
        <v>431</v>
      </c>
      <c r="BO25" s="496" t="s">
        <v>314</v>
      </c>
      <c r="BP25" s="498">
        <v>0</v>
      </c>
      <c r="BQ25" s="637" t="s">
        <v>314</v>
      </c>
      <c r="BR25" s="636" t="s">
        <v>314</v>
      </c>
      <c r="BS25" s="499">
        <v>61</v>
      </c>
      <c r="BT25" s="500">
        <v>-29.909999999999997</v>
      </c>
      <c r="BU25" s="501">
        <v>0</v>
      </c>
      <c r="BV25" s="502">
        <v>0</v>
      </c>
      <c r="BW25" s="503">
        <v>1</v>
      </c>
      <c r="BX25" s="504">
        <v>0</v>
      </c>
      <c r="BY25" s="504">
        <v>0</v>
      </c>
      <c r="BZ25" s="505">
        <v>0</v>
      </c>
      <c r="CA25" s="386" t="s">
        <v>314</v>
      </c>
      <c r="CB25" s="485" t="s">
        <v>314</v>
      </c>
      <c r="CC25" s="506" t="s">
        <v>314</v>
      </c>
      <c r="CD25" s="507" t="s">
        <v>314</v>
      </c>
      <c r="CE25" s="498" t="s">
        <v>314</v>
      </c>
      <c r="CF25" s="498">
        <v>0</v>
      </c>
    </row>
    <row r="26" spans="1:84" ht="30" customHeight="1" x14ac:dyDescent="0.25">
      <c r="A26" s="60" t="str">
        <f t="shared" si="0"/>
        <v>Unitil - FG&amp;E</v>
      </c>
      <c r="B26" s="65" t="s">
        <v>314</v>
      </c>
      <c r="C26" s="65" t="s">
        <v>314</v>
      </c>
      <c r="D26" s="58" t="s">
        <v>331</v>
      </c>
      <c r="E26" s="58" t="s">
        <v>331</v>
      </c>
      <c r="F26" s="58" t="s">
        <v>334</v>
      </c>
      <c r="G26" s="58" t="s">
        <v>412</v>
      </c>
      <c r="H26" s="11" t="s">
        <v>420</v>
      </c>
      <c r="I26" s="17" t="s">
        <v>408</v>
      </c>
      <c r="J26" s="116" t="s">
        <v>409</v>
      </c>
      <c r="K26" s="573">
        <v>7.6487363662241616</v>
      </c>
      <c r="L26" s="573">
        <v>41.115999726950761</v>
      </c>
      <c r="M26" s="323">
        <v>1500</v>
      </c>
      <c r="N26" s="569">
        <v>23439929.660205141</v>
      </c>
      <c r="O26" s="483" t="s">
        <v>410</v>
      </c>
      <c r="P26" s="571">
        <v>5.4497246609347165</v>
      </c>
      <c r="Q26" s="485" t="s">
        <v>439</v>
      </c>
      <c r="R26" s="484" t="s">
        <v>439</v>
      </c>
      <c r="S26" s="486">
        <v>139</v>
      </c>
      <c r="T26" s="487">
        <v>139</v>
      </c>
      <c r="U26" s="18">
        <v>0</v>
      </c>
      <c r="V26" s="11">
        <v>0</v>
      </c>
      <c r="W26" s="18">
        <v>0</v>
      </c>
      <c r="X26" s="11">
        <v>0</v>
      </c>
      <c r="Y26" s="18">
        <f t="shared" si="1"/>
        <v>139</v>
      </c>
      <c r="Z26" s="11">
        <f t="shared" si="1"/>
        <v>139</v>
      </c>
      <c r="AA26" s="488">
        <v>1619.7900000000009</v>
      </c>
      <c r="AB26" s="489">
        <v>1619.7900000000009</v>
      </c>
      <c r="AC26" s="417">
        <v>0</v>
      </c>
      <c r="AD26" s="418">
        <v>0</v>
      </c>
      <c r="AE26" s="18">
        <v>0</v>
      </c>
      <c r="AF26" s="11">
        <v>0</v>
      </c>
      <c r="AG26" s="420">
        <f t="shared" si="22"/>
        <v>1619.7900000000009</v>
      </c>
      <c r="AH26" s="421">
        <f t="shared" si="22"/>
        <v>1619.7900000000009</v>
      </c>
      <c r="AI26" s="631">
        <f t="shared" si="11"/>
        <v>0.29722419035426656</v>
      </c>
      <c r="AJ26" s="582">
        <f t="shared" si="23"/>
        <v>2639221.0344000012</v>
      </c>
      <c r="AK26" s="583">
        <f t="shared" si="24"/>
        <v>2639221.0344000012</v>
      </c>
      <c r="AL26" s="582">
        <f t="shared" si="25"/>
        <v>0</v>
      </c>
      <c r="AM26" s="583">
        <f t="shared" si="26"/>
        <v>0</v>
      </c>
      <c r="AN26" s="18">
        <v>0</v>
      </c>
      <c r="AO26" s="11">
        <v>0</v>
      </c>
      <c r="AP26" s="645">
        <f t="shared" si="27"/>
        <v>2639221.0344000012</v>
      </c>
      <c r="AQ26" s="646">
        <f t="shared" si="27"/>
        <v>2639221.0344000012</v>
      </c>
      <c r="AR26" s="494" t="s">
        <v>314</v>
      </c>
      <c r="AS26" s="495" t="s">
        <v>314</v>
      </c>
      <c r="AT26" s="495" t="s">
        <v>314</v>
      </c>
      <c r="AU26" s="495" t="s">
        <v>314</v>
      </c>
      <c r="AV26" s="495" t="s">
        <v>314</v>
      </c>
      <c r="AW26" s="495" t="s">
        <v>314</v>
      </c>
      <c r="AX26" s="495" t="s">
        <v>314</v>
      </c>
      <c r="AY26" s="495" t="s">
        <v>314</v>
      </c>
      <c r="AZ26" s="642">
        <f t="shared" si="8"/>
        <v>23439929.660205141</v>
      </c>
      <c r="BA26" s="483">
        <v>0</v>
      </c>
      <c r="BB26" s="586">
        <f t="shared" si="29"/>
        <v>5.4497246609347165</v>
      </c>
      <c r="BC26" s="483">
        <v>0</v>
      </c>
      <c r="BD26" s="660">
        <f t="shared" si="28"/>
        <v>1039.1205284151026</v>
      </c>
      <c r="BE26" s="483">
        <v>0</v>
      </c>
      <c r="BF26" s="483">
        <v>0.95</v>
      </c>
      <c r="BG26" s="483">
        <v>0</v>
      </c>
      <c r="BH26" s="577" t="s">
        <v>314</v>
      </c>
      <c r="BI26" s="483">
        <v>0</v>
      </c>
      <c r="BJ26" s="483">
        <v>0</v>
      </c>
      <c r="BK26" s="585">
        <f>'9. Pre-Investment Baselines'!AV20-'3. Feeder Status'!BJ26</f>
        <v>1</v>
      </c>
      <c r="BL26" s="634"/>
      <c r="BM26" s="496">
        <v>0</v>
      </c>
      <c r="BN26" s="497" t="s">
        <v>431</v>
      </c>
      <c r="BO26" s="496" t="s">
        <v>314</v>
      </c>
      <c r="BP26" s="498">
        <v>0</v>
      </c>
      <c r="BQ26" s="637" t="s">
        <v>314</v>
      </c>
      <c r="BR26" s="636" t="s">
        <v>314</v>
      </c>
      <c r="BS26" s="499">
        <v>116.28</v>
      </c>
      <c r="BT26" s="500">
        <v>-130.55330000000001</v>
      </c>
      <c r="BU26" s="501">
        <v>54.73</v>
      </c>
      <c r="BV26" s="502">
        <v>-32.406669999999998</v>
      </c>
      <c r="BW26" s="503">
        <v>1.593</v>
      </c>
      <c r="BX26" s="504">
        <v>-1.1346666999999999</v>
      </c>
      <c r="BY26" s="504">
        <v>0.58499999999999996</v>
      </c>
      <c r="BZ26" s="505">
        <v>-0.73233330000000008</v>
      </c>
      <c r="CA26" s="386" t="s">
        <v>314</v>
      </c>
      <c r="CB26" s="485" t="s">
        <v>314</v>
      </c>
      <c r="CC26" s="506" t="s">
        <v>314</v>
      </c>
      <c r="CD26" s="507" t="s">
        <v>314</v>
      </c>
      <c r="CE26" s="498" t="s">
        <v>314</v>
      </c>
      <c r="CF26" s="498">
        <v>0</v>
      </c>
    </row>
    <row r="27" spans="1:84" ht="30" customHeight="1" x14ac:dyDescent="0.25">
      <c r="A27" s="60" t="str">
        <f t="shared" si="0"/>
        <v>Unitil - FG&amp;E</v>
      </c>
      <c r="B27" s="65" t="s">
        <v>314</v>
      </c>
      <c r="C27" s="65" t="s">
        <v>314</v>
      </c>
      <c r="D27" s="58" t="s">
        <v>331</v>
      </c>
      <c r="E27" s="58" t="s">
        <v>331</v>
      </c>
      <c r="F27" s="58" t="s">
        <v>335</v>
      </c>
      <c r="G27" s="58" t="s">
        <v>331</v>
      </c>
      <c r="H27" s="11" t="s">
        <v>420</v>
      </c>
      <c r="I27" s="17" t="s">
        <v>408</v>
      </c>
      <c r="J27" s="116" t="s">
        <v>409</v>
      </c>
      <c r="K27" s="573">
        <v>9.5609204577802025</v>
      </c>
      <c r="L27" s="573">
        <v>11.440870880801137</v>
      </c>
      <c r="M27" s="323">
        <v>557</v>
      </c>
      <c r="N27" s="569">
        <v>6202671.4451712435</v>
      </c>
      <c r="O27" s="483" t="s">
        <v>410</v>
      </c>
      <c r="P27" s="571">
        <v>1.4421055023818474</v>
      </c>
      <c r="Q27" s="485" t="s">
        <v>439</v>
      </c>
      <c r="R27" s="484" t="s">
        <v>439</v>
      </c>
      <c r="S27" s="486">
        <v>50</v>
      </c>
      <c r="T27" s="487">
        <v>50</v>
      </c>
      <c r="U27" s="18">
        <v>0</v>
      </c>
      <c r="V27" s="11">
        <v>0</v>
      </c>
      <c r="W27" s="18">
        <v>0</v>
      </c>
      <c r="X27" s="11">
        <v>0</v>
      </c>
      <c r="Y27" s="18">
        <f t="shared" si="1"/>
        <v>50</v>
      </c>
      <c r="Z27" s="11">
        <f t="shared" si="1"/>
        <v>50</v>
      </c>
      <c r="AA27" s="488">
        <v>365.69499999999999</v>
      </c>
      <c r="AB27" s="489">
        <v>365.69499999999999</v>
      </c>
      <c r="AC27" s="417">
        <v>0</v>
      </c>
      <c r="AD27" s="418">
        <v>0</v>
      </c>
      <c r="AE27" s="18">
        <v>0</v>
      </c>
      <c r="AF27" s="11">
        <v>0</v>
      </c>
      <c r="AG27" s="420">
        <f t="shared" si="22"/>
        <v>365.69499999999999</v>
      </c>
      <c r="AH27" s="421">
        <f t="shared" si="22"/>
        <v>365.69499999999999</v>
      </c>
      <c r="AI27" s="631">
        <f t="shared" si="11"/>
        <v>0.25358408202173932</v>
      </c>
      <c r="AJ27" s="582">
        <f t="shared" si="23"/>
        <v>595848.80519999994</v>
      </c>
      <c r="AK27" s="583">
        <f t="shared" si="24"/>
        <v>595848.80519999994</v>
      </c>
      <c r="AL27" s="582">
        <f t="shared" si="25"/>
        <v>0</v>
      </c>
      <c r="AM27" s="583">
        <f t="shared" si="26"/>
        <v>0</v>
      </c>
      <c r="AN27" s="18">
        <v>0</v>
      </c>
      <c r="AO27" s="11">
        <v>0</v>
      </c>
      <c r="AP27" s="645">
        <f t="shared" si="27"/>
        <v>595848.80519999994</v>
      </c>
      <c r="AQ27" s="646">
        <f t="shared" si="27"/>
        <v>595848.80519999994</v>
      </c>
      <c r="AR27" s="494" t="s">
        <v>314</v>
      </c>
      <c r="AS27" s="495" t="s">
        <v>314</v>
      </c>
      <c r="AT27" s="495" t="s">
        <v>314</v>
      </c>
      <c r="AU27" s="495" t="s">
        <v>314</v>
      </c>
      <c r="AV27" s="495" t="s">
        <v>314</v>
      </c>
      <c r="AW27" s="495" t="s">
        <v>314</v>
      </c>
      <c r="AX27" s="495" t="s">
        <v>314</v>
      </c>
      <c r="AY27" s="495" t="s">
        <v>314</v>
      </c>
      <c r="AZ27" s="642">
        <f t="shared" si="8"/>
        <v>6202671.4451712435</v>
      </c>
      <c r="BA27" s="483">
        <v>0</v>
      </c>
      <c r="BB27" s="586">
        <f t="shared" si="29"/>
        <v>1.4421055023818474</v>
      </c>
      <c r="BC27" s="483">
        <v>0</v>
      </c>
      <c r="BD27" s="660">
        <f t="shared" si="28"/>
        <v>274.9719526946397</v>
      </c>
      <c r="BE27" s="483">
        <v>0</v>
      </c>
      <c r="BF27" s="483">
        <v>0.95</v>
      </c>
      <c r="BG27" s="483">
        <v>0</v>
      </c>
      <c r="BH27" s="577" t="s">
        <v>314</v>
      </c>
      <c r="BI27" s="483">
        <v>0</v>
      </c>
      <c r="BJ27" s="483">
        <v>0</v>
      </c>
      <c r="BK27" s="585">
        <f>'9. Pre-Investment Baselines'!AV21-'3. Feeder Status'!BJ27</f>
        <v>0.33333333333333331</v>
      </c>
      <c r="BL27" s="634"/>
      <c r="BM27" s="496">
        <v>0</v>
      </c>
      <c r="BN27" s="497" t="s">
        <v>431</v>
      </c>
      <c r="BO27" s="496" t="s">
        <v>314</v>
      </c>
      <c r="BP27" s="498">
        <v>0</v>
      </c>
      <c r="BQ27" s="637" t="s">
        <v>314</v>
      </c>
      <c r="BR27" s="636" t="s">
        <v>314</v>
      </c>
      <c r="BS27" s="499">
        <v>104.82</v>
      </c>
      <c r="BT27" s="500">
        <v>-128.36670000000001</v>
      </c>
      <c r="BU27" s="501">
        <v>43.36</v>
      </c>
      <c r="BV27" s="502">
        <v>-8.9266700000000014</v>
      </c>
      <c r="BW27" s="503">
        <v>2.133</v>
      </c>
      <c r="BX27" s="504">
        <v>4.5333299999999799E-2</v>
      </c>
      <c r="BY27" s="504">
        <v>1.127</v>
      </c>
      <c r="BZ27" s="505">
        <v>0.43200000000000005</v>
      </c>
      <c r="CA27" s="386" t="s">
        <v>314</v>
      </c>
      <c r="CB27" s="485" t="s">
        <v>314</v>
      </c>
      <c r="CC27" s="506" t="s">
        <v>314</v>
      </c>
      <c r="CD27" s="507" t="s">
        <v>314</v>
      </c>
      <c r="CE27" s="498" t="s">
        <v>314</v>
      </c>
      <c r="CF27" s="498">
        <v>0</v>
      </c>
    </row>
    <row r="28" spans="1:84" ht="30" customHeight="1" x14ac:dyDescent="0.25">
      <c r="A28" s="60" t="str">
        <f t="shared" si="0"/>
        <v>Unitil - FG&amp;E</v>
      </c>
      <c r="B28" s="65" t="s">
        <v>314</v>
      </c>
      <c r="C28" s="65" t="s">
        <v>314</v>
      </c>
      <c r="D28" s="58" t="s">
        <v>331</v>
      </c>
      <c r="E28" s="58" t="s">
        <v>331</v>
      </c>
      <c r="F28" s="401"/>
      <c r="G28" s="401"/>
      <c r="H28" s="425"/>
      <c r="I28" s="432"/>
      <c r="J28" s="401"/>
      <c r="K28" s="401"/>
      <c r="L28" s="401"/>
      <c r="M28" s="401"/>
      <c r="N28" s="643"/>
      <c r="O28" s="643"/>
      <c r="P28" s="664"/>
      <c r="Q28" s="665"/>
      <c r="R28" s="664"/>
      <c r="S28" s="424"/>
      <c r="T28" s="425"/>
      <c r="U28" s="424"/>
      <c r="V28" s="425"/>
      <c r="W28" s="424"/>
      <c r="X28" s="425"/>
      <c r="Y28" s="424"/>
      <c r="Z28" s="425"/>
      <c r="AA28" s="428"/>
      <c r="AB28" s="429"/>
      <c r="AC28" s="430"/>
      <c r="AD28" s="431"/>
      <c r="AE28" s="424"/>
      <c r="AF28" s="425"/>
      <c r="AG28" s="432"/>
      <c r="AH28" s="425"/>
      <c r="AI28" s="474"/>
      <c r="AJ28" s="424"/>
      <c r="AK28" s="425"/>
      <c r="AL28" s="424"/>
      <c r="AM28" s="425"/>
      <c r="AN28" s="424"/>
      <c r="AO28" s="425"/>
      <c r="AP28" s="424"/>
      <c r="AQ28" s="425"/>
      <c r="AR28" s="494" t="s">
        <v>314</v>
      </c>
      <c r="AS28" s="495" t="s">
        <v>314</v>
      </c>
      <c r="AT28" s="495" t="s">
        <v>314</v>
      </c>
      <c r="AU28" s="495" t="s">
        <v>314</v>
      </c>
      <c r="AV28" s="495" t="s">
        <v>314</v>
      </c>
      <c r="AW28" s="495" t="s">
        <v>314</v>
      </c>
      <c r="AX28" s="495" t="s">
        <v>314</v>
      </c>
      <c r="AY28" s="495" t="s">
        <v>314</v>
      </c>
      <c r="AZ28" s="643"/>
      <c r="BA28" s="634"/>
      <c r="BB28" s="634"/>
      <c r="BC28" s="634"/>
      <c r="BD28" s="661"/>
      <c r="BE28" s="634"/>
      <c r="BF28" s="634"/>
      <c r="BG28" s="634"/>
      <c r="BH28" s="634"/>
      <c r="BI28" s="634"/>
      <c r="BJ28" s="634"/>
      <c r="BK28" s="634"/>
      <c r="BL28" s="634"/>
      <c r="BM28" s="496">
        <v>0</v>
      </c>
      <c r="BN28" s="497" t="s">
        <v>431</v>
      </c>
      <c r="BO28" s="496" t="s">
        <v>314</v>
      </c>
      <c r="BP28" s="498">
        <v>0</v>
      </c>
      <c r="BQ28" s="637" t="s">
        <v>314</v>
      </c>
      <c r="BR28" s="636" t="s">
        <v>314</v>
      </c>
      <c r="BS28" s="510"/>
      <c r="BT28" s="511"/>
      <c r="BU28" s="512"/>
      <c r="BV28" s="513"/>
      <c r="BW28" s="514"/>
      <c r="BX28" s="515"/>
      <c r="BY28" s="515"/>
      <c r="BZ28" s="516"/>
      <c r="CA28" s="386" t="s">
        <v>314</v>
      </c>
      <c r="CB28" s="485" t="s">
        <v>314</v>
      </c>
      <c r="CC28" s="506" t="s">
        <v>314</v>
      </c>
      <c r="CD28" s="507" t="s">
        <v>314</v>
      </c>
      <c r="CE28" s="498" t="s">
        <v>314</v>
      </c>
      <c r="CF28" s="498">
        <v>0</v>
      </c>
    </row>
    <row r="29" spans="1:84" ht="30" customHeight="1" x14ac:dyDescent="0.25">
      <c r="A29" s="60" t="str">
        <f t="shared" si="0"/>
        <v>Unitil - FG&amp;E</v>
      </c>
      <c r="B29" s="65" t="s">
        <v>314</v>
      </c>
      <c r="C29" s="65" t="s">
        <v>314</v>
      </c>
      <c r="D29" s="58" t="s">
        <v>336</v>
      </c>
      <c r="E29" s="58" t="s">
        <v>322</v>
      </c>
      <c r="F29" s="58" t="s">
        <v>337</v>
      </c>
      <c r="G29" s="58" t="s">
        <v>322</v>
      </c>
      <c r="H29" s="11" t="s">
        <v>420</v>
      </c>
      <c r="I29" s="17" t="s">
        <v>408</v>
      </c>
      <c r="J29" s="116" t="s">
        <v>411</v>
      </c>
      <c r="K29" s="573">
        <v>2.1615994078459591</v>
      </c>
      <c r="L29" s="573">
        <v>15.629499813636363</v>
      </c>
      <c r="M29" s="323">
        <v>898</v>
      </c>
      <c r="N29" s="569">
        <v>7055619.4746321356</v>
      </c>
      <c r="O29" s="483" t="s">
        <v>410</v>
      </c>
      <c r="P29" s="571">
        <v>1.6404137728431001</v>
      </c>
      <c r="Q29" s="485" t="s">
        <v>439</v>
      </c>
      <c r="R29" s="484" t="s">
        <v>439</v>
      </c>
      <c r="S29" s="486">
        <v>69</v>
      </c>
      <c r="T29" s="487">
        <v>69</v>
      </c>
      <c r="U29" s="18">
        <v>0</v>
      </c>
      <c r="V29" s="11">
        <v>0</v>
      </c>
      <c r="W29" s="18">
        <v>0</v>
      </c>
      <c r="X29" s="11">
        <v>0</v>
      </c>
      <c r="Y29" s="18">
        <f t="shared" si="1"/>
        <v>69</v>
      </c>
      <c r="Z29" s="11">
        <f t="shared" si="1"/>
        <v>69</v>
      </c>
      <c r="AA29" s="488">
        <v>501.04000000000008</v>
      </c>
      <c r="AB29" s="489">
        <v>501.04000000000008</v>
      </c>
      <c r="AC29" s="417">
        <v>0</v>
      </c>
      <c r="AD29" s="418">
        <v>0</v>
      </c>
      <c r="AE29" s="18">
        <v>0</v>
      </c>
      <c r="AF29" s="11">
        <v>0</v>
      </c>
      <c r="AG29" s="420">
        <f>AA29+AC29+AE29</f>
        <v>501.04000000000008</v>
      </c>
      <c r="AH29" s="421">
        <f>AB29+AD29+AF29</f>
        <v>501.04000000000008</v>
      </c>
      <c r="AI29" s="631">
        <f t="shared" si="11"/>
        <v>0.30543513368070385</v>
      </c>
      <c r="AJ29" s="582">
        <f t="shared" ref="AJ29:AJ30" si="30">AA29*0.186*8760</f>
        <v>816374.53440000012</v>
      </c>
      <c r="AK29" s="583">
        <f t="shared" ref="AK29:AK30" si="31">AB29*0.186*8760</f>
        <v>816374.53440000012</v>
      </c>
      <c r="AL29" s="582">
        <f t="shared" ref="AL29:AL30" si="32">AC29*8760</f>
        <v>0</v>
      </c>
      <c r="AM29" s="583">
        <f t="shared" ref="AM29:AM30" si="33">AD29*8760</f>
        <v>0</v>
      </c>
      <c r="AN29" s="18">
        <v>0</v>
      </c>
      <c r="AO29" s="11">
        <v>0</v>
      </c>
      <c r="AP29" s="645">
        <f t="shared" ref="AP29:AQ30" si="34">AJ29+AL29+AN29</f>
        <v>816374.53440000012</v>
      </c>
      <c r="AQ29" s="646">
        <f t="shared" si="34"/>
        <v>816374.53440000012</v>
      </c>
      <c r="AR29" s="494" t="s">
        <v>314</v>
      </c>
      <c r="AS29" s="495" t="s">
        <v>314</v>
      </c>
      <c r="AT29" s="495" t="s">
        <v>314</v>
      </c>
      <c r="AU29" s="495" t="s">
        <v>314</v>
      </c>
      <c r="AV29" s="495" t="s">
        <v>314</v>
      </c>
      <c r="AW29" s="495" t="s">
        <v>314</v>
      </c>
      <c r="AX29" s="495" t="s">
        <v>314</v>
      </c>
      <c r="AY29" s="495" t="s">
        <v>314</v>
      </c>
      <c r="AZ29" s="642">
        <f t="shared" si="8"/>
        <v>7055619.4746321356</v>
      </c>
      <c r="BA29" s="483">
        <v>0</v>
      </c>
      <c r="BB29" s="586">
        <f t="shared" ref="BB29:BB30" si="35">P29</f>
        <v>1.6404137728431001</v>
      </c>
      <c r="BC29" s="483">
        <v>0</v>
      </c>
      <c r="BD29" s="660">
        <f t="shared" ref="BD29:BD30" si="36">(((92178/SUM(P$15:P$71))*P29)/92178)*21417</f>
        <v>312.78417397398755</v>
      </c>
      <c r="BE29" s="483">
        <v>0</v>
      </c>
      <c r="BF29" s="483">
        <v>0.95</v>
      </c>
      <c r="BG29" s="483">
        <v>0</v>
      </c>
      <c r="BH29" s="577" t="s">
        <v>314</v>
      </c>
      <c r="BI29" s="483">
        <v>0</v>
      </c>
      <c r="BJ29" s="483">
        <v>0</v>
      </c>
      <c r="BK29" s="585">
        <f>'9. Pre-Investment Baselines'!AV23-'3. Feeder Status'!BJ29</f>
        <v>0</v>
      </c>
      <c r="BL29" s="634"/>
      <c r="BM29" s="496">
        <v>0</v>
      </c>
      <c r="BN29" s="497" t="s">
        <v>431</v>
      </c>
      <c r="BO29" s="496" t="s">
        <v>314</v>
      </c>
      <c r="BP29" s="498">
        <v>0</v>
      </c>
      <c r="BQ29" s="637" t="s">
        <v>314</v>
      </c>
      <c r="BR29" s="636" t="s">
        <v>314</v>
      </c>
      <c r="BS29" s="499">
        <v>194.5</v>
      </c>
      <c r="BT29" s="500">
        <v>29.52000000000001</v>
      </c>
      <c r="BU29" s="501">
        <v>188.28</v>
      </c>
      <c r="BV29" s="502">
        <v>84.8767</v>
      </c>
      <c r="BW29" s="503">
        <v>3.165</v>
      </c>
      <c r="BX29" s="504">
        <v>-1.1666700000000141E-2</v>
      </c>
      <c r="BY29" s="504">
        <v>2.9380000000000002</v>
      </c>
      <c r="BZ29" s="505">
        <v>0.16833330000000002</v>
      </c>
      <c r="CA29" s="386" t="s">
        <v>314</v>
      </c>
      <c r="CB29" s="485" t="s">
        <v>314</v>
      </c>
      <c r="CC29" s="506" t="s">
        <v>314</v>
      </c>
      <c r="CD29" s="507" t="s">
        <v>314</v>
      </c>
      <c r="CE29" s="498" t="s">
        <v>314</v>
      </c>
      <c r="CF29" s="498">
        <v>0</v>
      </c>
    </row>
    <row r="30" spans="1:84" ht="30" customHeight="1" x14ac:dyDescent="0.25">
      <c r="A30" s="60" t="str">
        <f t="shared" si="0"/>
        <v>Unitil - FG&amp;E</v>
      </c>
      <c r="B30" s="65" t="s">
        <v>314</v>
      </c>
      <c r="C30" s="65" t="s">
        <v>314</v>
      </c>
      <c r="D30" s="58" t="s">
        <v>336</v>
      </c>
      <c r="E30" s="58" t="s">
        <v>322</v>
      </c>
      <c r="F30" s="58" t="s">
        <v>338</v>
      </c>
      <c r="G30" s="58" t="s">
        <v>322</v>
      </c>
      <c r="H30" s="11" t="s">
        <v>420</v>
      </c>
      <c r="I30" s="17" t="s">
        <v>408</v>
      </c>
      <c r="J30" s="116" t="s">
        <v>411</v>
      </c>
      <c r="K30" s="573">
        <v>2.1615994078459591</v>
      </c>
      <c r="L30" s="573">
        <v>2.0171044974431815</v>
      </c>
      <c r="M30" s="323">
        <v>227</v>
      </c>
      <c r="N30" s="569">
        <v>1570211.0690250143</v>
      </c>
      <c r="O30" s="483" t="s">
        <v>410</v>
      </c>
      <c r="P30" s="571">
        <v>0.36507012221398422</v>
      </c>
      <c r="Q30" s="485" t="s">
        <v>439</v>
      </c>
      <c r="R30" s="484" t="s">
        <v>439</v>
      </c>
      <c r="S30" s="486">
        <v>2</v>
      </c>
      <c r="T30" s="487">
        <v>2</v>
      </c>
      <c r="U30" s="18">
        <v>0</v>
      </c>
      <c r="V30" s="11">
        <v>0</v>
      </c>
      <c r="W30" s="18">
        <v>0</v>
      </c>
      <c r="X30" s="11">
        <v>0</v>
      </c>
      <c r="Y30" s="18">
        <f t="shared" si="1"/>
        <v>2</v>
      </c>
      <c r="Z30" s="11">
        <f t="shared" si="1"/>
        <v>2</v>
      </c>
      <c r="AA30" s="488">
        <v>12.270000000000001</v>
      </c>
      <c r="AB30" s="489">
        <v>12.270000000000001</v>
      </c>
      <c r="AC30" s="417">
        <v>0</v>
      </c>
      <c r="AD30" s="418">
        <v>0</v>
      </c>
      <c r="AE30" s="18">
        <v>0</v>
      </c>
      <c r="AF30" s="11">
        <v>0</v>
      </c>
      <c r="AG30" s="420">
        <f>AA30+AC30+AE30</f>
        <v>12.270000000000001</v>
      </c>
      <c r="AH30" s="421">
        <f>AB30+AD30+AF30</f>
        <v>12.270000000000001</v>
      </c>
      <c r="AI30" s="631">
        <f t="shared" si="11"/>
        <v>3.3609981352590655E-2</v>
      </c>
      <c r="AJ30" s="582">
        <f t="shared" si="30"/>
        <v>19992.247200000002</v>
      </c>
      <c r="AK30" s="583">
        <f t="shared" si="31"/>
        <v>19992.247200000002</v>
      </c>
      <c r="AL30" s="582">
        <f t="shared" si="32"/>
        <v>0</v>
      </c>
      <c r="AM30" s="583">
        <f t="shared" si="33"/>
        <v>0</v>
      </c>
      <c r="AN30" s="18">
        <v>0</v>
      </c>
      <c r="AO30" s="11">
        <v>0</v>
      </c>
      <c r="AP30" s="645">
        <f t="shared" si="34"/>
        <v>19992.247200000002</v>
      </c>
      <c r="AQ30" s="646">
        <f t="shared" si="34"/>
        <v>19992.247200000002</v>
      </c>
      <c r="AR30" s="494" t="s">
        <v>314</v>
      </c>
      <c r="AS30" s="495" t="s">
        <v>314</v>
      </c>
      <c r="AT30" s="495" t="s">
        <v>314</v>
      </c>
      <c r="AU30" s="495" t="s">
        <v>314</v>
      </c>
      <c r="AV30" s="495" t="s">
        <v>314</v>
      </c>
      <c r="AW30" s="495" t="s">
        <v>314</v>
      </c>
      <c r="AX30" s="495" t="s">
        <v>314</v>
      </c>
      <c r="AY30" s="495" t="s">
        <v>314</v>
      </c>
      <c r="AZ30" s="642">
        <f t="shared" si="8"/>
        <v>1570211.0690250143</v>
      </c>
      <c r="BA30" s="483">
        <v>0</v>
      </c>
      <c r="BB30" s="586">
        <f t="shared" si="35"/>
        <v>0.36507012221398422</v>
      </c>
      <c r="BC30" s="483">
        <v>0</v>
      </c>
      <c r="BD30" s="660">
        <f t="shared" si="36"/>
        <v>69.609362289965006</v>
      </c>
      <c r="BE30" s="483">
        <v>0</v>
      </c>
      <c r="BF30" s="483">
        <v>0.95</v>
      </c>
      <c r="BG30" s="483">
        <v>0</v>
      </c>
      <c r="BH30" s="577" t="s">
        <v>314</v>
      </c>
      <c r="BI30" s="483">
        <v>0</v>
      </c>
      <c r="BJ30" s="483">
        <v>0</v>
      </c>
      <c r="BK30" s="585">
        <f>'9. Pre-Investment Baselines'!AV24-'3. Feeder Status'!BJ30</f>
        <v>0</v>
      </c>
      <c r="BL30" s="634"/>
      <c r="BM30" s="496">
        <v>0</v>
      </c>
      <c r="BN30" s="497" t="s">
        <v>431</v>
      </c>
      <c r="BO30" s="496" t="s">
        <v>314</v>
      </c>
      <c r="BP30" s="498">
        <v>0</v>
      </c>
      <c r="BQ30" s="637" t="s">
        <v>314</v>
      </c>
      <c r="BR30" s="636" t="s">
        <v>314</v>
      </c>
      <c r="BS30" s="499">
        <v>82.82</v>
      </c>
      <c r="BT30" s="500">
        <v>-62.760000000000019</v>
      </c>
      <c r="BU30" s="501">
        <v>82.82</v>
      </c>
      <c r="BV30" s="502">
        <v>-2.1000000000000085</v>
      </c>
      <c r="BW30" s="503">
        <v>1.9910000000000001</v>
      </c>
      <c r="BX30" s="504">
        <v>-0.95566670000000009</v>
      </c>
      <c r="BY30" s="504">
        <v>1.9910000000000001</v>
      </c>
      <c r="BZ30" s="505">
        <v>-0.61666669999999968</v>
      </c>
      <c r="CA30" s="386" t="s">
        <v>314</v>
      </c>
      <c r="CB30" s="485" t="s">
        <v>314</v>
      </c>
      <c r="CC30" s="506" t="s">
        <v>314</v>
      </c>
      <c r="CD30" s="507" t="s">
        <v>314</v>
      </c>
      <c r="CE30" s="498" t="s">
        <v>314</v>
      </c>
      <c r="CF30" s="498">
        <v>0</v>
      </c>
    </row>
    <row r="31" spans="1:84" ht="30" customHeight="1" x14ac:dyDescent="0.25">
      <c r="A31" s="60" t="str">
        <f t="shared" si="0"/>
        <v>Unitil - FG&amp;E</v>
      </c>
      <c r="B31" s="65" t="s">
        <v>314</v>
      </c>
      <c r="C31" s="65" t="s">
        <v>314</v>
      </c>
      <c r="D31" s="58" t="s">
        <v>336</v>
      </c>
      <c r="E31" s="58" t="s">
        <v>322</v>
      </c>
      <c r="F31" s="401"/>
      <c r="G31" s="401"/>
      <c r="H31" s="425"/>
      <c r="I31" s="432"/>
      <c r="J31" s="401"/>
      <c r="K31" s="401"/>
      <c r="L31" s="401"/>
      <c r="M31" s="401"/>
      <c r="N31" s="643"/>
      <c r="O31" s="643"/>
      <c r="P31" s="664"/>
      <c r="Q31" s="665"/>
      <c r="R31" s="664"/>
      <c r="S31" s="424"/>
      <c r="T31" s="425"/>
      <c r="U31" s="424"/>
      <c r="V31" s="425"/>
      <c r="W31" s="424"/>
      <c r="X31" s="425"/>
      <c r="Y31" s="424"/>
      <c r="Z31" s="425"/>
      <c r="AA31" s="428"/>
      <c r="AB31" s="429"/>
      <c r="AC31" s="430"/>
      <c r="AD31" s="431"/>
      <c r="AE31" s="424"/>
      <c r="AF31" s="425"/>
      <c r="AG31" s="432"/>
      <c r="AH31" s="425"/>
      <c r="AI31" s="474"/>
      <c r="AJ31" s="424"/>
      <c r="AK31" s="425"/>
      <c r="AL31" s="424"/>
      <c r="AM31" s="425"/>
      <c r="AN31" s="424"/>
      <c r="AO31" s="425"/>
      <c r="AP31" s="424"/>
      <c r="AQ31" s="425"/>
      <c r="AR31" s="494" t="s">
        <v>314</v>
      </c>
      <c r="AS31" s="495" t="s">
        <v>314</v>
      </c>
      <c r="AT31" s="495" t="s">
        <v>314</v>
      </c>
      <c r="AU31" s="495" t="s">
        <v>314</v>
      </c>
      <c r="AV31" s="495" t="s">
        <v>314</v>
      </c>
      <c r="AW31" s="495" t="s">
        <v>314</v>
      </c>
      <c r="AX31" s="495" t="s">
        <v>314</v>
      </c>
      <c r="AY31" s="495" t="s">
        <v>314</v>
      </c>
      <c r="AZ31" s="643"/>
      <c r="BA31" s="634"/>
      <c r="BB31" s="634"/>
      <c r="BC31" s="634"/>
      <c r="BD31" s="661"/>
      <c r="BE31" s="634"/>
      <c r="BF31" s="634"/>
      <c r="BG31" s="634"/>
      <c r="BH31" s="634"/>
      <c r="BI31" s="634"/>
      <c r="BJ31" s="634"/>
      <c r="BK31" s="634"/>
      <c r="BL31" s="634"/>
      <c r="BM31" s="496">
        <v>0</v>
      </c>
      <c r="BN31" s="497" t="s">
        <v>431</v>
      </c>
      <c r="BO31" s="496" t="s">
        <v>314</v>
      </c>
      <c r="BP31" s="498">
        <v>0</v>
      </c>
      <c r="BQ31" s="637" t="s">
        <v>314</v>
      </c>
      <c r="BR31" s="636" t="s">
        <v>314</v>
      </c>
      <c r="BS31" s="510"/>
      <c r="BT31" s="511"/>
      <c r="BU31" s="512"/>
      <c r="BV31" s="513"/>
      <c r="BW31" s="514"/>
      <c r="BX31" s="515"/>
      <c r="BY31" s="515"/>
      <c r="BZ31" s="516"/>
      <c r="CA31" s="386" t="s">
        <v>314</v>
      </c>
      <c r="CB31" s="485" t="s">
        <v>314</v>
      </c>
      <c r="CC31" s="506" t="s">
        <v>314</v>
      </c>
      <c r="CD31" s="507" t="s">
        <v>314</v>
      </c>
      <c r="CE31" s="498" t="s">
        <v>314</v>
      </c>
      <c r="CF31" s="498">
        <v>0</v>
      </c>
    </row>
    <row r="32" spans="1:84" ht="30" customHeight="1" x14ac:dyDescent="0.25">
      <c r="A32" s="60" t="str">
        <f t="shared" si="0"/>
        <v>Unitil - FG&amp;E</v>
      </c>
      <c r="B32" s="65" t="s">
        <v>314</v>
      </c>
      <c r="C32" s="65" t="s">
        <v>314</v>
      </c>
      <c r="D32" s="58" t="s">
        <v>339</v>
      </c>
      <c r="E32" s="58" t="s">
        <v>322</v>
      </c>
      <c r="F32" s="58">
        <v>1341</v>
      </c>
      <c r="G32" s="58" t="s">
        <v>322</v>
      </c>
      <c r="H32" s="11" t="s">
        <v>420</v>
      </c>
      <c r="I32" s="17" t="s">
        <v>408</v>
      </c>
      <c r="J32" s="116" t="s">
        <v>409</v>
      </c>
      <c r="K32" s="573">
        <v>5.9038683826792759</v>
      </c>
      <c r="L32" s="573">
        <v>2.7</v>
      </c>
      <c r="M32" s="323">
        <v>1</v>
      </c>
      <c r="N32" s="569">
        <v>205582.52385619859</v>
      </c>
      <c r="O32" s="483" t="s">
        <v>410</v>
      </c>
      <c r="P32" s="571">
        <v>2.9830000000000001</v>
      </c>
      <c r="Q32" s="485" t="s">
        <v>439</v>
      </c>
      <c r="R32" s="484" t="s">
        <v>439</v>
      </c>
      <c r="S32" s="18">
        <v>0</v>
      </c>
      <c r="T32" s="11">
        <v>0</v>
      </c>
      <c r="U32" s="18"/>
      <c r="V32" s="11"/>
      <c r="W32" s="18">
        <v>0</v>
      </c>
      <c r="X32" s="11">
        <v>0</v>
      </c>
      <c r="Y32" s="18">
        <f t="shared" si="1"/>
        <v>0</v>
      </c>
      <c r="Z32" s="11">
        <f t="shared" si="1"/>
        <v>0</v>
      </c>
      <c r="AA32" s="422">
        <v>0</v>
      </c>
      <c r="AB32" s="423">
        <v>0</v>
      </c>
      <c r="AC32" s="417">
        <v>0</v>
      </c>
      <c r="AD32" s="418">
        <v>0</v>
      </c>
      <c r="AE32" s="18">
        <v>0</v>
      </c>
      <c r="AF32" s="11">
        <v>0</v>
      </c>
      <c r="AG32" s="420">
        <f>AA32+AC32+AE32</f>
        <v>0</v>
      </c>
      <c r="AH32" s="421">
        <f>AB32+AD32+AF32</f>
        <v>0</v>
      </c>
      <c r="AI32" s="631">
        <f t="shared" si="11"/>
        <v>0</v>
      </c>
      <c r="AJ32" s="582">
        <f>AA32*0.186*8760</f>
        <v>0</v>
      </c>
      <c r="AK32" s="583">
        <f>AB32*0.186*8760</f>
        <v>0</v>
      </c>
      <c r="AL32" s="582">
        <f>AC32*8760</f>
        <v>0</v>
      </c>
      <c r="AM32" s="583">
        <f>AD32*8760</f>
        <v>0</v>
      </c>
      <c r="AN32" s="18">
        <v>0</v>
      </c>
      <c r="AO32" s="11">
        <v>0</v>
      </c>
      <c r="AP32" s="645">
        <f>AJ32+AL32+AN32</f>
        <v>0</v>
      </c>
      <c r="AQ32" s="646">
        <f>AK32+AM32+AO32</f>
        <v>0</v>
      </c>
      <c r="AR32" s="494" t="s">
        <v>314</v>
      </c>
      <c r="AS32" s="495" t="s">
        <v>314</v>
      </c>
      <c r="AT32" s="495" t="s">
        <v>314</v>
      </c>
      <c r="AU32" s="495" t="s">
        <v>314</v>
      </c>
      <c r="AV32" s="495" t="s">
        <v>314</v>
      </c>
      <c r="AW32" s="495" t="s">
        <v>314</v>
      </c>
      <c r="AX32" s="495" t="s">
        <v>314</v>
      </c>
      <c r="AY32" s="495" t="s">
        <v>314</v>
      </c>
      <c r="AZ32" s="642">
        <f t="shared" si="8"/>
        <v>205582.52385619859</v>
      </c>
      <c r="BA32" s="483">
        <v>0</v>
      </c>
      <c r="BB32" s="586">
        <f>P32</f>
        <v>2.9830000000000001</v>
      </c>
      <c r="BC32" s="483">
        <v>0</v>
      </c>
      <c r="BD32" s="660">
        <f>(((92178/SUM(P$15:P$71))*P32)/92178)*21417</f>
        <v>568.78039334387279</v>
      </c>
      <c r="BE32" s="483">
        <v>0</v>
      </c>
      <c r="BF32" s="483">
        <v>0.95</v>
      </c>
      <c r="BG32" s="483">
        <v>0</v>
      </c>
      <c r="BH32" s="577" t="s">
        <v>314</v>
      </c>
      <c r="BI32" s="483">
        <v>0</v>
      </c>
      <c r="BJ32" s="483">
        <v>0</v>
      </c>
      <c r="BK32" s="585">
        <f>'9. Pre-Investment Baselines'!AV26-'3. Feeder Status'!BJ32</f>
        <v>0</v>
      </c>
      <c r="BL32" s="634"/>
      <c r="BM32" s="496">
        <v>0</v>
      </c>
      <c r="BN32" s="497" t="s">
        <v>431</v>
      </c>
      <c r="BO32" s="496" t="s">
        <v>314</v>
      </c>
      <c r="BP32" s="498">
        <v>0</v>
      </c>
      <c r="BQ32" s="637" t="s">
        <v>314</v>
      </c>
      <c r="BR32" s="636" t="s">
        <v>314</v>
      </c>
      <c r="BS32" s="499" t="s">
        <v>314</v>
      </c>
      <c r="BT32" s="500" t="s">
        <v>314</v>
      </c>
      <c r="BU32" s="501" t="s">
        <v>314</v>
      </c>
      <c r="BV32" s="502" t="s">
        <v>314</v>
      </c>
      <c r="BW32" s="503" t="s">
        <v>314</v>
      </c>
      <c r="BX32" s="504" t="s">
        <v>314</v>
      </c>
      <c r="BY32" s="504" t="s">
        <v>314</v>
      </c>
      <c r="BZ32" s="505" t="s">
        <v>314</v>
      </c>
      <c r="CA32" s="386" t="s">
        <v>314</v>
      </c>
      <c r="CB32" s="485" t="s">
        <v>314</v>
      </c>
      <c r="CC32" s="506" t="s">
        <v>314</v>
      </c>
      <c r="CD32" s="507" t="s">
        <v>314</v>
      </c>
      <c r="CE32" s="498" t="s">
        <v>314</v>
      </c>
      <c r="CF32" s="498">
        <v>0</v>
      </c>
    </row>
    <row r="33" spans="1:84" ht="30" customHeight="1" x14ac:dyDescent="0.25">
      <c r="A33" s="60" t="str">
        <f t="shared" si="0"/>
        <v>Unitil - FG&amp;E</v>
      </c>
      <c r="B33" s="65" t="s">
        <v>314</v>
      </c>
      <c r="C33" s="65" t="s">
        <v>314</v>
      </c>
      <c r="D33" s="58" t="s">
        <v>339</v>
      </c>
      <c r="E33" s="58" t="s">
        <v>322</v>
      </c>
      <c r="F33" s="401"/>
      <c r="G33" s="401"/>
      <c r="H33" s="425"/>
      <c r="I33" s="432"/>
      <c r="J33" s="401"/>
      <c r="K33" s="401"/>
      <c r="L33" s="401"/>
      <c r="M33" s="401"/>
      <c r="N33" s="643"/>
      <c r="O33" s="643"/>
      <c r="P33" s="664"/>
      <c r="Q33" s="665"/>
      <c r="R33" s="664"/>
      <c r="S33" s="424"/>
      <c r="T33" s="425"/>
      <c r="U33" s="424"/>
      <c r="V33" s="425"/>
      <c r="W33" s="424"/>
      <c r="X33" s="425"/>
      <c r="Y33" s="424"/>
      <c r="Z33" s="425"/>
      <c r="AA33" s="428"/>
      <c r="AB33" s="429"/>
      <c r="AC33" s="430"/>
      <c r="AD33" s="431"/>
      <c r="AE33" s="424"/>
      <c r="AF33" s="425"/>
      <c r="AG33" s="432"/>
      <c r="AH33" s="425"/>
      <c r="AI33" s="474"/>
      <c r="AJ33" s="424"/>
      <c r="AK33" s="425"/>
      <c r="AL33" s="424"/>
      <c r="AM33" s="425"/>
      <c r="AN33" s="424"/>
      <c r="AO33" s="425"/>
      <c r="AP33" s="424"/>
      <c r="AQ33" s="425"/>
      <c r="AR33" s="494" t="s">
        <v>314</v>
      </c>
      <c r="AS33" s="495" t="s">
        <v>314</v>
      </c>
      <c r="AT33" s="495" t="s">
        <v>314</v>
      </c>
      <c r="AU33" s="495" t="s">
        <v>314</v>
      </c>
      <c r="AV33" s="495" t="s">
        <v>314</v>
      </c>
      <c r="AW33" s="495" t="s">
        <v>314</v>
      </c>
      <c r="AX33" s="495" t="s">
        <v>314</v>
      </c>
      <c r="AY33" s="495" t="s">
        <v>314</v>
      </c>
      <c r="AZ33" s="643"/>
      <c r="BA33" s="634"/>
      <c r="BB33" s="634"/>
      <c r="BC33" s="634"/>
      <c r="BD33" s="661"/>
      <c r="BE33" s="634"/>
      <c r="BF33" s="634"/>
      <c r="BG33" s="634"/>
      <c r="BH33" s="634"/>
      <c r="BI33" s="634"/>
      <c r="BJ33" s="634"/>
      <c r="BK33" s="634"/>
      <c r="BL33" s="634"/>
      <c r="BM33" s="496">
        <v>0</v>
      </c>
      <c r="BN33" s="497" t="s">
        <v>431</v>
      </c>
      <c r="BO33" s="496" t="s">
        <v>314</v>
      </c>
      <c r="BP33" s="498">
        <v>0</v>
      </c>
      <c r="BQ33" s="637" t="s">
        <v>314</v>
      </c>
      <c r="BR33" s="636" t="s">
        <v>314</v>
      </c>
      <c r="BS33" s="510"/>
      <c r="BT33" s="511"/>
      <c r="BU33" s="512"/>
      <c r="BV33" s="513"/>
      <c r="BW33" s="514"/>
      <c r="BX33" s="515"/>
      <c r="BY33" s="515"/>
      <c r="BZ33" s="516"/>
      <c r="CA33" s="386" t="s">
        <v>314</v>
      </c>
      <c r="CB33" s="485" t="s">
        <v>314</v>
      </c>
      <c r="CC33" s="506" t="s">
        <v>314</v>
      </c>
      <c r="CD33" s="507" t="s">
        <v>314</v>
      </c>
      <c r="CE33" s="498" t="s">
        <v>314</v>
      </c>
      <c r="CF33" s="498">
        <v>0</v>
      </c>
    </row>
    <row r="34" spans="1:84" ht="30" customHeight="1" x14ac:dyDescent="0.25">
      <c r="A34" s="60" t="str">
        <f t="shared" si="0"/>
        <v>Unitil - FG&amp;E</v>
      </c>
      <c r="B34" s="65" t="s">
        <v>314</v>
      </c>
      <c r="C34" s="65" t="s">
        <v>314</v>
      </c>
      <c r="D34" s="58" t="s">
        <v>340</v>
      </c>
      <c r="E34" s="58" t="s">
        <v>322</v>
      </c>
      <c r="F34" s="58" t="s">
        <v>341</v>
      </c>
      <c r="G34" s="58" t="s">
        <v>322</v>
      </c>
      <c r="H34" s="11" t="s">
        <v>420</v>
      </c>
      <c r="I34" s="17" t="s">
        <v>413</v>
      </c>
      <c r="J34" s="116" t="s">
        <v>409</v>
      </c>
      <c r="K34" s="573">
        <v>9.3218974463356972</v>
      </c>
      <c r="L34" s="573">
        <v>11.772675231969696</v>
      </c>
      <c r="M34" s="323">
        <v>2060</v>
      </c>
      <c r="N34" s="569">
        <v>19785160.37880896</v>
      </c>
      <c r="O34" s="483" t="s">
        <v>410</v>
      </c>
      <c r="P34" s="571">
        <v>4.5999999999999996</v>
      </c>
      <c r="Q34" s="485" t="s">
        <v>439</v>
      </c>
      <c r="R34" s="484" t="s">
        <v>439</v>
      </c>
      <c r="S34" s="486">
        <v>26</v>
      </c>
      <c r="T34" s="487">
        <v>26</v>
      </c>
      <c r="U34" s="18">
        <v>2</v>
      </c>
      <c r="V34" s="11">
        <v>2</v>
      </c>
      <c r="W34" s="18">
        <v>0</v>
      </c>
      <c r="X34" s="11">
        <v>0</v>
      </c>
      <c r="Y34" s="18">
        <f t="shared" si="1"/>
        <v>28</v>
      </c>
      <c r="Z34" s="11">
        <f t="shared" si="1"/>
        <v>28</v>
      </c>
      <c r="AA34" s="488">
        <v>348.36</v>
      </c>
      <c r="AB34" s="489">
        <v>348.36</v>
      </c>
      <c r="AC34" s="517">
        <v>61.2</v>
      </c>
      <c r="AD34" s="518">
        <v>61.2</v>
      </c>
      <c r="AE34" s="18">
        <v>0</v>
      </c>
      <c r="AF34" s="11">
        <v>0</v>
      </c>
      <c r="AG34" s="420">
        <f t="shared" ref="AG34:AH41" si="37">AA34+AC34+AE34</f>
        <v>409.56</v>
      </c>
      <c r="AH34" s="421">
        <f t="shared" si="37"/>
        <v>409.56</v>
      </c>
      <c r="AI34" s="631">
        <f t="shared" si="11"/>
        <v>8.9034782608695656E-2</v>
      </c>
      <c r="AJ34" s="582">
        <f t="shared" ref="AJ34:AJ42" si="38">AA34*0.186*8760</f>
        <v>567603.84960000007</v>
      </c>
      <c r="AK34" s="583">
        <f t="shared" ref="AK34:AK42" si="39">AB34*0.186*8760</f>
        <v>567603.84960000007</v>
      </c>
      <c r="AL34" s="582">
        <f t="shared" ref="AL34:AL42" si="40">AC34*8760</f>
        <v>536112</v>
      </c>
      <c r="AM34" s="583">
        <f t="shared" ref="AM34:AM42" si="41">AD34*8760</f>
        <v>536112</v>
      </c>
      <c r="AN34" s="18">
        <v>0</v>
      </c>
      <c r="AO34" s="11">
        <v>0</v>
      </c>
      <c r="AP34" s="645">
        <f t="shared" ref="AP34:AQ42" si="42">AJ34+AL34+AN34</f>
        <v>1103715.8496000001</v>
      </c>
      <c r="AQ34" s="646">
        <f t="shared" si="42"/>
        <v>1103715.8496000001</v>
      </c>
      <c r="AR34" s="494" t="s">
        <v>314</v>
      </c>
      <c r="AS34" s="495" t="s">
        <v>314</v>
      </c>
      <c r="AT34" s="495" t="s">
        <v>314</v>
      </c>
      <c r="AU34" s="495" t="s">
        <v>314</v>
      </c>
      <c r="AV34" s="495" t="s">
        <v>314</v>
      </c>
      <c r="AW34" s="495" t="s">
        <v>314</v>
      </c>
      <c r="AX34" s="495" t="s">
        <v>314</v>
      </c>
      <c r="AY34" s="495" t="s">
        <v>314</v>
      </c>
      <c r="AZ34" s="642">
        <f t="shared" si="8"/>
        <v>19785160.37880896</v>
      </c>
      <c r="BA34" s="483">
        <v>0</v>
      </c>
      <c r="BB34" s="586">
        <f t="shared" ref="BB34:BB42" si="43">P34</f>
        <v>4.5999999999999996</v>
      </c>
      <c r="BC34" s="483">
        <v>0</v>
      </c>
      <c r="BD34" s="660">
        <f t="shared" ref="BD34:BD42" si="44">(((92178/SUM(P$15:P$71))*P34)/92178)*21417</f>
        <v>877.10017076158715</v>
      </c>
      <c r="BE34" s="483">
        <v>0</v>
      </c>
      <c r="BF34" s="483">
        <v>0.95</v>
      </c>
      <c r="BG34" s="483">
        <v>0</v>
      </c>
      <c r="BH34" s="577" t="s">
        <v>314</v>
      </c>
      <c r="BI34" s="483">
        <v>0</v>
      </c>
      <c r="BJ34" s="483">
        <v>0</v>
      </c>
      <c r="BK34" s="585">
        <f>'9. Pre-Investment Baselines'!AV28-'3. Feeder Status'!BJ34</f>
        <v>1.6666666666666667</v>
      </c>
      <c r="BL34" s="634"/>
      <c r="BM34" s="496">
        <v>0</v>
      </c>
      <c r="BN34" s="497" t="s">
        <v>431</v>
      </c>
      <c r="BO34" s="496" t="s">
        <v>314</v>
      </c>
      <c r="BP34" s="498">
        <v>0</v>
      </c>
      <c r="BQ34" s="637" t="s">
        <v>314</v>
      </c>
      <c r="BR34" s="636" t="s">
        <v>314</v>
      </c>
      <c r="BS34" s="500">
        <v>184.58</v>
      </c>
      <c r="BT34" s="500">
        <v>54.723300000000023</v>
      </c>
      <c r="BU34" s="501">
        <v>182.98</v>
      </c>
      <c r="BV34" s="502">
        <v>127.26333</v>
      </c>
      <c r="BW34" s="503">
        <v>2.4980000000000002</v>
      </c>
      <c r="BX34" s="504">
        <v>0.89366670000000026</v>
      </c>
      <c r="BY34" s="504">
        <v>2.48</v>
      </c>
      <c r="BZ34" s="505">
        <v>1.5586666999999998</v>
      </c>
      <c r="CA34" s="386" t="s">
        <v>314</v>
      </c>
      <c r="CB34" s="485" t="s">
        <v>314</v>
      </c>
      <c r="CC34" s="506" t="s">
        <v>314</v>
      </c>
      <c r="CD34" s="507" t="s">
        <v>314</v>
      </c>
      <c r="CE34" s="498" t="s">
        <v>314</v>
      </c>
      <c r="CF34" s="498">
        <v>0</v>
      </c>
    </row>
    <row r="35" spans="1:84" ht="30" customHeight="1" x14ac:dyDescent="0.25">
      <c r="A35" s="60" t="str">
        <f t="shared" si="0"/>
        <v>Unitil - FG&amp;E</v>
      </c>
      <c r="B35" s="65" t="s">
        <v>314</v>
      </c>
      <c r="C35" s="65" t="s">
        <v>314</v>
      </c>
      <c r="D35" s="58" t="s">
        <v>340</v>
      </c>
      <c r="E35" s="58" t="s">
        <v>322</v>
      </c>
      <c r="F35" s="58" t="s">
        <v>342</v>
      </c>
      <c r="G35" s="58" t="s">
        <v>322</v>
      </c>
      <c r="H35" s="11" t="s">
        <v>420</v>
      </c>
      <c r="I35" s="17" t="s">
        <v>413</v>
      </c>
      <c r="J35" s="116" t="s">
        <v>409</v>
      </c>
      <c r="K35" s="573">
        <v>3.5853451716675759</v>
      </c>
      <c r="L35" s="573">
        <v>1.1876376673446969</v>
      </c>
      <c r="M35" s="323" t="s">
        <v>349</v>
      </c>
      <c r="N35" s="569">
        <v>0</v>
      </c>
      <c r="O35" s="483" t="s">
        <v>314</v>
      </c>
      <c r="P35" s="571">
        <v>0.66900000000000004</v>
      </c>
      <c r="Q35" s="485" t="s">
        <v>439</v>
      </c>
      <c r="R35" s="484" t="s">
        <v>439</v>
      </c>
      <c r="S35" s="18">
        <v>0</v>
      </c>
      <c r="T35" s="11">
        <v>0</v>
      </c>
      <c r="U35" s="18">
        <v>0</v>
      </c>
      <c r="V35" s="11">
        <v>0</v>
      </c>
      <c r="W35" s="18">
        <v>0</v>
      </c>
      <c r="X35" s="11">
        <v>0</v>
      </c>
      <c r="Y35" s="18">
        <f t="shared" si="1"/>
        <v>0</v>
      </c>
      <c r="Z35" s="11">
        <f t="shared" si="1"/>
        <v>0</v>
      </c>
      <c r="AA35" s="422">
        <f t="shared" si="1"/>
        <v>0</v>
      </c>
      <c r="AB35" s="423">
        <f t="shared" si="1"/>
        <v>0</v>
      </c>
      <c r="AC35" s="417">
        <v>0</v>
      </c>
      <c r="AD35" s="418">
        <v>0</v>
      </c>
      <c r="AE35" s="18">
        <v>0</v>
      </c>
      <c r="AF35" s="11">
        <v>0</v>
      </c>
      <c r="AG35" s="420">
        <f t="shared" si="37"/>
        <v>0</v>
      </c>
      <c r="AH35" s="421">
        <f t="shared" si="37"/>
        <v>0</v>
      </c>
      <c r="AI35" s="631">
        <f t="shared" si="11"/>
        <v>0</v>
      </c>
      <c r="AJ35" s="582">
        <f t="shared" si="38"/>
        <v>0</v>
      </c>
      <c r="AK35" s="583">
        <f t="shared" si="39"/>
        <v>0</v>
      </c>
      <c r="AL35" s="582">
        <f t="shared" si="40"/>
        <v>0</v>
      </c>
      <c r="AM35" s="583">
        <f t="shared" si="41"/>
        <v>0</v>
      </c>
      <c r="AN35" s="18">
        <v>0</v>
      </c>
      <c r="AO35" s="11">
        <v>0</v>
      </c>
      <c r="AP35" s="645">
        <f t="shared" si="42"/>
        <v>0</v>
      </c>
      <c r="AQ35" s="646">
        <f t="shared" si="42"/>
        <v>0</v>
      </c>
      <c r="AR35" s="494" t="s">
        <v>314</v>
      </c>
      <c r="AS35" s="495" t="s">
        <v>314</v>
      </c>
      <c r="AT35" s="495" t="s">
        <v>314</v>
      </c>
      <c r="AU35" s="495" t="s">
        <v>314</v>
      </c>
      <c r="AV35" s="495" t="s">
        <v>314</v>
      </c>
      <c r="AW35" s="495" t="s">
        <v>314</v>
      </c>
      <c r="AX35" s="495" t="s">
        <v>314</v>
      </c>
      <c r="AY35" s="495" t="s">
        <v>314</v>
      </c>
      <c r="AZ35" s="642">
        <f t="shared" si="8"/>
        <v>0</v>
      </c>
      <c r="BA35" s="483">
        <v>0</v>
      </c>
      <c r="BB35" s="586">
        <f t="shared" si="43"/>
        <v>0.66900000000000004</v>
      </c>
      <c r="BC35" s="483">
        <v>0</v>
      </c>
      <c r="BD35" s="660">
        <f t="shared" si="44"/>
        <v>127.56087266076128</v>
      </c>
      <c r="BE35" s="483">
        <v>0</v>
      </c>
      <c r="BF35" s="483">
        <v>0.95</v>
      </c>
      <c r="BG35" s="483">
        <v>0</v>
      </c>
      <c r="BH35" s="577" t="s">
        <v>314</v>
      </c>
      <c r="BI35" s="483">
        <v>0</v>
      </c>
      <c r="BJ35" s="483">
        <v>0</v>
      </c>
      <c r="BK35" s="585">
        <f>'9. Pre-Investment Baselines'!AV29-'3. Feeder Status'!BJ35</f>
        <v>0</v>
      </c>
      <c r="BL35" s="634"/>
      <c r="BM35" s="496">
        <v>0</v>
      </c>
      <c r="BN35" s="497" t="s">
        <v>431</v>
      </c>
      <c r="BO35" s="496" t="s">
        <v>314</v>
      </c>
      <c r="BP35" s="498">
        <v>0</v>
      </c>
      <c r="BQ35" s="637" t="s">
        <v>314</v>
      </c>
      <c r="BR35" s="636" t="s">
        <v>314</v>
      </c>
      <c r="BS35" s="500" t="s">
        <v>377</v>
      </c>
      <c r="BT35" s="500" t="s">
        <v>377</v>
      </c>
      <c r="BU35" s="501" t="s">
        <v>377</v>
      </c>
      <c r="BV35" s="501" t="s">
        <v>377</v>
      </c>
      <c r="BW35" s="503" t="s">
        <v>377</v>
      </c>
      <c r="BX35" s="504" t="s">
        <v>377</v>
      </c>
      <c r="BY35" s="504" t="s">
        <v>377</v>
      </c>
      <c r="BZ35" s="505" t="s">
        <v>377</v>
      </c>
      <c r="CA35" s="386" t="s">
        <v>314</v>
      </c>
      <c r="CB35" s="485" t="s">
        <v>314</v>
      </c>
      <c r="CC35" s="506" t="s">
        <v>314</v>
      </c>
      <c r="CD35" s="507" t="s">
        <v>314</v>
      </c>
      <c r="CE35" s="498" t="s">
        <v>314</v>
      </c>
      <c r="CF35" s="498">
        <v>0</v>
      </c>
    </row>
    <row r="36" spans="1:84" ht="30" customHeight="1" x14ac:dyDescent="0.25">
      <c r="A36" s="60" t="str">
        <f t="shared" si="0"/>
        <v>Unitil - FG&amp;E</v>
      </c>
      <c r="B36" s="65" t="s">
        <v>314</v>
      </c>
      <c r="C36" s="65" t="s">
        <v>314</v>
      </c>
      <c r="D36" s="58" t="s">
        <v>340</v>
      </c>
      <c r="E36" s="58" t="s">
        <v>322</v>
      </c>
      <c r="F36" s="58" t="s">
        <v>343</v>
      </c>
      <c r="G36" s="58" t="s">
        <v>322</v>
      </c>
      <c r="H36" s="11" t="s">
        <v>420</v>
      </c>
      <c r="I36" s="17" t="s">
        <v>413</v>
      </c>
      <c r="J36" s="116" t="s">
        <v>409</v>
      </c>
      <c r="K36" s="573">
        <v>3.7048566773898282</v>
      </c>
      <c r="L36" s="573">
        <v>0.80365999083143946</v>
      </c>
      <c r="M36" s="323">
        <v>19</v>
      </c>
      <c r="N36" s="569">
        <v>3563965.9132475648</v>
      </c>
      <c r="O36" s="483" t="s">
        <v>410</v>
      </c>
      <c r="P36" s="571">
        <v>0.82861310634095098</v>
      </c>
      <c r="Q36" s="485" t="s">
        <v>439</v>
      </c>
      <c r="R36" s="484" t="s">
        <v>439</v>
      </c>
      <c r="S36" s="18">
        <v>0</v>
      </c>
      <c r="T36" s="11">
        <v>0</v>
      </c>
      <c r="U36" s="18">
        <v>0</v>
      </c>
      <c r="V36" s="11">
        <v>0</v>
      </c>
      <c r="W36" s="18">
        <v>0</v>
      </c>
      <c r="X36" s="11">
        <v>0</v>
      </c>
      <c r="Y36" s="18">
        <f t="shared" si="1"/>
        <v>0</v>
      </c>
      <c r="Z36" s="11">
        <f t="shared" si="1"/>
        <v>0</v>
      </c>
      <c r="AA36" s="422">
        <f t="shared" si="1"/>
        <v>0</v>
      </c>
      <c r="AB36" s="423">
        <f t="shared" si="1"/>
        <v>0</v>
      </c>
      <c r="AC36" s="417">
        <v>0</v>
      </c>
      <c r="AD36" s="418">
        <v>0</v>
      </c>
      <c r="AE36" s="18">
        <v>0</v>
      </c>
      <c r="AF36" s="11">
        <v>0</v>
      </c>
      <c r="AG36" s="420">
        <f t="shared" si="37"/>
        <v>0</v>
      </c>
      <c r="AH36" s="421">
        <f t="shared" si="37"/>
        <v>0</v>
      </c>
      <c r="AI36" s="631">
        <f t="shared" si="11"/>
        <v>0</v>
      </c>
      <c r="AJ36" s="582">
        <f t="shared" si="38"/>
        <v>0</v>
      </c>
      <c r="AK36" s="583">
        <f t="shared" si="39"/>
        <v>0</v>
      </c>
      <c r="AL36" s="582">
        <f t="shared" si="40"/>
        <v>0</v>
      </c>
      <c r="AM36" s="583">
        <f t="shared" si="41"/>
        <v>0</v>
      </c>
      <c r="AN36" s="18">
        <v>0</v>
      </c>
      <c r="AO36" s="11">
        <v>0</v>
      </c>
      <c r="AP36" s="645">
        <f t="shared" si="42"/>
        <v>0</v>
      </c>
      <c r="AQ36" s="646">
        <f t="shared" si="42"/>
        <v>0</v>
      </c>
      <c r="AR36" s="494" t="s">
        <v>314</v>
      </c>
      <c r="AS36" s="495" t="s">
        <v>314</v>
      </c>
      <c r="AT36" s="495" t="s">
        <v>314</v>
      </c>
      <c r="AU36" s="495" t="s">
        <v>314</v>
      </c>
      <c r="AV36" s="495" t="s">
        <v>314</v>
      </c>
      <c r="AW36" s="495" t="s">
        <v>314</v>
      </c>
      <c r="AX36" s="495" t="s">
        <v>314</v>
      </c>
      <c r="AY36" s="495" t="s">
        <v>314</v>
      </c>
      <c r="AZ36" s="642">
        <f t="shared" si="8"/>
        <v>3563965.9132475648</v>
      </c>
      <c r="BA36" s="483">
        <v>0</v>
      </c>
      <c r="BB36" s="586">
        <f t="shared" si="43"/>
        <v>0.82861310634095098</v>
      </c>
      <c r="BC36" s="483">
        <v>0</v>
      </c>
      <c r="BD36" s="660">
        <f t="shared" si="44"/>
        <v>157.99493414498636</v>
      </c>
      <c r="BE36" s="483">
        <v>0</v>
      </c>
      <c r="BF36" s="483">
        <v>0.95</v>
      </c>
      <c r="BG36" s="483">
        <v>0</v>
      </c>
      <c r="BH36" s="577" t="s">
        <v>314</v>
      </c>
      <c r="BI36" s="483">
        <v>0</v>
      </c>
      <c r="BJ36" s="483">
        <v>0</v>
      </c>
      <c r="BK36" s="585">
        <f>'9. Pre-Investment Baselines'!AV30-'3. Feeder Status'!BJ36</f>
        <v>0</v>
      </c>
      <c r="BL36" s="634"/>
      <c r="BM36" s="496">
        <v>0</v>
      </c>
      <c r="BN36" s="497" t="s">
        <v>431</v>
      </c>
      <c r="BO36" s="496" t="s">
        <v>314</v>
      </c>
      <c r="BP36" s="498">
        <v>0</v>
      </c>
      <c r="BQ36" s="637" t="s">
        <v>314</v>
      </c>
      <c r="BR36" s="636" t="s">
        <v>314</v>
      </c>
      <c r="BS36" s="500">
        <v>0</v>
      </c>
      <c r="BT36" s="500">
        <v>-17.8</v>
      </c>
      <c r="BU36" s="501">
        <v>0</v>
      </c>
      <c r="BV36" s="502">
        <v>-17.8</v>
      </c>
      <c r="BW36" s="503">
        <v>0</v>
      </c>
      <c r="BX36" s="504">
        <v>-0.3333333</v>
      </c>
      <c r="BY36" s="504">
        <v>0</v>
      </c>
      <c r="BZ36" s="505">
        <v>-0.3333333</v>
      </c>
      <c r="CA36" s="386" t="s">
        <v>314</v>
      </c>
      <c r="CB36" s="485" t="s">
        <v>314</v>
      </c>
      <c r="CC36" s="506" t="s">
        <v>314</v>
      </c>
      <c r="CD36" s="507" t="s">
        <v>314</v>
      </c>
      <c r="CE36" s="498" t="s">
        <v>314</v>
      </c>
      <c r="CF36" s="498">
        <v>0</v>
      </c>
    </row>
    <row r="37" spans="1:84" ht="30" customHeight="1" x14ac:dyDescent="0.25">
      <c r="A37" s="60" t="str">
        <f t="shared" si="0"/>
        <v>Unitil - FG&amp;E</v>
      </c>
      <c r="B37" s="65" t="s">
        <v>314</v>
      </c>
      <c r="C37" s="65" t="s">
        <v>314</v>
      </c>
      <c r="D37" s="58" t="s">
        <v>340</v>
      </c>
      <c r="E37" s="58" t="s">
        <v>322</v>
      </c>
      <c r="F37" s="58" t="s">
        <v>344</v>
      </c>
      <c r="G37" s="58" t="s">
        <v>322</v>
      </c>
      <c r="H37" s="11" t="s">
        <v>420</v>
      </c>
      <c r="I37" s="17" t="s">
        <v>413</v>
      </c>
      <c r="J37" s="116" t="s">
        <v>409</v>
      </c>
      <c r="K37" s="573">
        <v>8.533121508568831</v>
      </c>
      <c r="L37" s="573">
        <v>1.4223890005132578</v>
      </c>
      <c r="M37" s="323" t="s">
        <v>349</v>
      </c>
      <c r="N37" s="569">
        <v>0</v>
      </c>
      <c r="O37" s="483" t="s">
        <v>314</v>
      </c>
      <c r="P37" s="571">
        <v>0.63700000000000001</v>
      </c>
      <c r="Q37" s="485" t="s">
        <v>439</v>
      </c>
      <c r="R37" s="484" t="s">
        <v>439</v>
      </c>
      <c r="S37" s="18">
        <v>0</v>
      </c>
      <c r="T37" s="11">
        <v>0</v>
      </c>
      <c r="U37" s="18">
        <v>0</v>
      </c>
      <c r="V37" s="11">
        <v>0</v>
      </c>
      <c r="W37" s="18">
        <v>0</v>
      </c>
      <c r="X37" s="11">
        <v>0</v>
      </c>
      <c r="Y37" s="18">
        <f t="shared" si="1"/>
        <v>0</v>
      </c>
      <c r="Z37" s="11">
        <f t="shared" si="1"/>
        <v>0</v>
      </c>
      <c r="AA37" s="422">
        <f t="shared" si="1"/>
        <v>0</v>
      </c>
      <c r="AB37" s="423">
        <f t="shared" si="1"/>
        <v>0</v>
      </c>
      <c r="AC37" s="417">
        <v>0</v>
      </c>
      <c r="AD37" s="418">
        <v>0</v>
      </c>
      <c r="AE37" s="18">
        <v>0</v>
      </c>
      <c r="AF37" s="11">
        <v>0</v>
      </c>
      <c r="AG37" s="420">
        <f t="shared" si="37"/>
        <v>0</v>
      </c>
      <c r="AH37" s="421">
        <f t="shared" si="37"/>
        <v>0</v>
      </c>
      <c r="AI37" s="631">
        <f t="shared" si="11"/>
        <v>0</v>
      </c>
      <c r="AJ37" s="582">
        <f t="shared" si="38"/>
        <v>0</v>
      </c>
      <c r="AK37" s="583">
        <f t="shared" si="39"/>
        <v>0</v>
      </c>
      <c r="AL37" s="582">
        <f t="shared" si="40"/>
        <v>0</v>
      </c>
      <c r="AM37" s="583">
        <f t="shared" si="41"/>
        <v>0</v>
      </c>
      <c r="AN37" s="18">
        <v>0</v>
      </c>
      <c r="AO37" s="11">
        <v>0</v>
      </c>
      <c r="AP37" s="645">
        <f t="shared" si="42"/>
        <v>0</v>
      </c>
      <c r="AQ37" s="646">
        <f t="shared" si="42"/>
        <v>0</v>
      </c>
      <c r="AR37" s="494" t="s">
        <v>314</v>
      </c>
      <c r="AS37" s="495" t="s">
        <v>314</v>
      </c>
      <c r="AT37" s="495" t="s">
        <v>314</v>
      </c>
      <c r="AU37" s="495" t="s">
        <v>314</v>
      </c>
      <c r="AV37" s="495" t="s">
        <v>314</v>
      </c>
      <c r="AW37" s="495" t="s">
        <v>314</v>
      </c>
      <c r="AX37" s="495" t="s">
        <v>314</v>
      </c>
      <c r="AY37" s="495" t="s">
        <v>314</v>
      </c>
      <c r="AZ37" s="642">
        <f t="shared" si="8"/>
        <v>0</v>
      </c>
      <c r="BA37" s="483">
        <v>0</v>
      </c>
      <c r="BB37" s="586">
        <f t="shared" si="43"/>
        <v>0.63700000000000001</v>
      </c>
      <c r="BC37" s="483">
        <v>0</v>
      </c>
      <c r="BD37" s="660">
        <f t="shared" si="44"/>
        <v>121.45930625546326</v>
      </c>
      <c r="BE37" s="483">
        <v>0</v>
      </c>
      <c r="BF37" s="483">
        <v>0.95</v>
      </c>
      <c r="BG37" s="483">
        <v>0</v>
      </c>
      <c r="BH37" s="577" t="s">
        <v>314</v>
      </c>
      <c r="BI37" s="483">
        <v>0</v>
      </c>
      <c r="BJ37" s="483">
        <v>0</v>
      </c>
      <c r="BK37" s="585">
        <f>'9. Pre-Investment Baselines'!AV31-'3. Feeder Status'!BJ37</f>
        <v>0</v>
      </c>
      <c r="BL37" s="634"/>
      <c r="BM37" s="496">
        <v>0</v>
      </c>
      <c r="BN37" s="497" t="s">
        <v>431</v>
      </c>
      <c r="BO37" s="496" t="s">
        <v>314</v>
      </c>
      <c r="BP37" s="498">
        <v>0</v>
      </c>
      <c r="BQ37" s="637" t="s">
        <v>314</v>
      </c>
      <c r="BR37" s="636" t="s">
        <v>314</v>
      </c>
      <c r="BS37" s="499" t="s">
        <v>314</v>
      </c>
      <c r="BT37" s="500" t="s">
        <v>314</v>
      </c>
      <c r="BU37" s="501" t="s">
        <v>314</v>
      </c>
      <c r="BV37" s="502" t="s">
        <v>314</v>
      </c>
      <c r="BW37" s="503" t="s">
        <v>314</v>
      </c>
      <c r="BX37" s="504" t="s">
        <v>314</v>
      </c>
      <c r="BY37" s="504" t="s">
        <v>314</v>
      </c>
      <c r="BZ37" s="505" t="s">
        <v>314</v>
      </c>
      <c r="CA37" s="386" t="s">
        <v>314</v>
      </c>
      <c r="CB37" s="485" t="s">
        <v>314</v>
      </c>
      <c r="CC37" s="506" t="s">
        <v>314</v>
      </c>
      <c r="CD37" s="507" t="s">
        <v>314</v>
      </c>
      <c r="CE37" s="498" t="s">
        <v>314</v>
      </c>
      <c r="CF37" s="498">
        <v>0</v>
      </c>
    </row>
    <row r="38" spans="1:84" ht="30" customHeight="1" x14ac:dyDescent="0.25">
      <c r="A38" s="60" t="str">
        <f t="shared" si="0"/>
        <v>Unitil - FG&amp;E</v>
      </c>
      <c r="B38" s="65" t="s">
        <v>314</v>
      </c>
      <c r="C38" s="65" t="s">
        <v>314</v>
      </c>
      <c r="D38" s="58" t="s">
        <v>340</v>
      </c>
      <c r="E38" s="58" t="s">
        <v>322</v>
      </c>
      <c r="F38" s="58" t="s">
        <v>345</v>
      </c>
      <c r="G38" s="58" t="s">
        <v>322</v>
      </c>
      <c r="H38" s="11" t="s">
        <v>420</v>
      </c>
      <c r="I38" s="17" t="s">
        <v>413</v>
      </c>
      <c r="J38" s="116" t="s">
        <v>409</v>
      </c>
      <c r="K38" s="573">
        <v>8.533121508568831</v>
      </c>
      <c r="L38" s="573">
        <v>1.7917653184698865</v>
      </c>
      <c r="M38" s="323" t="s">
        <v>314</v>
      </c>
      <c r="N38" s="569">
        <v>0</v>
      </c>
      <c r="O38" s="483" t="s">
        <v>314</v>
      </c>
      <c r="P38" s="571">
        <v>1.944</v>
      </c>
      <c r="Q38" s="485" t="s">
        <v>439</v>
      </c>
      <c r="R38" s="484" t="s">
        <v>439</v>
      </c>
      <c r="S38" s="18">
        <v>0</v>
      </c>
      <c r="T38" s="11">
        <v>0</v>
      </c>
      <c r="U38" s="18">
        <v>0</v>
      </c>
      <c r="V38" s="11">
        <v>0</v>
      </c>
      <c r="W38" s="18">
        <v>0</v>
      </c>
      <c r="X38" s="11">
        <v>0</v>
      </c>
      <c r="Y38" s="18">
        <f t="shared" si="1"/>
        <v>0</v>
      </c>
      <c r="Z38" s="11">
        <f t="shared" si="1"/>
        <v>0</v>
      </c>
      <c r="AA38" s="422">
        <f t="shared" si="1"/>
        <v>0</v>
      </c>
      <c r="AB38" s="423">
        <f t="shared" si="1"/>
        <v>0</v>
      </c>
      <c r="AC38" s="417">
        <v>0</v>
      </c>
      <c r="AD38" s="418">
        <v>0</v>
      </c>
      <c r="AE38" s="18">
        <v>0</v>
      </c>
      <c r="AF38" s="11">
        <v>0</v>
      </c>
      <c r="AG38" s="420">
        <f t="shared" si="37"/>
        <v>0</v>
      </c>
      <c r="AH38" s="421">
        <f t="shared" si="37"/>
        <v>0</v>
      </c>
      <c r="AI38" s="631">
        <f t="shared" si="11"/>
        <v>0</v>
      </c>
      <c r="AJ38" s="582">
        <f t="shared" si="38"/>
        <v>0</v>
      </c>
      <c r="AK38" s="583">
        <f t="shared" si="39"/>
        <v>0</v>
      </c>
      <c r="AL38" s="582">
        <f t="shared" si="40"/>
        <v>0</v>
      </c>
      <c r="AM38" s="583">
        <f t="shared" si="41"/>
        <v>0</v>
      </c>
      <c r="AN38" s="18">
        <v>0</v>
      </c>
      <c r="AO38" s="11">
        <v>0</v>
      </c>
      <c r="AP38" s="645">
        <f t="shared" si="42"/>
        <v>0</v>
      </c>
      <c r="AQ38" s="646">
        <f t="shared" si="42"/>
        <v>0</v>
      </c>
      <c r="AR38" s="494" t="s">
        <v>314</v>
      </c>
      <c r="AS38" s="495" t="s">
        <v>314</v>
      </c>
      <c r="AT38" s="495" t="s">
        <v>314</v>
      </c>
      <c r="AU38" s="495" t="s">
        <v>314</v>
      </c>
      <c r="AV38" s="495" t="s">
        <v>314</v>
      </c>
      <c r="AW38" s="495" t="s">
        <v>314</v>
      </c>
      <c r="AX38" s="495" t="s">
        <v>314</v>
      </c>
      <c r="AY38" s="495" t="s">
        <v>314</v>
      </c>
      <c r="AZ38" s="642">
        <f t="shared" si="8"/>
        <v>0</v>
      </c>
      <c r="BA38" s="483">
        <v>0</v>
      </c>
      <c r="BB38" s="586">
        <f t="shared" si="43"/>
        <v>1.944</v>
      </c>
      <c r="BC38" s="483">
        <v>0</v>
      </c>
      <c r="BD38" s="660">
        <f t="shared" si="44"/>
        <v>370.67015912185337</v>
      </c>
      <c r="BE38" s="483">
        <v>0</v>
      </c>
      <c r="BF38" s="483">
        <v>0.95</v>
      </c>
      <c r="BG38" s="483">
        <v>0</v>
      </c>
      <c r="BH38" s="577" t="s">
        <v>314</v>
      </c>
      <c r="BI38" s="483">
        <v>0</v>
      </c>
      <c r="BJ38" s="483">
        <v>0</v>
      </c>
      <c r="BK38" s="585">
        <f>'9. Pre-Investment Baselines'!AV32-'3. Feeder Status'!BJ38</f>
        <v>0</v>
      </c>
      <c r="BL38" s="634"/>
      <c r="BM38" s="496">
        <v>0</v>
      </c>
      <c r="BN38" s="497" t="s">
        <v>431</v>
      </c>
      <c r="BO38" s="496" t="s">
        <v>314</v>
      </c>
      <c r="BP38" s="498">
        <v>0</v>
      </c>
      <c r="BQ38" s="637" t="s">
        <v>314</v>
      </c>
      <c r="BR38" s="636" t="s">
        <v>314</v>
      </c>
      <c r="BS38" s="500">
        <v>0</v>
      </c>
      <c r="BT38" s="500">
        <v>0</v>
      </c>
      <c r="BU38" s="501">
        <v>0</v>
      </c>
      <c r="BV38" s="502">
        <v>0</v>
      </c>
      <c r="BW38" s="503">
        <v>0</v>
      </c>
      <c r="BX38" s="504">
        <v>0</v>
      </c>
      <c r="BY38" s="504">
        <v>0</v>
      </c>
      <c r="BZ38" s="505">
        <v>0</v>
      </c>
      <c r="CA38" s="386" t="s">
        <v>314</v>
      </c>
      <c r="CB38" s="485" t="s">
        <v>314</v>
      </c>
      <c r="CC38" s="506" t="s">
        <v>314</v>
      </c>
      <c r="CD38" s="507" t="s">
        <v>314</v>
      </c>
      <c r="CE38" s="498" t="s">
        <v>314</v>
      </c>
      <c r="CF38" s="498">
        <v>0</v>
      </c>
    </row>
    <row r="39" spans="1:84" ht="30" customHeight="1" x14ac:dyDescent="0.25">
      <c r="A39" s="60" t="str">
        <f t="shared" si="0"/>
        <v>Unitil - FG&amp;E</v>
      </c>
      <c r="B39" s="65" t="s">
        <v>314</v>
      </c>
      <c r="C39" s="65" t="s">
        <v>314</v>
      </c>
      <c r="D39" s="58" t="s">
        <v>340</v>
      </c>
      <c r="E39" s="58" t="s">
        <v>322</v>
      </c>
      <c r="F39" s="58" t="s">
        <v>346</v>
      </c>
      <c r="G39" s="58" t="s">
        <v>322</v>
      </c>
      <c r="H39" s="11" t="s">
        <v>420</v>
      </c>
      <c r="I39" s="17" t="s">
        <v>413</v>
      </c>
      <c r="J39" s="116" t="s">
        <v>409</v>
      </c>
      <c r="K39" s="573">
        <v>8.533121508568831</v>
      </c>
      <c r="L39" s="573">
        <v>1.2635706935587121</v>
      </c>
      <c r="M39" s="323" t="s">
        <v>349</v>
      </c>
      <c r="N39" s="569">
        <v>0</v>
      </c>
      <c r="O39" s="483" t="s">
        <v>314</v>
      </c>
      <c r="P39" s="571">
        <v>1.2</v>
      </c>
      <c r="Q39" s="485" t="s">
        <v>439</v>
      </c>
      <c r="R39" s="484" t="s">
        <v>439</v>
      </c>
      <c r="S39" s="18">
        <v>0</v>
      </c>
      <c r="T39" s="11">
        <v>0</v>
      </c>
      <c r="U39" s="18">
        <v>0</v>
      </c>
      <c r="V39" s="11">
        <v>0</v>
      </c>
      <c r="W39" s="18">
        <v>0</v>
      </c>
      <c r="X39" s="11">
        <v>0</v>
      </c>
      <c r="Y39" s="18">
        <f t="shared" si="1"/>
        <v>0</v>
      </c>
      <c r="Z39" s="11">
        <f t="shared" si="1"/>
        <v>0</v>
      </c>
      <c r="AA39" s="422">
        <f t="shared" si="1"/>
        <v>0</v>
      </c>
      <c r="AB39" s="423">
        <f t="shared" si="1"/>
        <v>0</v>
      </c>
      <c r="AC39" s="417">
        <v>0</v>
      </c>
      <c r="AD39" s="418">
        <v>0</v>
      </c>
      <c r="AE39" s="18">
        <v>0</v>
      </c>
      <c r="AF39" s="11">
        <v>0</v>
      </c>
      <c r="AG39" s="420">
        <f t="shared" si="37"/>
        <v>0</v>
      </c>
      <c r="AH39" s="421">
        <f t="shared" si="37"/>
        <v>0</v>
      </c>
      <c r="AI39" s="631">
        <f t="shared" si="11"/>
        <v>0</v>
      </c>
      <c r="AJ39" s="582">
        <f t="shared" si="38"/>
        <v>0</v>
      </c>
      <c r="AK39" s="583">
        <f t="shared" si="39"/>
        <v>0</v>
      </c>
      <c r="AL39" s="582">
        <f t="shared" si="40"/>
        <v>0</v>
      </c>
      <c r="AM39" s="583">
        <f t="shared" si="41"/>
        <v>0</v>
      </c>
      <c r="AN39" s="18">
        <v>0</v>
      </c>
      <c r="AO39" s="11">
        <v>0</v>
      </c>
      <c r="AP39" s="645">
        <f t="shared" si="42"/>
        <v>0</v>
      </c>
      <c r="AQ39" s="646">
        <f t="shared" si="42"/>
        <v>0</v>
      </c>
      <c r="AR39" s="494" t="s">
        <v>314</v>
      </c>
      <c r="AS39" s="495" t="s">
        <v>314</v>
      </c>
      <c r="AT39" s="495" t="s">
        <v>314</v>
      </c>
      <c r="AU39" s="495" t="s">
        <v>314</v>
      </c>
      <c r="AV39" s="495" t="s">
        <v>314</v>
      </c>
      <c r="AW39" s="495" t="s">
        <v>314</v>
      </c>
      <c r="AX39" s="495" t="s">
        <v>314</v>
      </c>
      <c r="AY39" s="495" t="s">
        <v>314</v>
      </c>
      <c r="AZ39" s="642">
        <f t="shared" si="8"/>
        <v>0</v>
      </c>
      <c r="BA39" s="483">
        <v>0</v>
      </c>
      <c r="BB39" s="586">
        <f t="shared" si="43"/>
        <v>1.2</v>
      </c>
      <c r="BC39" s="483">
        <v>0</v>
      </c>
      <c r="BD39" s="660">
        <f t="shared" si="44"/>
        <v>228.80874019867488</v>
      </c>
      <c r="BE39" s="483">
        <v>0</v>
      </c>
      <c r="BF39" s="483">
        <v>0.95</v>
      </c>
      <c r="BG39" s="483">
        <v>0</v>
      </c>
      <c r="BH39" s="577" t="s">
        <v>314</v>
      </c>
      <c r="BI39" s="483">
        <v>0</v>
      </c>
      <c r="BJ39" s="483">
        <v>0</v>
      </c>
      <c r="BK39" s="585">
        <f>'9. Pre-Investment Baselines'!AV33-'3. Feeder Status'!BJ39</f>
        <v>0</v>
      </c>
      <c r="BL39" s="634"/>
      <c r="BM39" s="496">
        <v>0</v>
      </c>
      <c r="BN39" s="497" t="s">
        <v>431</v>
      </c>
      <c r="BO39" s="496" t="s">
        <v>314</v>
      </c>
      <c r="BP39" s="498">
        <v>0</v>
      </c>
      <c r="BQ39" s="637" t="s">
        <v>314</v>
      </c>
      <c r="BR39" s="636" t="s">
        <v>314</v>
      </c>
      <c r="BS39" s="499" t="s">
        <v>314</v>
      </c>
      <c r="BT39" s="500" t="s">
        <v>314</v>
      </c>
      <c r="BU39" s="501" t="s">
        <v>314</v>
      </c>
      <c r="BV39" s="502" t="s">
        <v>314</v>
      </c>
      <c r="BW39" s="503" t="s">
        <v>314</v>
      </c>
      <c r="BX39" s="504" t="s">
        <v>314</v>
      </c>
      <c r="BY39" s="504" t="s">
        <v>314</v>
      </c>
      <c r="BZ39" s="505" t="s">
        <v>314</v>
      </c>
      <c r="CA39" s="386" t="s">
        <v>314</v>
      </c>
      <c r="CB39" s="485" t="s">
        <v>314</v>
      </c>
      <c r="CC39" s="506" t="s">
        <v>314</v>
      </c>
      <c r="CD39" s="507" t="s">
        <v>314</v>
      </c>
      <c r="CE39" s="498" t="s">
        <v>314</v>
      </c>
      <c r="CF39" s="498">
        <v>0</v>
      </c>
    </row>
    <row r="40" spans="1:84" ht="30" customHeight="1" x14ac:dyDescent="0.25">
      <c r="A40" s="60" t="str">
        <f t="shared" si="0"/>
        <v>Unitil - FG&amp;E</v>
      </c>
      <c r="B40" s="65" t="s">
        <v>314</v>
      </c>
      <c r="C40" s="65" t="s">
        <v>314</v>
      </c>
      <c r="D40" s="58" t="s">
        <v>340</v>
      </c>
      <c r="E40" s="58" t="s">
        <v>322</v>
      </c>
      <c r="F40" s="58" t="s">
        <v>347</v>
      </c>
      <c r="G40" s="58" t="s">
        <v>322</v>
      </c>
      <c r="H40" s="11" t="s">
        <v>420</v>
      </c>
      <c r="I40" s="17" t="s">
        <v>413</v>
      </c>
      <c r="J40" s="116" t="s">
        <v>409</v>
      </c>
      <c r="K40" s="633">
        <v>2.2949999999999999</v>
      </c>
      <c r="L40" s="573">
        <v>0.25012421940757579</v>
      </c>
      <c r="M40" s="323">
        <v>0</v>
      </c>
      <c r="N40" s="569">
        <v>0</v>
      </c>
      <c r="O40" s="483" t="s">
        <v>314</v>
      </c>
      <c r="P40" s="571">
        <v>0</v>
      </c>
      <c r="Q40" s="485" t="s">
        <v>439</v>
      </c>
      <c r="R40" s="484" t="s">
        <v>439</v>
      </c>
      <c r="S40" s="18">
        <v>1</v>
      </c>
      <c r="T40" s="11">
        <v>0</v>
      </c>
      <c r="U40" s="18">
        <v>0</v>
      </c>
      <c r="V40" s="11">
        <v>0</v>
      </c>
      <c r="W40" s="18">
        <v>0</v>
      </c>
      <c r="X40" s="11">
        <v>0</v>
      </c>
      <c r="Y40" s="18">
        <f t="shared" si="1"/>
        <v>1</v>
      </c>
      <c r="Z40" s="11">
        <f t="shared" si="1"/>
        <v>0</v>
      </c>
      <c r="AA40" s="488">
        <v>348.35999999999996</v>
      </c>
      <c r="AB40" s="423">
        <v>0</v>
      </c>
      <c r="AC40" s="417">
        <v>0</v>
      </c>
      <c r="AD40" s="418">
        <v>0</v>
      </c>
      <c r="AE40" s="18">
        <v>0</v>
      </c>
      <c r="AF40" s="11">
        <v>0</v>
      </c>
      <c r="AG40" s="420">
        <f t="shared" si="37"/>
        <v>348.35999999999996</v>
      </c>
      <c r="AH40" s="421">
        <f t="shared" si="37"/>
        <v>0</v>
      </c>
      <c r="AI40" s="631" t="str">
        <f t="shared" si="11"/>
        <v/>
      </c>
      <c r="AJ40" s="582">
        <f t="shared" si="38"/>
        <v>567603.84959999996</v>
      </c>
      <c r="AK40" s="583">
        <f t="shared" si="39"/>
        <v>0</v>
      </c>
      <c r="AL40" s="582">
        <f t="shared" si="40"/>
        <v>0</v>
      </c>
      <c r="AM40" s="583">
        <f t="shared" si="41"/>
        <v>0</v>
      </c>
      <c r="AN40" s="18">
        <v>0</v>
      </c>
      <c r="AO40" s="11">
        <v>0</v>
      </c>
      <c r="AP40" s="645">
        <f t="shared" si="42"/>
        <v>567603.84959999996</v>
      </c>
      <c r="AQ40" s="646">
        <f t="shared" si="42"/>
        <v>0</v>
      </c>
      <c r="AR40" s="494" t="s">
        <v>314</v>
      </c>
      <c r="AS40" s="495" t="s">
        <v>314</v>
      </c>
      <c r="AT40" s="495" t="s">
        <v>314</v>
      </c>
      <c r="AU40" s="495" t="s">
        <v>314</v>
      </c>
      <c r="AV40" s="495" t="s">
        <v>314</v>
      </c>
      <c r="AW40" s="495" t="s">
        <v>314</v>
      </c>
      <c r="AX40" s="495" t="s">
        <v>314</v>
      </c>
      <c r="AY40" s="495" t="s">
        <v>314</v>
      </c>
      <c r="AZ40" s="642">
        <f t="shared" si="8"/>
        <v>0</v>
      </c>
      <c r="BA40" s="483">
        <v>0</v>
      </c>
      <c r="BB40" s="586">
        <f t="shared" si="43"/>
        <v>0</v>
      </c>
      <c r="BC40" s="483">
        <v>0</v>
      </c>
      <c r="BD40" s="660">
        <f t="shared" si="44"/>
        <v>0</v>
      </c>
      <c r="BE40" s="483">
        <v>0</v>
      </c>
      <c r="BF40" s="483">
        <v>0.95</v>
      </c>
      <c r="BG40" s="483">
        <v>0</v>
      </c>
      <c r="BH40" s="577" t="s">
        <v>314</v>
      </c>
      <c r="BI40" s="483">
        <v>0</v>
      </c>
      <c r="BJ40" s="483">
        <v>0</v>
      </c>
      <c r="BK40" s="585">
        <f>'9. Pre-Investment Baselines'!AV34-'3. Feeder Status'!BJ40</f>
        <v>0</v>
      </c>
      <c r="BL40" s="634"/>
      <c r="BM40" s="496">
        <v>0</v>
      </c>
      <c r="BN40" s="497" t="s">
        <v>431</v>
      </c>
      <c r="BO40" s="496" t="s">
        <v>314</v>
      </c>
      <c r="BP40" s="498">
        <v>0</v>
      </c>
      <c r="BQ40" s="637" t="s">
        <v>314</v>
      </c>
      <c r="BR40" s="636" t="s">
        <v>314</v>
      </c>
      <c r="BS40" s="499" t="s">
        <v>314</v>
      </c>
      <c r="BT40" s="500" t="s">
        <v>314</v>
      </c>
      <c r="BU40" s="501" t="s">
        <v>314</v>
      </c>
      <c r="BV40" s="502" t="s">
        <v>314</v>
      </c>
      <c r="BW40" s="503" t="s">
        <v>314</v>
      </c>
      <c r="BX40" s="504" t="s">
        <v>314</v>
      </c>
      <c r="BY40" s="504" t="s">
        <v>314</v>
      </c>
      <c r="BZ40" s="505" t="s">
        <v>314</v>
      </c>
      <c r="CA40" s="386" t="s">
        <v>314</v>
      </c>
      <c r="CB40" s="485" t="s">
        <v>314</v>
      </c>
      <c r="CC40" s="506" t="s">
        <v>314</v>
      </c>
      <c r="CD40" s="507" t="s">
        <v>314</v>
      </c>
      <c r="CE40" s="498" t="s">
        <v>314</v>
      </c>
      <c r="CF40" s="498">
        <v>0</v>
      </c>
    </row>
    <row r="41" spans="1:84" ht="30" customHeight="1" x14ac:dyDescent="0.25">
      <c r="A41" s="60" t="str">
        <f t="shared" si="0"/>
        <v>Unitil - FG&amp;E</v>
      </c>
      <c r="B41" s="65" t="s">
        <v>314</v>
      </c>
      <c r="C41" s="65" t="s">
        <v>314</v>
      </c>
      <c r="D41" s="58" t="s">
        <v>340</v>
      </c>
      <c r="E41" s="58" t="s">
        <v>322</v>
      </c>
      <c r="F41" s="58" t="s">
        <v>348</v>
      </c>
      <c r="G41" s="58" t="s">
        <v>322</v>
      </c>
      <c r="H41" s="11" t="s">
        <v>420</v>
      </c>
      <c r="I41" s="17" t="s">
        <v>413</v>
      </c>
      <c r="J41" s="116" t="s">
        <v>409</v>
      </c>
      <c r="K41" s="573">
        <v>8.533121508568831</v>
      </c>
      <c r="L41" s="573">
        <v>1.7169986011799245</v>
      </c>
      <c r="M41" s="323">
        <v>1</v>
      </c>
      <c r="N41" s="569">
        <v>4731234.0036282297</v>
      </c>
      <c r="O41" s="483" t="s">
        <v>410</v>
      </c>
      <c r="P41" s="571">
        <v>1.1000000000000001</v>
      </c>
      <c r="Q41" s="485" t="s">
        <v>439</v>
      </c>
      <c r="R41" s="484" t="s">
        <v>439</v>
      </c>
      <c r="S41" s="18">
        <v>0</v>
      </c>
      <c r="T41" s="11">
        <v>0</v>
      </c>
      <c r="U41" s="18">
        <v>0</v>
      </c>
      <c r="V41" s="11">
        <v>0</v>
      </c>
      <c r="W41" s="18">
        <v>0</v>
      </c>
      <c r="X41" s="11">
        <v>0</v>
      </c>
      <c r="Y41" s="18">
        <f t="shared" si="1"/>
        <v>0</v>
      </c>
      <c r="Z41" s="11">
        <f t="shared" si="1"/>
        <v>0</v>
      </c>
      <c r="AA41" s="422">
        <f t="shared" si="1"/>
        <v>0</v>
      </c>
      <c r="AB41" s="423">
        <f t="shared" si="1"/>
        <v>0</v>
      </c>
      <c r="AC41" s="417">
        <v>0</v>
      </c>
      <c r="AD41" s="418">
        <v>0</v>
      </c>
      <c r="AE41" s="18">
        <v>0</v>
      </c>
      <c r="AF41" s="11">
        <v>0</v>
      </c>
      <c r="AG41" s="420">
        <f t="shared" si="37"/>
        <v>0</v>
      </c>
      <c r="AH41" s="421">
        <f t="shared" si="37"/>
        <v>0</v>
      </c>
      <c r="AI41" s="631">
        <f t="shared" si="11"/>
        <v>0</v>
      </c>
      <c r="AJ41" s="582">
        <f t="shared" si="38"/>
        <v>0</v>
      </c>
      <c r="AK41" s="583">
        <f t="shared" si="39"/>
        <v>0</v>
      </c>
      <c r="AL41" s="582">
        <f t="shared" si="40"/>
        <v>0</v>
      </c>
      <c r="AM41" s="583">
        <f t="shared" si="41"/>
        <v>0</v>
      </c>
      <c r="AN41" s="18">
        <v>0</v>
      </c>
      <c r="AO41" s="11">
        <v>0</v>
      </c>
      <c r="AP41" s="645">
        <f t="shared" si="42"/>
        <v>0</v>
      </c>
      <c r="AQ41" s="646">
        <f t="shared" si="42"/>
        <v>0</v>
      </c>
      <c r="AR41" s="494" t="s">
        <v>314</v>
      </c>
      <c r="AS41" s="495" t="s">
        <v>314</v>
      </c>
      <c r="AT41" s="495" t="s">
        <v>314</v>
      </c>
      <c r="AU41" s="495" t="s">
        <v>314</v>
      </c>
      <c r="AV41" s="495" t="s">
        <v>314</v>
      </c>
      <c r="AW41" s="495" t="s">
        <v>314</v>
      </c>
      <c r="AX41" s="495" t="s">
        <v>314</v>
      </c>
      <c r="AY41" s="495" t="s">
        <v>314</v>
      </c>
      <c r="AZ41" s="642">
        <f t="shared" si="8"/>
        <v>4731234.0036282297</v>
      </c>
      <c r="BA41" s="483">
        <v>0</v>
      </c>
      <c r="BB41" s="586">
        <f t="shared" si="43"/>
        <v>1.1000000000000001</v>
      </c>
      <c r="BC41" s="483">
        <v>0</v>
      </c>
      <c r="BD41" s="660">
        <f t="shared" si="44"/>
        <v>209.74134518211869</v>
      </c>
      <c r="BE41" s="483">
        <v>0</v>
      </c>
      <c r="BF41" s="483">
        <v>0.95</v>
      </c>
      <c r="BG41" s="483">
        <v>0</v>
      </c>
      <c r="BH41" s="577" t="s">
        <v>314</v>
      </c>
      <c r="BI41" s="483">
        <v>0</v>
      </c>
      <c r="BJ41" s="483">
        <v>0</v>
      </c>
      <c r="BK41" s="585">
        <f>'9. Pre-Investment Baselines'!AV35-'3. Feeder Status'!BJ41</f>
        <v>0</v>
      </c>
      <c r="BL41" s="634"/>
      <c r="BM41" s="496">
        <v>0</v>
      </c>
      <c r="BN41" s="497" t="s">
        <v>431</v>
      </c>
      <c r="BO41" s="496" t="s">
        <v>314</v>
      </c>
      <c r="BP41" s="498">
        <v>0</v>
      </c>
      <c r="BQ41" s="637" t="s">
        <v>314</v>
      </c>
      <c r="BR41" s="636" t="s">
        <v>314</v>
      </c>
      <c r="BS41" s="500">
        <v>0</v>
      </c>
      <c r="BT41" s="500">
        <v>-33.416670000000003</v>
      </c>
      <c r="BU41" s="501">
        <v>0</v>
      </c>
      <c r="BV41" s="502">
        <v>-32.86</v>
      </c>
      <c r="BW41" s="503">
        <v>0</v>
      </c>
      <c r="BX41" s="504">
        <v>-1.111</v>
      </c>
      <c r="BY41" s="504">
        <v>0</v>
      </c>
      <c r="BZ41" s="505">
        <v>-0.83333330000000005</v>
      </c>
      <c r="CA41" s="386" t="s">
        <v>314</v>
      </c>
      <c r="CB41" s="485" t="s">
        <v>314</v>
      </c>
      <c r="CC41" s="506" t="s">
        <v>314</v>
      </c>
      <c r="CD41" s="507" t="s">
        <v>314</v>
      </c>
      <c r="CE41" s="498" t="s">
        <v>314</v>
      </c>
      <c r="CF41" s="498">
        <v>0</v>
      </c>
    </row>
    <row r="42" spans="1:84" ht="30" customHeight="1" x14ac:dyDescent="0.25">
      <c r="A42" s="60" t="str">
        <f t="shared" si="0"/>
        <v>Unitil - FG&amp;E</v>
      </c>
      <c r="B42" s="65" t="s">
        <v>314</v>
      </c>
      <c r="C42" s="65" t="s">
        <v>314</v>
      </c>
      <c r="D42" s="58" t="s">
        <v>340</v>
      </c>
      <c r="E42" s="58" t="s">
        <v>322</v>
      </c>
      <c r="F42" s="58" t="s">
        <v>349</v>
      </c>
      <c r="G42" s="58" t="s">
        <v>322</v>
      </c>
      <c r="H42" s="11" t="s">
        <v>420</v>
      </c>
      <c r="I42" s="17" t="s">
        <v>413</v>
      </c>
      <c r="J42" s="116" t="s">
        <v>414</v>
      </c>
      <c r="K42" s="573">
        <v>9.8000000000000007</v>
      </c>
      <c r="L42" s="573" t="s">
        <v>314</v>
      </c>
      <c r="M42" s="323">
        <v>487</v>
      </c>
      <c r="N42" s="569">
        <v>10778611.284629403</v>
      </c>
      <c r="O42" s="483" t="s">
        <v>410</v>
      </c>
      <c r="P42" s="571">
        <v>2.5059999999999998</v>
      </c>
      <c r="Q42" s="485" t="s">
        <v>439</v>
      </c>
      <c r="R42" s="484" t="s">
        <v>439</v>
      </c>
      <c r="S42" s="18">
        <v>0</v>
      </c>
      <c r="T42" s="11">
        <v>0</v>
      </c>
      <c r="U42" s="18">
        <v>0</v>
      </c>
      <c r="V42" s="11">
        <v>0</v>
      </c>
      <c r="W42" s="18">
        <v>0</v>
      </c>
      <c r="X42" s="11">
        <v>0</v>
      </c>
      <c r="Y42" s="18">
        <f t="shared" si="1"/>
        <v>0</v>
      </c>
      <c r="Z42" s="11">
        <f t="shared" si="1"/>
        <v>0</v>
      </c>
      <c r="AA42" s="422">
        <f t="shared" si="1"/>
        <v>0</v>
      </c>
      <c r="AB42" s="423">
        <f t="shared" si="1"/>
        <v>0</v>
      </c>
      <c r="AC42" s="417">
        <v>0</v>
      </c>
      <c r="AD42" s="418">
        <v>0</v>
      </c>
      <c r="AE42" s="18">
        <v>0</v>
      </c>
      <c r="AF42" s="11">
        <v>0</v>
      </c>
      <c r="AG42" s="420">
        <f>AA42+AC42+AE42</f>
        <v>0</v>
      </c>
      <c r="AH42" s="421">
        <f>AB42+AD42+AF42</f>
        <v>0</v>
      </c>
      <c r="AI42" s="631">
        <f t="shared" si="11"/>
        <v>0</v>
      </c>
      <c r="AJ42" s="582">
        <f t="shared" si="38"/>
        <v>0</v>
      </c>
      <c r="AK42" s="583">
        <f t="shared" si="39"/>
        <v>0</v>
      </c>
      <c r="AL42" s="582">
        <f t="shared" si="40"/>
        <v>0</v>
      </c>
      <c r="AM42" s="583">
        <f t="shared" si="41"/>
        <v>0</v>
      </c>
      <c r="AN42" s="18">
        <v>0</v>
      </c>
      <c r="AO42" s="11">
        <v>0</v>
      </c>
      <c r="AP42" s="645">
        <f t="shared" si="42"/>
        <v>0</v>
      </c>
      <c r="AQ42" s="646">
        <f t="shared" si="42"/>
        <v>0</v>
      </c>
      <c r="AR42" s="494" t="s">
        <v>314</v>
      </c>
      <c r="AS42" s="495" t="s">
        <v>314</v>
      </c>
      <c r="AT42" s="495" t="s">
        <v>314</v>
      </c>
      <c r="AU42" s="495" t="s">
        <v>314</v>
      </c>
      <c r="AV42" s="495" t="s">
        <v>314</v>
      </c>
      <c r="AW42" s="495" t="s">
        <v>314</v>
      </c>
      <c r="AX42" s="495" t="s">
        <v>314</v>
      </c>
      <c r="AY42" s="495" t="s">
        <v>314</v>
      </c>
      <c r="AZ42" s="642">
        <f t="shared" si="8"/>
        <v>10778611.284629403</v>
      </c>
      <c r="BA42" s="483">
        <v>0</v>
      </c>
      <c r="BB42" s="586">
        <f t="shared" si="43"/>
        <v>2.5059999999999998</v>
      </c>
      <c r="BC42" s="483">
        <v>0</v>
      </c>
      <c r="BD42" s="660">
        <f t="shared" si="44"/>
        <v>477.82891911489941</v>
      </c>
      <c r="BE42" s="483">
        <v>0</v>
      </c>
      <c r="BF42" s="483">
        <v>0.95</v>
      </c>
      <c r="BG42" s="483">
        <v>0</v>
      </c>
      <c r="BH42" s="577" t="s">
        <v>314</v>
      </c>
      <c r="BI42" s="483">
        <v>0</v>
      </c>
      <c r="BJ42" s="483">
        <v>0</v>
      </c>
      <c r="BK42" s="585">
        <f>'9. Pre-Investment Baselines'!AV36-'3. Feeder Status'!BJ42</f>
        <v>0.33333333333333331</v>
      </c>
      <c r="BL42" s="634"/>
      <c r="BM42" s="496">
        <v>0</v>
      </c>
      <c r="BN42" s="497" t="s">
        <v>431</v>
      </c>
      <c r="BO42" s="496" t="s">
        <v>314</v>
      </c>
      <c r="BP42" s="498">
        <v>0</v>
      </c>
      <c r="BQ42" s="637" t="s">
        <v>314</v>
      </c>
      <c r="BR42" s="636" t="s">
        <v>314</v>
      </c>
      <c r="BS42" s="519">
        <v>0.36468172484599587</v>
      </c>
      <c r="BT42" s="519">
        <v>-74.68099827515401</v>
      </c>
      <c r="BU42" s="520">
        <v>0.36468172484599587</v>
      </c>
      <c r="BV42" s="524">
        <v>-16.771988275154001</v>
      </c>
      <c r="BW42" s="521">
        <v>2.0533880903490761E-3</v>
      </c>
      <c r="BX42" s="522">
        <v>-0.66269391190965099</v>
      </c>
      <c r="BY42" s="522">
        <v>2.0533880903490761E-3</v>
      </c>
      <c r="BZ42" s="523">
        <v>-0.32327991190965094</v>
      </c>
      <c r="CA42" s="386" t="s">
        <v>314</v>
      </c>
      <c r="CB42" s="485" t="s">
        <v>314</v>
      </c>
      <c r="CC42" s="506" t="s">
        <v>314</v>
      </c>
      <c r="CD42" s="507" t="s">
        <v>314</v>
      </c>
      <c r="CE42" s="498" t="s">
        <v>314</v>
      </c>
      <c r="CF42" s="498">
        <v>0</v>
      </c>
    </row>
    <row r="43" spans="1:84" ht="30" customHeight="1" x14ac:dyDescent="0.25">
      <c r="A43" s="60" t="str">
        <f t="shared" si="0"/>
        <v>Unitil - FG&amp;E</v>
      </c>
      <c r="B43" s="65" t="s">
        <v>314</v>
      </c>
      <c r="C43" s="65" t="s">
        <v>314</v>
      </c>
      <c r="D43" s="58" t="s">
        <v>340</v>
      </c>
      <c r="E43" s="58" t="s">
        <v>322</v>
      </c>
      <c r="F43" s="401"/>
      <c r="G43" s="401"/>
      <c r="H43" s="425"/>
      <c r="I43" s="432"/>
      <c r="J43" s="401"/>
      <c r="K43" s="401"/>
      <c r="L43" s="401"/>
      <c r="M43" s="401"/>
      <c r="N43" s="643"/>
      <c r="O43" s="643"/>
      <c r="P43" s="664"/>
      <c r="Q43" s="665"/>
      <c r="R43" s="664"/>
      <c r="S43" s="424"/>
      <c r="T43" s="425"/>
      <c r="U43" s="424"/>
      <c r="V43" s="425"/>
      <c r="W43" s="424"/>
      <c r="X43" s="425"/>
      <c r="Y43" s="424"/>
      <c r="Z43" s="425"/>
      <c r="AA43" s="428"/>
      <c r="AB43" s="429"/>
      <c r="AC43" s="430"/>
      <c r="AD43" s="431"/>
      <c r="AE43" s="424"/>
      <c r="AF43" s="425"/>
      <c r="AG43" s="432"/>
      <c r="AH43" s="425"/>
      <c r="AI43" s="474"/>
      <c r="AJ43" s="424"/>
      <c r="AK43" s="425"/>
      <c r="AL43" s="424"/>
      <c r="AM43" s="425"/>
      <c r="AN43" s="424"/>
      <c r="AO43" s="425"/>
      <c r="AP43" s="424"/>
      <c r="AQ43" s="425"/>
      <c r="AR43" s="494" t="s">
        <v>314</v>
      </c>
      <c r="AS43" s="495" t="s">
        <v>314</v>
      </c>
      <c r="AT43" s="495" t="s">
        <v>314</v>
      </c>
      <c r="AU43" s="495" t="s">
        <v>314</v>
      </c>
      <c r="AV43" s="495" t="s">
        <v>314</v>
      </c>
      <c r="AW43" s="495" t="s">
        <v>314</v>
      </c>
      <c r="AX43" s="495" t="s">
        <v>314</v>
      </c>
      <c r="AY43" s="495" t="s">
        <v>314</v>
      </c>
      <c r="AZ43" s="643"/>
      <c r="BA43" s="634"/>
      <c r="BB43" s="634"/>
      <c r="BC43" s="634"/>
      <c r="BD43" s="661"/>
      <c r="BE43" s="634"/>
      <c r="BF43" s="634"/>
      <c r="BG43" s="634"/>
      <c r="BH43" s="634"/>
      <c r="BI43" s="634"/>
      <c r="BJ43" s="634"/>
      <c r="BK43" s="634"/>
      <c r="BL43" s="634"/>
      <c r="BM43" s="496">
        <v>0</v>
      </c>
      <c r="BN43" s="497" t="s">
        <v>431</v>
      </c>
      <c r="BO43" s="496" t="s">
        <v>314</v>
      </c>
      <c r="BP43" s="498">
        <v>0</v>
      </c>
      <c r="BQ43" s="637" t="s">
        <v>314</v>
      </c>
      <c r="BR43" s="636" t="s">
        <v>314</v>
      </c>
      <c r="BS43" s="510"/>
      <c r="BT43" s="511"/>
      <c r="BU43" s="512"/>
      <c r="BV43" s="513"/>
      <c r="BW43" s="514"/>
      <c r="BX43" s="515"/>
      <c r="BY43" s="515"/>
      <c r="BZ43" s="516"/>
      <c r="CA43" s="386" t="s">
        <v>314</v>
      </c>
      <c r="CB43" s="485" t="s">
        <v>314</v>
      </c>
      <c r="CC43" s="506" t="s">
        <v>314</v>
      </c>
      <c r="CD43" s="507" t="s">
        <v>314</v>
      </c>
      <c r="CE43" s="498" t="s">
        <v>314</v>
      </c>
      <c r="CF43" s="498">
        <v>0</v>
      </c>
    </row>
    <row r="44" spans="1:84" ht="30" customHeight="1" x14ac:dyDescent="0.25">
      <c r="A44" s="60" t="str">
        <f t="shared" si="0"/>
        <v>Unitil - FG&amp;E</v>
      </c>
      <c r="B44" s="65" t="s">
        <v>314</v>
      </c>
      <c r="C44" s="65" t="s">
        <v>314</v>
      </c>
      <c r="D44" s="58" t="s">
        <v>350</v>
      </c>
      <c r="E44" s="58" t="s">
        <v>322</v>
      </c>
      <c r="F44" s="58" t="s">
        <v>351</v>
      </c>
      <c r="G44" s="58" t="s">
        <v>322</v>
      </c>
      <c r="H44" s="11" t="s">
        <v>420</v>
      </c>
      <c r="I44" s="17" t="s">
        <v>408</v>
      </c>
      <c r="J44" s="116" t="s">
        <v>409</v>
      </c>
      <c r="K44" s="573">
        <v>9.5609204577802025</v>
      </c>
      <c r="L44" s="573">
        <v>12.960843923390152</v>
      </c>
      <c r="M44" s="323">
        <v>1213</v>
      </c>
      <c r="N44" s="569">
        <v>10726166.642754694</v>
      </c>
      <c r="O44" s="483" t="s">
        <v>410</v>
      </c>
      <c r="P44" s="571">
        <v>2.4938067527376702</v>
      </c>
      <c r="Q44" s="485" t="s">
        <v>439</v>
      </c>
      <c r="R44" s="484" t="s">
        <v>439</v>
      </c>
      <c r="S44" s="486">
        <v>86</v>
      </c>
      <c r="T44" s="487">
        <v>86</v>
      </c>
      <c r="U44" s="18">
        <v>0</v>
      </c>
      <c r="V44" s="11">
        <v>0</v>
      </c>
      <c r="W44" s="18">
        <v>0</v>
      </c>
      <c r="X44" s="11">
        <v>0</v>
      </c>
      <c r="Y44" s="18">
        <f t="shared" si="1"/>
        <v>86</v>
      </c>
      <c r="Z44" s="11">
        <f t="shared" si="1"/>
        <v>86</v>
      </c>
      <c r="AA44" s="488">
        <v>892.49000000000024</v>
      </c>
      <c r="AB44" s="489">
        <v>892.49000000000024</v>
      </c>
      <c r="AC44" s="417">
        <v>0</v>
      </c>
      <c r="AD44" s="418">
        <v>0</v>
      </c>
      <c r="AE44" s="18">
        <v>0</v>
      </c>
      <c r="AF44" s="11">
        <v>0</v>
      </c>
      <c r="AG44" s="420">
        <f t="shared" ref="AG44:AH46" si="45">AA44+AC44+AE44</f>
        <v>892.49000000000024</v>
      </c>
      <c r="AH44" s="421">
        <f t="shared" si="45"/>
        <v>892.49000000000024</v>
      </c>
      <c r="AI44" s="631">
        <f t="shared" si="11"/>
        <v>0.35788258212880197</v>
      </c>
      <c r="AJ44" s="582">
        <f t="shared" ref="AJ44:AJ46" si="46">AA44*0.186*8760</f>
        <v>1454187.5064000003</v>
      </c>
      <c r="AK44" s="583">
        <f t="shared" ref="AK44:AK46" si="47">AB44*0.186*8760</f>
        <v>1454187.5064000003</v>
      </c>
      <c r="AL44" s="582">
        <f t="shared" ref="AL44:AL46" si="48">AC44*8760</f>
        <v>0</v>
      </c>
      <c r="AM44" s="583">
        <f t="shared" ref="AM44:AM46" si="49">AD44*8760</f>
        <v>0</v>
      </c>
      <c r="AN44" s="18">
        <v>0</v>
      </c>
      <c r="AO44" s="11">
        <v>0</v>
      </c>
      <c r="AP44" s="645">
        <f t="shared" ref="AP44:AQ46" si="50">AJ44+AL44+AN44</f>
        <v>1454187.5064000003</v>
      </c>
      <c r="AQ44" s="646">
        <f t="shared" si="50"/>
        <v>1454187.5064000003</v>
      </c>
      <c r="AR44" s="494" t="s">
        <v>314</v>
      </c>
      <c r="AS44" s="495" t="s">
        <v>314</v>
      </c>
      <c r="AT44" s="495" t="s">
        <v>314</v>
      </c>
      <c r="AU44" s="495" t="s">
        <v>314</v>
      </c>
      <c r="AV44" s="495" t="s">
        <v>314</v>
      </c>
      <c r="AW44" s="495" t="s">
        <v>314</v>
      </c>
      <c r="AX44" s="495" t="s">
        <v>314</v>
      </c>
      <c r="AY44" s="495" t="s">
        <v>314</v>
      </c>
      <c r="AZ44" s="642">
        <f t="shared" si="8"/>
        <v>10726166.642754694</v>
      </c>
      <c r="BA44" s="483">
        <v>0</v>
      </c>
      <c r="BB44" s="586">
        <f t="shared" ref="BB44:BB46" si="51">P44</f>
        <v>2.4938067527376702</v>
      </c>
      <c r="BC44" s="483">
        <v>0</v>
      </c>
      <c r="BD44" s="660">
        <f t="shared" ref="BD44:BD46" si="52">(((92178/SUM(P$15:P$71))*P44)/92178)*21417</f>
        <v>475.5039844940456</v>
      </c>
      <c r="BE44" s="483">
        <v>0</v>
      </c>
      <c r="BF44" s="483">
        <v>0.95</v>
      </c>
      <c r="BG44" s="483">
        <v>0</v>
      </c>
      <c r="BH44" s="577" t="s">
        <v>314</v>
      </c>
      <c r="BI44" s="483">
        <v>0</v>
      </c>
      <c r="BJ44" s="483">
        <v>0</v>
      </c>
      <c r="BK44" s="585">
        <f>'9. Pre-Investment Baselines'!AV38-'3. Feeder Status'!BJ44</f>
        <v>1.3333333333333333</v>
      </c>
      <c r="BL44" s="634"/>
      <c r="BM44" s="496">
        <v>0</v>
      </c>
      <c r="BN44" s="497" t="s">
        <v>431</v>
      </c>
      <c r="BO44" s="496" t="s">
        <v>314</v>
      </c>
      <c r="BP44" s="498">
        <v>0</v>
      </c>
      <c r="BQ44" s="637" t="s">
        <v>314</v>
      </c>
      <c r="BR44" s="636" t="s">
        <v>314</v>
      </c>
      <c r="BS44" s="500">
        <v>73.53</v>
      </c>
      <c r="BT44" s="500">
        <v>58.746670000000002</v>
      </c>
      <c r="BU44" s="501">
        <v>72.75</v>
      </c>
      <c r="BV44" s="502">
        <v>58.79</v>
      </c>
      <c r="BW44" s="503">
        <v>0.67300000000000004</v>
      </c>
      <c r="BX44" s="504">
        <v>0.35166670000000005</v>
      </c>
      <c r="BY44" s="504">
        <v>0.55200000000000005</v>
      </c>
      <c r="BZ44" s="505">
        <v>0.23900000000000005</v>
      </c>
      <c r="CA44" s="386" t="s">
        <v>314</v>
      </c>
      <c r="CB44" s="485" t="s">
        <v>314</v>
      </c>
      <c r="CC44" s="506" t="s">
        <v>314</v>
      </c>
      <c r="CD44" s="507" t="s">
        <v>314</v>
      </c>
      <c r="CE44" s="498" t="s">
        <v>314</v>
      </c>
      <c r="CF44" s="498">
        <v>0</v>
      </c>
    </row>
    <row r="45" spans="1:84" ht="30" customHeight="1" x14ac:dyDescent="0.25">
      <c r="A45" s="60" t="str">
        <f t="shared" si="0"/>
        <v>Unitil - FG&amp;E</v>
      </c>
      <c r="B45" s="65" t="s">
        <v>314</v>
      </c>
      <c r="C45" s="65" t="s">
        <v>314</v>
      </c>
      <c r="D45" s="58" t="s">
        <v>350</v>
      </c>
      <c r="E45" s="58" t="s">
        <v>322</v>
      </c>
      <c r="F45" s="58" t="s">
        <v>352</v>
      </c>
      <c r="G45" s="58" t="s">
        <v>322</v>
      </c>
      <c r="H45" s="11" t="s">
        <v>420</v>
      </c>
      <c r="I45" s="17" t="s">
        <v>408</v>
      </c>
      <c r="J45" s="116" t="s">
        <v>409</v>
      </c>
      <c r="K45" s="573">
        <v>9.5609204577802025</v>
      </c>
      <c r="L45" s="573">
        <v>9.2966611017651513</v>
      </c>
      <c r="M45" s="323">
        <v>682</v>
      </c>
      <c r="N45" s="569">
        <v>6021570.5500722919</v>
      </c>
      <c r="O45" s="483" t="s">
        <v>410</v>
      </c>
      <c r="P45" s="571">
        <v>1.4</v>
      </c>
      <c r="Q45" s="485" t="s">
        <v>439</v>
      </c>
      <c r="R45" s="484" t="s">
        <v>439</v>
      </c>
      <c r="S45" s="486">
        <v>23</v>
      </c>
      <c r="T45" s="487">
        <v>23</v>
      </c>
      <c r="U45" s="18">
        <v>0</v>
      </c>
      <c r="V45" s="11">
        <v>0</v>
      </c>
      <c r="W45" s="18">
        <v>0</v>
      </c>
      <c r="X45" s="11">
        <v>0</v>
      </c>
      <c r="Y45" s="18">
        <f t="shared" si="1"/>
        <v>23</v>
      </c>
      <c r="Z45" s="11">
        <f t="shared" si="1"/>
        <v>23</v>
      </c>
      <c r="AA45" s="488">
        <v>155.68000000000004</v>
      </c>
      <c r="AB45" s="489">
        <v>155.68000000000004</v>
      </c>
      <c r="AC45" s="417">
        <v>0</v>
      </c>
      <c r="AD45" s="418">
        <v>0</v>
      </c>
      <c r="AE45" s="18">
        <v>0</v>
      </c>
      <c r="AF45" s="11">
        <v>0</v>
      </c>
      <c r="AG45" s="420">
        <f t="shared" si="45"/>
        <v>155.68000000000004</v>
      </c>
      <c r="AH45" s="421">
        <f t="shared" si="45"/>
        <v>155.68000000000004</v>
      </c>
      <c r="AI45" s="631">
        <f t="shared" si="11"/>
        <v>0.11120000000000002</v>
      </c>
      <c r="AJ45" s="582">
        <f t="shared" si="46"/>
        <v>253658.76480000006</v>
      </c>
      <c r="AK45" s="583">
        <f t="shared" si="47"/>
        <v>253658.76480000006</v>
      </c>
      <c r="AL45" s="582">
        <f t="shared" si="48"/>
        <v>0</v>
      </c>
      <c r="AM45" s="583">
        <f t="shared" si="49"/>
        <v>0</v>
      </c>
      <c r="AN45" s="18">
        <v>0</v>
      </c>
      <c r="AO45" s="11">
        <v>0</v>
      </c>
      <c r="AP45" s="645">
        <f t="shared" si="50"/>
        <v>253658.76480000006</v>
      </c>
      <c r="AQ45" s="646">
        <f t="shared" si="50"/>
        <v>253658.76480000006</v>
      </c>
      <c r="AR45" s="494" t="s">
        <v>314</v>
      </c>
      <c r="AS45" s="495" t="s">
        <v>314</v>
      </c>
      <c r="AT45" s="495" t="s">
        <v>314</v>
      </c>
      <c r="AU45" s="495" t="s">
        <v>314</v>
      </c>
      <c r="AV45" s="495" t="s">
        <v>314</v>
      </c>
      <c r="AW45" s="495" t="s">
        <v>314</v>
      </c>
      <c r="AX45" s="495" t="s">
        <v>314</v>
      </c>
      <c r="AY45" s="495" t="s">
        <v>314</v>
      </c>
      <c r="AZ45" s="642">
        <f t="shared" si="8"/>
        <v>6021570.5500722919</v>
      </c>
      <c r="BA45" s="483">
        <v>0</v>
      </c>
      <c r="BB45" s="586">
        <f t="shared" si="51"/>
        <v>1.4</v>
      </c>
      <c r="BC45" s="483">
        <v>0</v>
      </c>
      <c r="BD45" s="660">
        <f t="shared" si="52"/>
        <v>266.94353023178735</v>
      </c>
      <c r="BE45" s="483">
        <v>0</v>
      </c>
      <c r="BF45" s="483">
        <v>0.95</v>
      </c>
      <c r="BG45" s="483">
        <v>0</v>
      </c>
      <c r="BH45" s="577" t="s">
        <v>314</v>
      </c>
      <c r="BI45" s="483">
        <v>0</v>
      </c>
      <c r="BJ45" s="483">
        <v>0</v>
      </c>
      <c r="BK45" s="585">
        <f>'9. Pre-Investment Baselines'!AV39-'3. Feeder Status'!BJ45</f>
        <v>1</v>
      </c>
      <c r="BL45" s="634"/>
      <c r="BM45" s="496">
        <v>0</v>
      </c>
      <c r="BN45" s="497" t="s">
        <v>431</v>
      </c>
      <c r="BO45" s="496" t="s">
        <v>314</v>
      </c>
      <c r="BP45" s="498">
        <v>0</v>
      </c>
      <c r="BQ45" s="637" t="s">
        <v>314</v>
      </c>
      <c r="BR45" s="636" t="s">
        <v>314</v>
      </c>
      <c r="BS45" s="500">
        <v>43.22</v>
      </c>
      <c r="BT45" s="500">
        <v>-201.86670000000001</v>
      </c>
      <c r="BU45" s="501">
        <v>43.22</v>
      </c>
      <c r="BV45" s="502">
        <v>23.876669999999997</v>
      </c>
      <c r="BW45" s="503">
        <v>0.60099999999999998</v>
      </c>
      <c r="BX45" s="504">
        <v>0.13933329999999999</v>
      </c>
      <c r="BY45" s="504">
        <v>0.60099999999999998</v>
      </c>
      <c r="BZ45" s="505">
        <v>0.3536667</v>
      </c>
      <c r="CA45" s="386" t="s">
        <v>314</v>
      </c>
      <c r="CB45" s="485" t="s">
        <v>314</v>
      </c>
      <c r="CC45" s="506" t="s">
        <v>314</v>
      </c>
      <c r="CD45" s="507" t="s">
        <v>314</v>
      </c>
      <c r="CE45" s="498" t="s">
        <v>314</v>
      </c>
      <c r="CF45" s="498">
        <v>0</v>
      </c>
    </row>
    <row r="46" spans="1:84" ht="30" customHeight="1" x14ac:dyDescent="0.25">
      <c r="A46" s="60" t="str">
        <f t="shared" si="0"/>
        <v>Unitil - FG&amp;E</v>
      </c>
      <c r="B46" s="65" t="s">
        <v>314</v>
      </c>
      <c r="C46" s="65" t="s">
        <v>314</v>
      </c>
      <c r="D46" s="58" t="s">
        <v>350</v>
      </c>
      <c r="E46" s="58" t="s">
        <v>322</v>
      </c>
      <c r="F46" s="58" t="s">
        <v>353</v>
      </c>
      <c r="G46" s="58" t="s">
        <v>322</v>
      </c>
      <c r="H46" s="11" t="s">
        <v>420</v>
      </c>
      <c r="I46" s="17" t="s">
        <v>408</v>
      </c>
      <c r="J46" s="116" t="s">
        <v>409</v>
      </c>
      <c r="K46" s="573" t="s">
        <v>314</v>
      </c>
      <c r="L46" s="573">
        <v>2.6260885587878788E-3</v>
      </c>
      <c r="M46" s="323" t="s">
        <v>314</v>
      </c>
      <c r="N46" s="569">
        <v>0</v>
      </c>
      <c r="O46" s="483" t="s">
        <v>314</v>
      </c>
      <c r="P46" s="571">
        <v>0</v>
      </c>
      <c r="Q46" s="485" t="s">
        <v>439</v>
      </c>
      <c r="R46" s="484" t="s">
        <v>439</v>
      </c>
      <c r="S46" s="18">
        <v>0</v>
      </c>
      <c r="T46" s="11">
        <v>0</v>
      </c>
      <c r="U46" s="18">
        <v>0</v>
      </c>
      <c r="V46" s="11">
        <v>0</v>
      </c>
      <c r="W46" s="18">
        <v>0</v>
      </c>
      <c r="X46" s="11">
        <v>0</v>
      </c>
      <c r="Y46" s="18">
        <f t="shared" si="1"/>
        <v>0</v>
      </c>
      <c r="Z46" s="11">
        <f t="shared" si="1"/>
        <v>0</v>
      </c>
      <c r="AA46" s="422">
        <f t="shared" si="1"/>
        <v>0</v>
      </c>
      <c r="AB46" s="423">
        <f t="shared" si="1"/>
        <v>0</v>
      </c>
      <c r="AC46" s="417">
        <v>0</v>
      </c>
      <c r="AD46" s="418">
        <v>0</v>
      </c>
      <c r="AE46" s="18">
        <v>0</v>
      </c>
      <c r="AF46" s="11">
        <v>0</v>
      </c>
      <c r="AG46" s="420">
        <f t="shared" si="45"/>
        <v>0</v>
      </c>
      <c r="AH46" s="421">
        <f t="shared" si="45"/>
        <v>0</v>
      </c>
      <c r="AI46" s="631" t="str">
        <f t="shared" si="11"/>
        <v/>
      </c>
      <c r="AJ46" s="582">
        <f t="shared" si="46"/>
        <v>0</v>
      </c>
      <c r="AK46" s="583">
        <f t="shared" si="47"/>
        <v>0</v>
      </c>
      <c r="AL46" s="582">
        <f t="shared" si="48"/>
        <v>0</v>
      </c>
      <c r="AM46" s="583">
        <f t="shared" si="49"/>
        <v>0</v>
      </c>
      <c r="AN46" s="18">
        <v>0</v>
      </c>
      <c r="AO46" s="11">
        <v>0</v>
      </c>
      <c r="AP46" s="645">
        <f t="shared" si="50"/>
        <v>0</v>
      </c>
      <c r="AQ46" s="646">
        <f t="shared" si="50"/>
        <v>0</v>
      </c>
      <c r="AR46" s="494" t="s">
        <v>314</v>
      </c>
      <c r="AS46" s="495" t="s">
        <v>314</v>
      </c>
      <c r="AT46" s="495" t="s">
        <v>314</v>
      </c>
      <c r="AU46" s="495" t="s">
        <v>314</v>
      </c>
      <c r="AV46" s="495" t="s">
        <v>314</v>
      </c>
      <c r="AW46" s="495" t="s">
        <v>314</v>
      </c>
      <c r="AX46" s="495" t="s">
        <v>314</v>
      </c>
      <c r="AY46" s="495" t="s">
        <v>314</v>
      </c>
      <c r="AZ46" s="642">
        <f t="shared" si="8"/>
        <v>0</v>
      </c>
      <c r="BA46" s="483">
        <v>0</v>
      </c>
      <c r="BB46" s="586">
        <f t="shared" si="51"/>
        <v>0</v>
      </c>
      <c r="BC46" s="483">
        <v>0</v>
      </c>
      <c r="BD46" s="660">
        <f t="shared" si="52"/>
        <v>0</v>
      </c>
      <c r="BE46" s="483">
        <v>0</v>
      </c>
      <c r="BF46" s="483">
        <v>0.95</v>
      </c>
      <c r="BG46" s="483">
        <v>0</v>
      </c>
      <c r="BH46" s="577" t="s">
        <v>314</v>
      </c>
      <c r="BI46" s="483">
        <v>0</v>
      </c>
      <c r="BJ46" s="483">
        <v>0</v>
      </c>
      <c r="BK46" s="585">
        <f>'9. Pre-Investment Baselines'!AV40-'3. Feeder Status'!BJ46</f>
        <v>0</v>
      </c>
      <c r="BL46" s="634"/>
      <c r="BM46" s="496">
        <v>0</v>
      </c>
      <c r="BN46" s="497" t="s">
        <v>431</v>
      </c>
      <c r="BO46" s="496" t="s">
        <v>314</v>
      </c>
      <c r="BP46" s="498">
        <v>0</v>
      </c>
      <c r="BQ46" s="637" t="s">
        <v>314</v>
      </c>
      <c r="BR46" s="636" t="s">
        <v>314</v>
      </c>
      <c r="BS46" s="499" t="s">
        <v>314</v>
      </c>
      <c r="BT46" s="500" t="s">
        <v>314</v>
      </c>
      <c r="BU46" s="501" t="s">
        <v>314</v>
      </c>
      <c r="BV46" s="502" t="s">
        <v>314</v>
      </c>
      <c r="BW46" s="503" t="s">
        <v>314</v>
      </c>
      <c r="BX46" s="504" t="s">
        <v>314</v>
      </c>
      <c r="BY46" s="504" t="s">
        <v>314</v>
      </c>
      <c r="BZ46" s="505" t="s">
        <v>314</v>
      </c>
      <c r="CA46" s="386" t="s">
        <v>314</v>
      </c>
      <c r="CB46" s="485" t="s">
        <v>314</v>
      </c>
      <c r="CC46" s="506" t="s">
        <v>314</v>
      </c>
      <c r="CD46" s="507" t="s">
        <v>314</v>
      </c>
      <c r="CE46" s="498" t="s">
        <v>314</v>
      </c>
      <c r="CF46" s="498">
        <v>0</v>
      </c>
    </row>
    <row r="47" spans="1:84" ht="30" customHeight="1" x14ac:dyDescent="0.25">
      <c r="A47" s="60" t="str">
        <f t="shared" si="0"/>
        <v>Unitil - FG&amp;E</v>
      </c>
      <c r="B47" s="65" t="s">
        <v>314</v>
      </c>
      <c r="C47" s="65" t="s">
        <v>314</v>
      </c>
      <c r="D47" s="58" t="s">
        <v>350</v>
      </c>
      <c r="E47" s="58" t="s">
        <v>322</v>
      </c>
      <c r="F47" s="401"/>
      <c r="G47" s="401"/>
      <c r="H47" s="425"/>
      <c r="I47" s="432"/>
      <c r="J47" s="401"/>
      <c r="K47" s="401"/>
      <c r="L47" s="401"/>
      <c r="M47" s="401"/>
      <c r="N47" s="643"/>
      <c r="O47" s="643"/>
      <c r="P47" s="664"/>
      <c r="Q47" s="665"/>
      <c r="R47" s="664"/>
      <c r="S47" s="424"/>
      <c r="T47" s="425"/>
      <c r="U47" s="424"/>
      <c r="V47" s="425"/>
      <c r="W47" s="424"/>
      <c r="X47" s="425"/>
      <c r="Y47" s="424"/>
      <c r="Z47" s="425"/>
      <c r="AA47" s="428"/>
      <c r="AB47" s="429"/>
      <c r="AC47" s="430"/>
      <c r="AD47" s="431"/>
      <c r="AE47" s="424"/>
      <c r="AF47" s="425"/>
      <c r="AG47" s="432"/>
      <c r="AH47" s="425"/>
      <c r="AI47" s="474"/>
      <c r="AJ47" s="424"/>
      <c r="AK47" s="425"/>
      <c r="AL47" s="424"/>
      <c r="AM47" s="425"/>
      <c r="AN47" s="424"/>
      <c r="AO47" s="425"/>
      <c r="AP47" s="424"/>
      <c r="AQ47" s="425"/>
      <c r="AR47" s="494" t="s">
        <v>314</v>
      </c>
      <c r="AS47" s="495" t="s">
        <v>314</v>
      </c>
      <c r="AT47" s="495" t="s">
        <v>314</v>
      </c>
      <c r="AU47" s="495" t="s">
        <v>314</v>
      </c>
      <c r="AV47" s="495" t="s">
        <v>314</v>
      </c>
      <c r="AW47" s="495" t="s">
        <v>314</v>
      </c>
      <c r="AX47" s="495" t="s">
        <v>314</v>
      </c>
      <c r="AY47" s="495" t="s">
        <v>314</v>
      </c>
      <c r="AZ47" s="643"/>
      <c r="BA47" s="634"/>
      <c r="BB47" s="634"/>
      <c r="BC47" s="634"/>
      <c r="BD47" s="661"/>
      <c r="BE47" s="634"/>
      <c r="BF47" s="634"/>
      <c r="BG47" s="634"/>
      <c r="BH47" s="634"/>
      <c r="BI47" s="634"/>
      <c r="BJ47" s="634"/>
      <c r="BK47" s="634"/>
      <c r="BL47" s="634"/>
      <c r="BM47" s="496">
        <v>0</v>
      </c>
      <c r="BN47" s="497" t="s">
        <v>431</v>
      </c>
      <c r="BO47" s="496" t="s">
        <v>314</v>
      </c>
      <c r="BP47" s="498">
        <v>0</v>
      </c>
      <c r="BQ47" s="637" t="s">
        <v>314</v>
      </c>
      <c r="BR47" s="636" t="s">
        <v>314</v>
      </c>
      <c r="BS47" s="510"/>
      <c r="BT47" s="511"/>
      <c r="BU47" s="512"/>
      <c r="BV47" s="513"/>
      <c r="BW47" s="514"/>
      <c r="BX47" s="515"/>
      <c r="BY47" s="515"/>
      <c r="BZ47" s="516"/>
      <c r="CA47" s="386" t="s">
        <v>314</v>
      </c>
      <c r="CB47" s="485" t="s">
        <v>314</v>
      </c>
      <c r="CC47" s="506" t="s">
        <v>314</v>
      </c>
      <c r="CD47" s="507" t="s">
        <v>314</v>
      </c>
      <c r="CE47" s="498" t="s">
        <v>314</v>
      </c>
      <c r="CF47" s="498">
        <v>0</v>
      </c>
    </row>
    <row r="48" spans="1:84" ht="30" customHeight="1" x14ac:dyDescent="0.25">
      <c r="A48" s="60" t="str">
        <f t="shared" si="0"/>
        <v>Unitil - FG&amp;E</v>
      </c>
      <c r="B48" s="65" t="s">
        <v>314</v>
      </c>
      <c r="C48" s="65" t="s">
        <v>314</v>
      </c>
      <c r="D48" s="58" t="s">
        <v>354</v>
      </c>
      <c r="E48" s="58" t="s">
        <v>354</v>
      </c>
      <c r="F48" s="58" t="s">
        <v>355</v>
      </c>
      <c r="G48" s="58" t="s">
        <v>354</v>
      </c>
      <c r="H48" s="11" t="s">
        <v>420</v>
      </c>
      <c r="I48" s="17" t="s">
        <v>408</v>
      </c>
      <c r="J48" s="116" t="s">
        <v>409</v>
      </c>
      <c r="K48" s="573">
        <v>9.94335727609141</v>
      </c>
      <c r="L48" s="573">
        <v>45.816247352746217</v>
      </c>
      <c r="M48" s="323">
        <v>1328</v>
      </c>
      <c r="N48" s="569">
        <v>20150114.971053541</v>
      </c>
      <c r="O48" s="483" t="s">
        <v>410</v>
      </c>
      <c r="P48" s="571">
        <v>4.6848510243122998</v>
      </c>
      <c r="Q48" s="485" t="s">
        <v>439</v>
      </c>
      <c r="R48" s="484" t="s">
        <v>439</v>
      </c>
      <c r="S48" s="486">
        <v>132</v>
      </c>
      <c r="T48" s="487">
        <v>132</v>
      </c>
      <c r="U48" s="18">
        <v>0</v>
      </c>
      <c r="V48" s="11">
        <v>0</v>
      </c>
      <c r="W48" s="18">
        <v>0</v>
      </c>
      <c r="X48" s="11">
        <v>0</v>
      </c>
      <c r="Y48" s="18">
        <f t="shared" si="1"/>
        <v>132</v>
      </c>
      <c r="Z48" s="11">
        <f t="shared" si="1"/>
        <v>132</v>
      </c>
      <c r="AA48" s="488">
        <v>1474.2100000000003</v>
      </c>
      <c r="AB48" s="489">
        <v>1474.2100000000003</v>
      </c>
      <c r="AC48" s="417">
        <v>0</v>
      </c>
      <c r="AD48" s="418">
        <v>0</v>
      </c>
      <c r="AE48" s="18">
        <v>0</v>
      </c>
      <c r="AF48" s="11">
        <v>0</v>
      </c>
      <c r="AG48" s="420">
        <f t="shared" ref="AG48:AH49" si="53">AA48+AC48+AE48</f>
        <v>1474.2100000000003</v>
      </c>
      <c r="AH48" s="421">
        <f t="shared" si="53"/>
        <v>1474.2100000000003</v>
      </c>
      <c r="AI48" s="631">
        <f t="shared" si="11"/>
        <v>0.31467596138052284</v>
      </c>
      <c r="AJ48" s="582">
        <f t="shared" ref="AJ48:AJ49" si="54">AA48*0.186*8760</f>
        <v>2402018.8056000005</v>
      </c>
      <c r="AK48" s="583">
        <f t="shared" ref="AK48:AK49" si="55">AB48*0.186*8760</f>
        <v>2402018.8056000005</v>
      </c>
      <c r="AL48" s="582">
        <f t="shared" ref="AL48:AL49" si="56">AC48*8760</f>
        <v>0</v>
      </c>
      <c r="AM48" s="583">
        <f t="shared" ref="AM48:AM49" si="57">AD48*8760</f>
        <v>0</v>
      </c>
      <c r="AN48" s="18">
        <v>0</v>
      </c>
      <c r="AO48" s="11">
        <v>0</v>
      </c>
      <c r="AP48" s="645">
        <f t="shared" ref="AP48:AQ49" si="58">AJ48+AL48+AN48</f>
        <v>2402018.8056000005</v>
      </c>
      <c r="AQ48" s="646">
        <f t="shared" si="58"/>
        <v>2402018.8056000005</v>
      </c>
      <c r="AR48" s="494" t="s">
        <v>314</v>
      </c>
      <c r="AS48" s="495" t="s">
        <v>314</v>
      </c>
      <c r="AT48" s="495" t="s">
        <v>314</v>
      </c>
      <c r="AU48" s="495" t="s">
        <v>314</v>
      </c>
      <c r="AV48" s="495" t="s">
        <v>314</v>
      </c>
      <c r="AW48" s="495" t="s">
        <v>314</v>
      </c>
      <c r="AX48" s="495" t="s">
        <v>314</v>
      </c>
      <c r="AY48" s="495" t="s">
        <v>314</v>
      </c>
      <c r="AZ48" s="642">
        <f t="shared" si="8"/>
        <v>20150114.971053541</v>
      </c>
      <c r="BA48" s="483">
        <v>0</v>
      </c>
      <c r="BB48" s="586">
        <f t="shared" ref="BB48:BB49" si="59">P48</f>
        <v>4.6848510243122998</v>
      </c>
      <c r="BC48" s="483">
        <v>0</v>
      </c>
      <c r="BD48" s="660">
        <f t="shared" ref="BD48:BD49" si="60">(((92178/SUM(P$15:P$71))*P48)/92178)*21417</f>
        <v>893.2790507428075</v>
      </c>
      <c r="BE48" s="483">
        <v>0</v>
      </c>
      <c r="BF48" s="483">
        <v>0.95</v>
      </c>
      <c r="BG48" s="483">
        <v>0</v>
      </c>
      <c r="BH48" s="577" t="s">
        <v>314</v>
      </c>
      <c r="BI48" s="483">
        <v>0</v>
      </c>
      <c r="BJ48" s="483">
        <v>0</v>
      </c>
      <c r="BK48" s="585">
        <f>'9. Pre-Investment Baselines'!AV42-'3. Feeder Status'!BJ48</f>
        <v>1.6666666666666667</v>
      </c>
      <c r="BL48" s="634"/>
      <c r="BM48" s="496">
        <v>0</v>
      </c>
      <c r="BN48" s="497" t="s">
        <v>431</v>
      </c>
      <c r="BO48" s="496" t="s">
        <v>314</v>
      </c>
      <c r="BP48" s="498">
        <v>0</v>
      </c>
      <c r="BQ48" s="637" t="s">
        <v>314</v>
      </c>
      <c r="BR48" s="636" t="s">
        <v>314</v>
      </c>
      <c r="BS48" s="499">
        <v>456.69</v>
      </c>
      <c r="BT48" s="500">
        <v>172.10669999999999</v>
      </c>
      <c r="BU48" s="501">
        <v>407.38</v>
      </c>
      <c r="BV48" s="502">
        <v>271.9667</v>
      </c>
      <c r="BW48" s="503">
        <v>5.0810000000000004</v>
      </c>
      <c r="BX48" s="504">
        <v>2.2180000000000004</v>
      </c>
      <c r="BY48" s="504">
        <v>4.008</v>
      </c>
      <c r="BZ48" s="505">
        <v>2.1219999999999999</v>
      </c>
      <c r="CA48" s="386" t="s">
        <v>314</v>
      </c>
      <c r="CB48" s="485" t="s">
        <v>314</v>
      </c>
      <c r="CC48" s="506" t="s">
        <v>314</v>
      </c>
      <c r="CD48" s="507" t="s">
        <v>314</v>
      </c>
      <c r="CE48" s="498" t="s">
        <v>314</v>
      </c>
      <c r="CF48" s="498">
        <v>0</v>
      </c>
    </row>
    <row r="49" spans="1:84" ht="30" customHeight="1" x14ac:dyDescent="0.25">
      <c r="A49" s="60" t="str">
        <f t="shared" si="0"/>
        <v>Unitil - FG&amp;E</v>
      </c>
      <c r="B49" s="65" t="s">
        <v>314</v>
      </c>
      <c r="C49" s="65" t="s">
        <v>314</v>
      </c>
      <c r="D49" s="58" t="s">
        <v>354</v>
      </c>
      <c r="E49" s="58" t="s">
        <v>354</v>
      </c>
      <c r="F49" s="58" t="s">
        <v>356</v>
      </c>
      <c r="G49" s="58" t="s">
        <v>415</v>
      </c>
      <c r="H49" s="11" t="s">
        <v>420</v>
      </c>
      <c r="I49" s="17" t="s">
        <v>408</v>
      </c>
      <c r="J49" s="116" t="s">
        <v>409</v>
      </c>
      <c r="K49" s="573">
        <v>11.014180367362794</v>
      </c>
      <c r="L49" s="573">
        <v>45.419413380871212</v>
      </c>
      <c r="M49" s="323">
        <v>1637</v>
      </c>
      <c r="N49" s="569">
        <v>17134451.505997911</v>
      </c>
      <c r="O49" s="483" t="s">
        <v>410</v>
      </c>
      <c r="P49" s="571">
        <v>3.9837168574084179</v>
      </c>
      <c r="Q49" s="485" t="s">
        <v>439</v>
      </c>
      <c r="R49" s="484" t="s">
        <v>439</v>
      </c>
      <c r="S49" s="486">
        <v>97</v>
      </c>
      <c r="T49" s="487">
        <v>97</v>
      </c>
      <c r="U49" s="18">
        <v>0</v>
      </c>
      <c r="V49" s="11">
        <v>0</v>
      </c>
      <c r="W49" s="18">
        <v>0</v>
      </c>
      <c r="X49" s="11">
        <v>0</v>
      </c>
      <c r="Y49" s="18">
        <f t="shared" si="1"/>
        <v>97</v>
      </c>
      <c r="Z49" s="11">
        <f t="shared" si="1"/>
        <v>97</v>
      </c>
      <c r="AA49" s="488">
        <v>4748.1499999999978</v>
      </c>
      <c r="AB49" s="489">
        <v>4748.1499999999978</v>
      </c>
      <c r="AC49" s="417">
        <v>0</v>
      </c>
      <c r="AD49" s="418">
        <v>0</v>
      </c>
      <c r="AE49" s="18">
        <v>0</v>
      </c>
      <c r="AF49" s="11">
        <v>0</v>
      </c>
      <c r="AG49" s="420">
        <f t="shared" si="53"/>
        <v>4748.1499999999978</v>
      </c>
      <c r="AH49" s="421">
        <f t="shared" si="53"/>
        <v>4748.1499999999978</v>
      </c>
      <c r="AI49" s="631">
        <f t="shared" si="11"/>
        <v>1.1918894263707478</v>
      </c>
      <c r="AJ49" s="582">
        <f t="shared" si="54"/>
        <v>7736445.6839999966</v>
      </c>
      <c r="AK49" s="583">
        <f t="shared" si="55"/>
        <v>7736445.6839999966</v>
      </c>
      <c r="AL49" s="582">
        <f t="shared" si="56"/>
        <v>0</v>
      </c>
      <c r="AM49" s="583">
        <f t="shared" si="57"/>
        <v>0</v>
      </c>
      <c r="AN49" s="18">
        <v>0</v>
      </c>
      <c r="AO49" s="11">
        <v>0</v>
      </c>
      <c r="AP49" s="645">
        <f t="shared" si="58"/>
        <v>7736445.6839999966</v>
      </c>
      <c r="AQ49" s="646">
        <f t="shared" si="58"/>
        <v>7736445.6839999966</v>
      </c>
      <c r="AR49" s="494" t="s">
        <v>314</v>
      </c>
      <c r="AS49" s="495" t="s">
        <v>314</v>
      </c>
      <c r="AT49" s="495" t="s">
        <v>314</v>
      </c>
      <c r="AU49" s="495" t="s">
        <v>314</v>
      </c>
      <c r="AV49" s="495" t="s">
        <v>314</v>
      </c>
      <c r="AW49" s="495" t="s">
        <v>314</v>
      </c>
      <c r="AX49" s="495" t="s">
        <v>314</v>
      </c>
      <c r="AY49" s="495" t="s">
        <v>314</v>
      </c>
      <c r="AZ49" s="642">
        <f t="shared" si="8"/>
        <v>17134451.505997911</v>
      </c>
      <c r="BA49" s="483">
        <v>0</v>
      </c>
      <c r="BB49" s="586">
        <f t="shared" si="59"/>
        <v>3.9837168574084179</v>
      </c>
      <c r="BC49" s="483">
        <v>0</v>
      </c>
      <c r="BD49" s="660">
        <f t="shared" si="60"/>
        <v>759.5910295432036</v>
      </c>
      <c r="BE49" s="483">
        <v>0</v>
      </c>
      <c r="BF49" s="483">
        <v>0.95</v>
      </c>
      <c r="BG49" s="483">
        <v>0</v>
      </c>
      <c r="BH49" s="577" t="s">
        <v>314</v>
      </c>
      <c r="BI49" s="483">
        <v>0</v>
      </c>
      <c r="BJ49" s="483">
        <v>0</v>
      </c>
      <c r="BK49" s="585">
        <f>'9. Pre-Investment Baselines'!AV43-'3. Feeder Status'!BJ49</f>
        <v>2</v>
      </c>
      <c r="BL49" s="634"/>
      <c r="BM49" s="496">
        <v>0</v>
      </c>
      <c r="BN49" s="497" t="s">
        <v>431</v>
      </c>
      <c r="BO49" s="496" t="s">
        <v>314</v>
      </c>
      <c r="BP49" s="498">
        <v>0</v>
      </c>
      <c r="BQ49" s="637" t="s">
        <v>314</v>
      </c>
      <c r="BR49" s="636" t="s">
        <v>314</v>
      </c>
      <c r="BS49" s="499">
        <v>398.97</v>
      </c>
      <c r="BT49" s="500">
        <v>205.87670000000003</v>
      </c>
      <c r="BU49" s="501">
        <v>342.04</v>
      </c>
      <c r="BV49" s="502">
        <v>245.95333000000002</v>
      </c>
      <c r="BW49" s="503">
        <v>4.2880000000000003</v>
      </c>
      <c r="BX49" s="504">
        <v>2.0973333000000003</v>
      </c>
      <c r="BY49" s="504">
        <v>3.0819999999999999</v>
      </c>
      <c r="BZ49" s="505">
        <v>1.5126666999999998</v>
      </c>
      <c r="CA49" s="386" t="s">
        <v>314</v>
      </c>
      <c r="CB49" s="485" t="s">
        <v>314</v>
      </c>
      <c r="CC49" s="506" t="s">
        <v>314</v>
      </c>
      <c r="CD49" s="507" t="s">
        <v>314</v>
      </c>
      <c r="CE49" s="498" t="s">
        <v>314</v>
      </c>
      <c r="CF49" s="498">
        <v>0</v>
      </c>
    </row>
    <row r="50" spans="1:84" ht="30" customHeight="1" x14ac:dyDescent="0.25">
      <c r="A50" s="60" t="str">
        <f t="shared" si="0"/>
        <v>Unitil - FG&amp;E</v>
      </c>
      <c r="B50" s="65" t="s">
        <v>314</v>
      </c>
      <c r="C50" s="65" t="s">
        <v>314</v>
      </c>
      <c r="D50" s="58" t="s">
        <v>354</v>
      </c>
      <c r="E50" s="58" t="s">
        <v>354</v>
      </c>
      <c r="F50" s="401"/>
      <c r="G50" s="401"/>
      <c r="H50" s="425"/>
      <c r="I50" s="432"/>
      <c r="J50" s="401"/>
      <c r="K50" s="401"/>
      <c r="L50" s="401"/>
      <c r="M50" s="401"/>
      <c r="N50" s="643"/>
      <c r="O50" s="643"/>
      <c r="P50" s="664"/>
      <c r="Q50" s="665"/>
      <c r="R50" s="664"/>
      <c r="S50" s="424"/>
      <c r="T50" s="425"/>
      <c r="U50" s="424"/>
      <c r="V50" s="425"/>
      <c r="W50" s="424"/>
      <c r="X50" s="425"/>
      <c r="Y50" s="424"/>
      <c r="Z50" s="425"/>
      <c r="AA50" s="428"/>
      <c r="AB50" s="429"/>
      <c r="AC50" s="430"/>
      <c r="AD50" s="431"/>
      <c r="AE50" s="424"/>
      <c r="AF50" s="425"/>
      <c r="AG50" s="432"/>
      <c r="AH50" s="425"/>
      <c r="AI50" s="474"/>
      <c r="AJ50" s="424"/>
      <c r="AK50" s="425"/>
      <c r="AL50" s="424"/>
      <c r="AM50" s="425"/>
      <c r="AN50" s="424"/>
      <c r="AO50" s="425"/>
      <c r="AP50" s="424"/>
      <c r="AQ50" s="425"/>
      <c r="AR50" s="494" t="s">
        <v>314</v>
      </c>
      <c r="AS50" s="495" t="s">
        <v>314</v>
      </c>
      <c r="AT50" s="495" t="s">
        <v>314</v>
      </c>
      <c r="AU50" s="495" t="s">
        <v>314</v>
      </c>
      <c r="AV50" s="495" t="s">
        <v>314</v>
      </c>
      <c r="AW50" s="495" t="s">
        <v>314</v>
      </c>
      <c r="AX50" s="495" t="s">
        <v>314</v>
      </c>
      <c r="AY50" s="495" t="s">
        <v>314</v>
      </c>
      <c r="AZ50" s="643"/>
      <c r="BA50" s="634"/>
      <c r="BB50" s="634"/>
      <c r="BC50" s="634"/>
      <c r="BD50" s="661"/>
      <c r="BE50" s="634"/>
      <c r="BF50" s="634"/>
      <c r="BG50" s="634"/>
      <c r="BH50" s="634"/>
      <c r="BI50" s="634"/>
      <c r="BJ50" s="634"/>
      <c r="BK50" s="634"/>
      <c r="BL50" s="634"/>
      <c r="BM50" s="496">
        <v>0</v>
      </c>
      <c r="BN50" s="497" t="s">
        <v>431</v>
      </c>
      <c r="BO50" s="496" t="s">
        <v>314</v>
      </c>
      <c r="BP50" s="498">
        <v>0</v>
      </c>
      <c r="BQ50" s="637" t="s">
        <v>314</v>
      </c>
      <c r="BR50" s="636" t="s">
        <v>314</v>
      </c>
      <c r="BS50" s="510"/>
      <c r="BT50" s="511"/>
      <c r="BU50" s="512"/>
      <c r="BV50" s="513"/>
      <c r="BW50" s="514"/>
      <c r="BX50" s="515"/>
      <c r="BY50" s="515"/>
      <c r="BZ50" s="516"/>
      <c r="CA50" s="386" t="s">
        <v>314</v>
      </c>
      <c r="CB50" s="485" t="s">
        <v>314</v>
      </c>
      <c r="CC50" s="506" t="s">
        <v>314</v>
      </c>
      <c r="CD50" s="507" t="s">
        <v>314</v>
      </c>
      <c r="CE50" s="498" t="s">
        <v>314</v>
      </c>
      <c r="CF50" s="498">
        <v>0</v>
      </c>
    </row>
    <row r="51" spans="1:84" ht="30" customHeight="1" x14ac:dyDescent="0.25">
      <c r="A51" s="60" t="str">
        <f t="shared" si="0"/>
        <v>Unitil - FG&amp;E</v>
      </c>
      <c r="B51" s="65" t="s">
        <v>314</v>
      </c>
      <c r="C51" s="65" t="s">
        <v>314</v>
      </c>
      <c r="D51" s="58" t="s">
        <v>357</v>
      </c>
      <c r="E51" s="58" t="s">
        <v>354</v>
      </c>
      <c r="F51" s="58" t="s">
        <v>358</v>
      </c>
      <c r="G51" s="58" t="s">
        <v>416</v>
      </c>
      <c r="H51" s="11" t="s">
        <v>420</v>
      </c>
      <c r="I51" s="17" t="s">
        <v>408</v>
      </c>
      <c r="J51" s="116" t="s">
        <v>409</v>
      </c>
      <c r="K51" s="573">
        <v>12.620415004269868</v>
      </c>
      <c r="L51" s="573">
        <v>6.1512024906352272</v>
      </c>
      <c r="M51" s="323">
        <v>1240</v>
      </c>
      <c r="N51" s="569">
        <v>9218334.9102268778</v>
      </c>
      <c r="O51" s="483" t="s">
        <v>410</v>
      </c>
      <c r="P51" s="571">
        <v>2.1432396692857294</v>
      </c>
      <c r="Q51" s="485" t="s">
        <v>439</v>
      </c>
      <c r="R51" s="484" t="s">
        <v>439</v>
      </c>
      <c r="S51" s="486">
        <v>29</v>
      </c>
      <c r="T51" s="487">
        <v>29</v>
      </c>
      <c r="U51" s="18">
        <v>0</v>
      </c>
      <c r="V51" s="11">
        <v>0</v>
      </c>
      <c r="W51" s="18">
        <v>0</v>
      </c>
      <c r="X51" s="11">
        <v>0</v>
      </c>
      <c r="Y51" s="18">
        <f t="shared" si="1"/>
        <v>29</v>
      </c>
      <c r="Z51" s="11">
        <f t="shared" si="1"/>
        <v>29</v>
      </c>
      <c r="AA51" s="488">
        <v>151.84</v>
      </c>
      <c r="AB51" s="489">
        <v>151.84</v>
      </c>
      <c r="AC51" s="417">
        <v>0</v>
      </c>
      <c r="AD51" s="418">
        <v>0</v>
      </c>
      <c r="AE51" s="18">
        <v>0</v>
      </c>
      <c r="AF51" s="11">
        <v>0</v>
      </c>
      <c r="AG51" s="420">
        <f t="shared" ref="AG51:AH53" si="61">AA51+AC51+AE51</f>
        <v>151.84</v>
      </c>
      <c r="AH51" s="421">
        <f t="shared" si="61"/>
        <v>151.84</v>
      </c>
      <c r="AI51" s="631">
        <f t="shared" si="11"/>
        <v>7.0846019778368158E-2</v>
      </c>
      <c r="AJ51" s="582">
        <f t="shared" ref="AJ51:AJ53" si="62">AA51*0.186*8760</f>
        <v>247402.02239999999</v>
      </c>
      <c r="AK51" s="583">
        <f t="shared" ref="AK51:AK53" si="63">AB51*0.186*8760</f>
        <v>247402.02239999999</v>
      </c>
      <c r="AL51" s="582">
        <f t="shared" ref="AL51:AL53" si="64">AC51*8760</f>
        <v>0</v>
      </c>
      <c r="AM51" s="583">
        <f t="shared" ref="AM51:AM53" si="65">AD51*8760</f>
        <v>0</v>
      </c>
      <c r="AN51" s="18">
        <v>0</v>
      </c>
      <c r="AO51" s="11">
        <v>0</v>
      </c>
      <c r="AP51" s="645">
        <f t="shared" ref="AP51:AQ53" si="66">AJ51+AL51+AN51</f>
        <v>247402.02239999999</v>
      </c>
      <c r="AQ51" s="646">
        <f t="shared" si="66"/>
        <v>247402.02239999999</v>
      </c>
      <c r="AR51" s="494" t="s">
        <v>314</v>
      </c>
      <c r="AS51" s="495" t="s">
        <v>314</v>
      </c>
      <c r="AT51" s="495" t="s">
        <v>314</v>
      </c>
      <c r="AU51" s="495" t="s">
        <v>314</v>
      </c>
      <c r="AV51" s="495" t="s">
        <v>314</v>
      </c>
      <c r="AW51" s="495" t="s">
        <v>314</v>
      </c>
      <c r="AX51" s="495" t="s">
        <v>314</v>
      </c>
      <c r="AY51" s="495" t="s">
        <v>314</v>
      </c>
      <c r="AZ51" s="642">
        <f t="shared" si="8"/>
        <v>9218334.9102268778</v>
      </c>
      <c r="BA51" s="483">
        <v>0</v>
      </c>
      <c r="BB51" s="586">
        <f t="shared" ref="BB51:BB55" si="67">P51</f>
        <v>2.1432396692857294</v>
      </c>
      <c r="BC51" s="483">
        <v>0</v>
      </c>
      <c r="BD51" s="660">
        <f t="shared" ref="BD51:BD58" si="68">(((92178/SUM(P$15:P$71))*P51)/92178)*21417</f>
        <v>408.65997389424371</v>
      </c>
      <c r="BE51" s="483">
        <v>0</v>
      </c>
      <c r="BF51" s="483">
        <v>0.95</v>
      </c>
      <c r="BG51" s="483">
        <v>0</v>
      </c>
      <c r="BH51" s="577" t="s">
        <v>314</v>
      </c>
      <c r="BI51" s="483">
        <v>0</v>
      </c>
      <c r="BJ51" s="483">
        <v>0</v>
      </c>
      <c r="BK51" s="585">
        <f>'9. Pre-Investment Baselines'!AV45-'3. Feeder Status'!BJ51</f>
        <v>1.6666666666666667</v>
      </c>
      <c r="BL51" s="634"/>
      <c r="BM51" s="496">
        <v>0</v>
      </c>
      <c r="BN51" s="497" t="s">
        <v>431</v>
      </c>
      <c r="BO51" s="496" t="s">
        <v>314</v>
      </c>
      <c r="BP51" s="498">
        <v>0</v>
      </c>
      <c r="BQ51" s="637" t="s">
        <v>314</v>
      </c>
      <c r="BR51" s="636" t="s">
        <v>314</v>
      </c>
      <c r="BS51" s="499">
        <v>77.56</v>
      </c>
      <c r="BT51" s="500">
        <v>7.7766699999999958</v>
      </c>
      <c r="BU51" s="501">
        <v>75.569999999999993</v>
      </c>
      <c r="BV51" s="502">
        <v>71.68333299999999</v>
      </c>
      <c r="BW51" s="503">
        <v>1.347</v>
      </c>
      <c r="BX51" s="504">
        <v>0.27866670000000004</v>
      </c>
      <c r="BY51" s="504">
        <v>1.0620000000000001</v>
      </c>
      <c r="BZ51" s="505">
        <v>0.99366670000000001</v>
      </c>
      <c r="CA51" s="386" t="s">
        <v>314</v>
      </c>
      <c r="CB51" s="485" t="s">
        <v>314</v>
      </c>
      <c r="CC51" s="506" t="s">
        <v>314</v>
      </c>
      <c r="CD51" s="507" t="s">
        <v>314</v>
      </c>
      <c r="CE51" s="498" t="s">
        <v>314</v>
      </c>
      <c r="CF51" s="498">
        <v>0</v>
      </c>
    </row>
    <row r="52" spans="1:84" ht="30" customHeight="1" x14ac:dyDescent="0.25">
      <c r="A52" s="60" t="str">
        <f t="shared" si="0"/>
        <v>Unitil - FG&amp;E</v>
      </c>
      <c r="B52" s="65" t="s">
        <v>314</v>
      </c>
      <c r="C52" s="65" t="s">
        <v>314</v>
      </c>
      <c r="D52" s="58" t="s">
        <v>357</v>
      </c>
      <c r="E52" s="58" t="s">
        <v>354</v>
      </c>
      <c r="F52" s="58" t="s">
        <v>359</v>
      </c>
      <c r="G52" s="58" t="s">
        <v>416</v>
      </c>
      <c r="H52" s="11" t="s">
        <v>420</v>
      </c>
      <c r="I52" s="17" t="s">
        <v>408</v>
      </c>
      <c r="J52" s="116" t="s">
        <v>409</v>
      </c>
      <c r="K52" s="573">
        <v>11.473104549336242</v>
      </c>
      <c r="L52" s="573">
        <v>22.604423873295453</v>
      </c>
      <c r="M52" s="323">
        <v>1221</v>
      </c>
      <c r="N52" s="569">
        <v>16654686.863829968</v>
      </c>
      <c r="O52" s="483" t="s">
        <v>410</v>
      </c>
      <c r="P52" s="571">
        <v>3.8721727854009824</v>
      </c>
      <c r="Q52" s="485" t="s">
        <v>439</v>
      </c>
      <c r="R52" s="484" t="s">
        <v>439</v>
      </c>
      <c r="S52" s="486">
        <v>118</v>
      </c>
      <c r="T52" s="487">
        <v>118</v>
      </c>
      <c r="U52" s="18">
        <v>0</v>
      </c>
      <c r="V52" s="11">
        <v>0</v>
      </c>
      <c r="W52" s="18">
        <v>0</v>
      </c>
      <c r="X52" s="11">
        <v>0</v>
      </c>
      <c r="Y52" s="18">
        <f t="shared" si="1"/>
        <v>118</v>
      </c>
      <c r="Z52" s="11">
        <f t="shared" si="1"/>
        <v>118</v>
      </c>
      <c r="AA52" s="488">
        <v>1469.5500000000002</v>
      </c>
      <c r="AB52" s="489">
        <v>1469.5500000000002</v>
      </c>
      <c r="AC52" s="417">
        <v>0</v>
      </c>
      <c r="AD52" s="418">
        <v>0</v>
      </c>
      <c r="AE52" s="18">
        <v>0</v>
      </c>
      <c r="AF52" s="11">
        <v>0</v>
      </c>
      <c r="AG52" s="420">
        <f t="shared" si="61"/>
        <v>1469.5500000000002</v>
      </c>
      <c r="AH52" s="421">
        <f t="shared" si="61"/>
        <v>1469.5500000000002</v>
      </c>
      <c r="AI52" s="631">
        <f t="shared" si="11"/>
        <v>0.37951560569315379</v>
      </c>
      <c r="AJ52" s="582">
        <f t="shared" si="62"/>
        <v>2394425.9880000004</v>
      </c>
      <c r="AK52" s="583">
        <f t="shared" si="63"/>
        <v>2394425.9880000004</v>
      </c>
      <c r="AL52" s="582">
        <f t="shared" si="64"/>
        <v>0</v>
      </c>
      <c r="AM52" s="583">
        <f t="shared" si="65"/>
        <v>0</v>
      </c>
      <c r="AN52" s="18">
        <v>0</v>
      </c>
      <c r="AO52" s="11">
        <v>0</v>
      </c>
      <c r="AP52" s="645">
        <f t="shared" si="66"/>
        <v>2394425.9880000004</v>
      </c>
      <c r="AQ52" s="646">
        <f t="shared" si="66"/>
        <v>2394425.9880000004</v>
      </c>
      <c r="AR52" s="494" t="s">
        <v>314</v>
      </c>
      <c r="AS52" s="495" t="s">
        <v>314</v>
      </c>
      <c r="AT52" s="495" t="s">
        <v>314</v>
      </c>
      <c r="AU52" s="495" t="s">
        <v>314</v>
      </c>
      <c r="AV52" s="495" t="s">
        <v>314</v>
      </c>
      <c r="AW52" s="495" t="s">
        <v>314</v>
      </c>
      <c r="AX52" s="495" t="s">
        <v>314</v>
      </c>
      <c r="AY52" s="495" t="s">
        <v>314</v>
      </c>
      <c r="AZ52" s="642">
        <f t="shared" si="8"/>
        <v>16654686.863829968</v>
      </c>
      <c r="BA52" s="483">
        <v>0</v>
      </c>
      <c r="BB52" s="586">
        <f t="shared" si="67"/>
        <v>3.8721727854009824</v>
      </c>
      <c r="BC52" s="483">
        <v>0</v>
      </c>
      <c r="BD52" s="660">
        <f t="shared" si="68"/>
        <v>738.32248071599406</v>
      </c>
      <c r="BE52" s="483">
        <v>0</v>
      </c>
      <c r="BF52" s="483">
        <v>0.95</v>
      </c>
      <c r="BG52" s="483">
        <v>0</v>
      </c>
      <c r="BH52" s="577" t="s">
        <v>314</v>
      </c>
      <c r="BI52" s="483">
        <v>0</v>
      </c>
      <c r="BJ52" s="483">
        <v>0</v>
      </c>
      <c r="BK52" s="585">
        <f>'9. Pre-Investment Baselines'!AV46-'3. Feeder Status'!BJ52</f>
        <v>1.6666666666666667</v>
      </c>
      <c r="BL52" s="634"/>
      <c r="BM52" s="496">
        <v>0</v>
      </c>
      <c r="BN52" s="497" t="s">
        <v>431</v>
      </c>
      <c r="BO52" s="496" t="s">
        <v>314</v>
      </c>
      <c r="BP52" s="498">
        <v>0</v>
      </c>
      <c r="BQ52" s="637" t="s">
        <v>314</v>
      </c>
      <c r="BR52" s="636" t="s">
        <v>314</v>
      </c>
      <c r="BS52" s="499">
        <v>67.92</v>
      </c>
      <c r="BT52" s="500">
        <v>-169.5933</v>
      </c>
      <c r="BU52" s="501">
        <v>67.19</v>
      </c>
      <c r="BV52" s="502">
        <v>-14.903329999999997</v>
      </c>
      <c r="BW52" s="503">
        <v>0.90200000000000002</v>
      </c>
      <c r="BX52" s="504">
        <v>-2.0053332999999998</v>
      </c>
      <c r="BY52" s="504">
        <v>0.88900000000000001</v>
      </c>
      <c r="BZ52" s="505">
        <v>-0.62566670000000002</v>
      </c>
      <c r="CA52" s="386" t="s">
        <v>314</v>
      </c>
      <c r="CB52" s="485" t="s">
        <v>314</v>
      </c>
      <c r="CC52" s="506" t="s">
        <v>314</v>
      </c>
      <c r="CD52" s="507" t="s">
        <v>314</v>
      </c>
      <c r="CE52" s="498" t="s">
        <v>314</v>
      </c>
      <c r="CF52" s="498">
        <v>0</v>
      </c>
    </row>
    <row r="53" spans="1:84" ht="30" customHeight="1" x14ac:dyDescent="0.25">
      <c r="A53" s="60" t="str">
        <f t="shared" si="0"/>
        <v>Unitil - FG&amp;E</v>
      </c>
      <c r="B53" s="65" t="s">
        <v>314</v>
      </c>
      <c r="C53" s="65" t="s">
        <v>314</v>
      </c>
      <c r="D53" s="58" t="s">
        <v>357</v>
      </c>
      <c r="E53" s="58" t="s">
        <v>354</v>
      </c>
      <c r="F53" s="58" t="s">
        <v>360</v>
      </c>
      <c r="G53" s="58" t="s">
        <v>354</v>
      </c>
      <c r="H53" s="11" t="s">
        <v>420</v>
      </c>
      <c r="I53" s="17" t="s">
        <v>408</v>
      </c>
      <c r="J53" s="116" t="s">
        <v>409</v>
      </c>
      <c r="K53" s="573">
        <v>12.692121907703218</v>
      </c>
      <c r="L53" s="573">
        <v>18.771145720757573</v>
      </c>
      <c r="M53" s="323">
        <v>1279</v>
      </c>
      <c r="N53" s="569">
        <v>12645225.211426457</v>
      </c>
      <c r="O53" s="483" t="s">
        <v>410</v>
      </c>
      <c r="P53" s="571">
        <v>2.9399830407674128</v>
      </c>
      <c r="Q53" s="485" t="s">
        <v>439</v>
      </c>
      <c r="R53" s="484" t="s">
        <v>439</v>
      </c>
      <c r="S53" s="486">
        <v>79</v>
      </c>
      <c r="T53" s="487">
        <v>79</v>
      </c>
      <c r="U53" s="18">
        <v>0</v>
      </c>
      <c r="V53" s="11">
        <v>0</v>
      </c>
      <c r="W53" s="18">
        <v>0</v>
      </c>
      <c r="X53" s="11">
        <v>0</v>
      </c>
      <c r="Y53" s="18">
        <f t="shared" si="1"/>
        <v>79</v>
      </c>
      <c r="Z53" s="11">
        <f t="shared" si="1"/>
        <v>79</v>
      </c>
      <c r="AA53" s="488">
        <v>1775.7099999999987</v>
      </c>
      <c r="AB53" s="489">
        <v>1775.7099999999987</v>
      </c>
      <c r="AC53" s="417">
        <v>0</v>
      </c>
      <c r="AD53" s="418">
        <v>0</v>
      </c>
      <c r="AE53" s="18">
        <v>0</v>
      </c>
      <c r="AF53" s="11">
        <v>0</v>
      </c>
      <c r="AG53" s="420">
        <f t="shared" si="61"/>
        <v>1775.7099999999987</v>
      </c>
      <c r="AH53" s="421">
        <f t="shared" si="61"/>
        <v>1775.7099999999987</v>
      </c>
      <c r="AI53" s="631">
        <f t="shared" si="11"/>
        <v>0.60398647726093413</v>
      </c>
      <c r="AJ53" s="582">
        <f t="shared" si="62"/>
        <v>2893270.8455999978</v>
      </c>
      <c r="AK53" s="583">
        <f t="shared" si="63"/>
        <v>2893270.8455999978</v>
      </c>
      <c r="AL53" s="582">
        <f t="shared" si="64"/>
        <v>0</v>
      </c>
      <c r="AM53" s="583">
        <f t="shared" si="65"/>
        <v>0</v>
      </c>
      <c r="AN53" s="18">
        <v>0</v>
      </c>
      <c r="AO53" s="11">
        <v>0</v>
      </c>
      <c r="AP53" s="645">
        <f t="shared" si="66"/>
        <v>2893270.8455999978</v>
      </c>
      <c r="AQ53" s="646">
        <f t="shared" si="66"/>
        <v>2893270.8455999978</v>
      </c>
      <c r="AR53" s="494" t="s">
        <v>314</v>
      </c>
      <c r="AS53" s="495" t="s">
        <v>314</v>
      </c>
      <c r="AT53" s="495" t="s">
        <v>314</v>
      </c>
      <c r="AU53" s="495" t="s">
        <v>314</v>
      </c>
      <c r="AV53" s="495" t="s">
        <v>314</v>
      </c>
      <c r="AW53" s="495" t="s">
        <v>314</v>
      </c>
      <c r="AX53" s="495" t="s">
        <v>314</v>
      </c>
      <c r="AY53" s="495" t="s">
        <v>314</v>
      </c>
      <c r="AZ53" s="642">
        <f t="shared" si="8"/>
        <v>12645225.211426457</v>
      </c>
      <c r="BA53" s="483">
        <v>0</v>
      </c>
      <c r="BB53" s="586">
        <f t="shared" si="67"/>
        <v>2.9399830407674128</v>
      </c>
      <c r="BC53" s="483">
        <v>0</v>
      </c>
      <c r="BD53" s="660">
        <f t="shared" si="68"/>
        <v>560.57817980288439</v>
      </c>
      <c r="BE53" s="483">
        <v>0</v>
      </c>
      <c r="BF53" s="483">
        <v>0.95</v>
      </c>
      <c r="BG53" s="483">
        <v>0</v>
      </c>
      <c r="BH53" s="577" t="s">
        <v>314</v>
      </c>
      <c r="BI53" s="483">
        <v>0</v>
      </c>
      <c r="BJ53" s="483">
        <v>0</v>
      </c>
      <c r="BK53" s="585">
        <f>'9. Pre-Investment Baselines'!AV47-'3. Feeder Status'!BJ53</f>
        <v>1.3333333333333333</v>
      </c>
      <c r="BL53" s="634"/>
      <c r="BM53" s="496">
        <v>0</v>
      </c>
      <c r="BN53" s="497" t="s">
        <v>431</v>
      </c>
      <c r="BO53" s="496" t="s">
        <v>314</v>
      </c>
      <c r="BP53" s="498">
        <v>0</v>
      </c>
      <c r="BQ53" s="637" t="s">
        <v>314</v>
      </c>
      <c r="BR53" s="636" t="s">
        <v>314</v>
      </c>
      <c r="BS53" s="499">
        <v>110.88</v>
      </c>
      <c r="BT53" s="500">
        <v>-104.30000000000001</v>
      </c>
      <c r="BU53" s="501">
        <v>108.49</v>
      </c>
      <c r="BV53" s="502">
        <v>68.209999999999994</v>
      </c>
      <c r="BW53" s="503">
        <v>1.335</v>
      </c>
      <c r="BX53" s="504">
        <v>-0.73666670000000023</v>
      </c>
      <c r="BY53" s="504">
        <v>1.3080000000000001</v>
      </c>
      <c r="BZ53" s="505">
        <v>0.6513333</v>
      </c>
      <c r="CA53" s="386" t="s">
        <v>314</v>
      </c>
      <c r="CB53" s="485" t="s">
        <v>314</v>
      </c>
      <c r="CC53" s="506" t="s">
        <v>314</v>
      </c>
      <c r="CD53" s="507" t="s">
        <v>314</v>
      </c>
      <c r="CE53" s="498" t="s">
        <v>314</v>
      </c>
      <c r="CF53" s="498">
        <v>0</v>
      </c>
    </row>
    <row r="54" spans="1:84" ht="30" customHeight="1" x14ac:dyDescent="0.25">
      <c r="A54" s="60" t="str">
        <f t="shared" si="0"/>
        <v>Unitil - FG&amp;E</v>
      </c>
      <c r="B54" s="65" t="s">
        <v>314</v>
      </c>
      <c r="C54" s="65" t="s">
        <v>314</v>
      </c>
      <c r="D54" s="58" t="s">
        <v>357</v>
      </c>
      <c r="E54" s="58" t="s">
        <v>354</v>
      </c>
      <c r="F54" s="401"/>
      <c r="G54" s="401"/>
      <c r="H54" s="425"/>
      <c r="I54" s="432"/>
      <c r="J54" s="401"/>
      <c r="K54" s="401"/>
      <c r="L54" s="401"/>
      <c r="M54" s="401"/>
      <c r="N54" s="643"/>
      <c r="O54" s="643"/>
      <c r="P54" s="664"/>
      <c r="Q54" s="665"/>
      <c r="R54" s="664"/>
      <c r="S54" s="424"/>
      <c r="T54" s="425"/>
      <c r="U54" s="424"/>
      <c r="V54" s="425"/>
      <c r="W54" s="424"/>
      <c r="X54" s="425"/>
      <c r="Y54" s="424"/>
      <c r="Z54" s="425"/>
      <c r="AA54" s="428"/>
      <c r="AB54" s="429"/>
      <c r="AC54" s="430"/>
      <c r="AD54" s="431"/>
      <c r="AE54" s="424"/>
      <c r="AF54" s="425"/>
      <c r="AG54" s="432"/>
      <c r="AH54" s="425"/>
      <c r="AI54" s="474"/>
      <c r="AJ54" s="424"/>
      <c r="AK54" s="425"/>
      <c r="AL54" s="424"/>
      <c r="AM54" s="425"/>
      <c r="AN54" s="424"/>
      <c r="AO54" s="425"/>
      <c r="AP54" s="424"/>
      <c r="AQ54" s="425"/>
      <c r="AR54" s="494" t="s">
        <v>314</v>
      </c>
      <c r="AS54" s="495" t="s">
        <v>314</v>
      </c>
      <c r="AT54" s="495" t="s">
        <v>314</v>
      </c>
      <c r="AU54" s="495" t="s">
        <v>314</v>
      </c>
      <c r="AV54" s="495" t="s">
        <v>314</v>
      </c>
      <c r="AW54" s="495" t="s">
        <v>314</v>
      </c>
      <c r="AX54" s="495" t="s">
        <v>314</v>
      </c>
      <c r="AY54" s="495" t="s">
        <v>314</v>
      </c>
      <c r="AZ54" s="643"/>
      <c r="BA54" s="634"/>
      <c r="BB54" s="634"/>
      <c r="BC54" s="634"/>
      <c r="BD54" s="661"/>
      <c r="BE54" s="634"/>
      <c r="BF54" s="634"/>
      <c r="BG54" s="634"/>
      <c r="BH54" s="634"/>
      <c r="BI54" s="634"/>
      <c r="BJ54" s="634"/>
      <c r="BK54" s="634"/>
      <c r="BL54" s="634"/>
      <c r="BM54" s="496">
        <v>0</v>
      </c>
      <c r="BN54" s="497" t="s">
        <v>431</v>
      </c>
      <c r="BO54" s="496" t="s">
        <v>314</v>
      </c>
      <c r="BP54" s="498">
        <v>0</v>
      </c>
      <c r="BQ54" s="637" t="s">
        <v>314</v>
      </c>
      <c r="BR54" s="636" t="s">
        <v>314</v>
      </c>
      <c r="BS54" s="510"/>
      <c r="BT54" s="511"/>
      <c r="BU54" s="512"/>
      <c r="BV54" s="513"/>
      <c r="BW54" s="514"/>
      <c r="BX54" s="515"/>
      <c r="BY54" s="515"/>
      <c r="BZ54" s="516"/>
      <c r="CA54" s="386" t="s">
        <v>314</v>
      </c>
      <c r="CB54" s="485" t="s">
        <v>314</v>
      </c>
      <c r="CC54" s="506" t="s">
        <v>314</v>
      </c>
      <c r="CD54" s="507" t="s">
        <v>314</v>
      </c>
      <c r="CE54" s="498" t="s">
        <v>314</v>
      </c>
      <c r="CF54" s="498">
        <v>0</v>
      </c>
    </row>
    <row r="55" spans="1:84" ht="30" customHeight="1" x14ac:dyDescent="0.25">
      <c r="A55" s="60" t="str">
        <f t="shared" si="0"/>
        <v>Unitil - FG&amp;E</v>
      </c>
      <c r="B55" s="65" t="s">
        <v>314</v>
      </c>
      <c r="C55" s="65" t="s">
        <v>314</v>
      </c>
      <c r="D55" s="58" t="s">
        <v>361</v>
      </c>
      <c r="E55" s="58" t="s">
        <v>322</v>
      </c>
      <c r="F55" s="58" t="s">
        <v>362</v>
      </c>
      <c r="G55" s="58" t="s">
        <v>417</v>
      </c>
      <c r="H55" s="11" t="s">
        <v>420</v>
      </c>
      <c r="I55" s="17" t="s">
        <v>408</v>
      </c>
      <c r="J55" s="116" t="s">
        <v>409</v>
      </c>
      <c r="K55" s="573">
        <v>7.6487363662241616</v>
      </c>
      <c r="L55" s="573">
        <v>23.270739144829548</v>
      </c>
      <c r="M55" s="323">
        <v>761</v>
      </c>
      <c r="N55" s="569">
        <v>12624663.869619265</v>
      </c>
      <c r="O55" s="483" t="s">
        <v>410</v>
      </c>
      <c r="P55" s="571">
        <v>2.9352025805385238</v>
      </c>
      <c r="Q55" s="485" t="s">
        <v>439</v>
      </c>
      <c r="R55" s="484" t="s">
        <v>439</v>
      </c>
      <c r="S55" s="486">
        <v>89</v>
      </c>
      <c r="T55" s="487">
        <v>89</v>
      </c>
      <c r="U55" s="18">
        <v>0</v>
      </c>
      <c r="V55" s="11">
        <v>0</v>
      </c>
      <c r="W55" s="18">
        <v>0</v>
      </c>
      <c r="X55" s="11">
        <v>0</v>
      </c>
      <c r="Y55" s="18">
        <f t="shared" si="1"/>
        <v>89</v>
      </c>
      <c r="Z55" s="11">
        <f t="shared" si="1"/>
        <v>89</v>
      </c>
      <c r="AA55" s="488">
        <v>3055.36</v>
      </c>
      <c r="AB55" s="489">
        <v>3055.3599999999997</v>
      </c>
      <c r="AC55" s="417">
        <v>0</v>
      </c>
      <c r="AD55" s="418">
        <v>0</v>
      </c>
      <c r="AE55" s="18">
        <v>0</v>
      </c>
      <c r="AF55" s="11">
        <v>0</v>
      </c>
      <c r="AG55" s="420">
        <f>AA55+AC55+AE55</f>
        <v>3055.36</v>
      </c>
      <c r="AH55" s="421">
        <f>AB55+AD55+AF55</f>
        <v>3055.3599999999997</v>
      </c>
      <c r="AI55" s="631">
        <f t="shared" si="11"/>
        <v>1.0409366700132265</v>
      </c>
      <c r="AJ55" s="582">
        <f>AA55*0.186*8760</f>
        <v>4978281.3695999999</v>
      </c>
      <c r="AK55" s="583">
        <f>AB55*0.186*8760</f>
        <v>4978281.3695999989</v>
      </c>
      <c r="AL55" s="582">
        <f>AC55*8760</f>
        <v>0</v>
      </c>
      <c r="AM55" s="583">
        <f>AD55*8760</f>
        <v>0</v>
      </c>
      <c r="AN55" s="18">
        <v>0</v>
      </c>
      <c r="AO55" s="11">
        <v>0</v>
      </c>
      <c r="AP55" s="645">
        <f>AJ55+AL55+AN55</f>
        <v>4978281.3695999999</v>
      </c>
      <c r="AQ55" s="646">
        <f>AK55+AM55+AO55</f>
        <v>4978281.3695999989</v>
      </c>
      <c r="AR55" s="494" t="s">
        <v>314</v>
      </c>
      <c r="AS55" s="495" t="s">
        <v>314</v>
      </c>
      <c r="AT55" s="495" t="s">
        <v>314</v>
      </c>
      <c r="AU55" s="495" t="s">
        <v>314</v>
      </c>
      <c r="AV55" s="495" t="s">
        <v>314</v>
      </c>
      <c r="AW55" s="495" t="s">
        <v>314</v>
      </c>
      <c r="AX55" s="495" t="s">
        <v>314</v>
      </c>
      <c r="AY55" s="495" t="s">
        <v>314</v>
      </c>
      <c r="AZ55" s="642">
        <f t="shared" si="8"/>
        <v>12624663.869619265</v>
      </c>
      <c r="BA55" s="483">
        <v>0</v>
      </c>
      <c r="BB55" s="586">
        <f t="shared" si="67"/>
        <v>2.9352025805385238</v>
      </c>
      <c r="BC55" s="483">
        <v>0</v>
      </c>
      <c r="BD55" s="660">
        <f t="shared" si="68"/>
        <v>559.66667056743267</v>
      </c>
      <c r="BE55" s="483">
        <v>0</v>
      </c>
      <c r="BF55" s="483">
        <v>0.95</v>
      </c>
      <c r="BG55" s="483">
        <v>0</v>
      </c>
      <c r="BH55" s="577" t="s">
        <v>314</v>
      </c>
      <c r="BI55" s="483">
        <v>0</v>
      </c>
      <c r="BJ55" s="483">
        <v>0</v>
      </c>
      <c r="BK55" s="585">
        <f>'9. Pre-Investment Baselines'!AV49-'3. Feeder Status'!BJ55</f>
        <v>1.6666666666666667</v>
      </c>
      <c r="BL55" s="634"/>
      <c r="BM55" s="496">
        <v>0</v>
      </c>
      <c r="BN55" s="497" t="s">
        <v>431</v>
      </c>
      <c r="BO55" s="496" t="s">
        <v>314</v>
      </c>
      <c r="BP55" s="498">
        <v>0</v>
      </c>
      <c r="BQ55" s="637" t="s">
        <v>314</v>
      </c>
      <c r="BR55" s="636" t="s">
        <v>314</v>
      </c>
      <c r="BS55" s="499">
        <v>164.82</v>
      </c>
      <c r="BT55" s="500">
        <v>-24.903300000000002</v>
      </c>
      <c r="BU55" s="501">
        <v>148.05000000000001</v>
      </c>
      <c r="BV55" s="502">
        <v>106.68333000000001</v>
      </c>
      <c r="BW55" s="503">
        <v>2.0910000000000002</v>
      </c>
      <c r="BX55" s="504">
        <v>0.55300000000000016</v>
      </c>
      <c r="BY55" s="504">
        <v>1.8080000000000001</v>
      </c>
      <c r="BZ55" s="505">
        <v>1.1503333</v>
      </c>
      <c r="CA55" s="386" t="s">
        <v>314</v>
      </c>
      <c r="CB55" s="485" t="s">
        <v>314</v>
      </c>
      <c r="CC55" s="506" t="s">
        <v>314</v>
      </c>
      <c r="CD55" s="507" t="s">
        <v>314</v>
      </c>
      <c r="CE55" s="498" t="s">
        <v>314</v>
      </c>
      <c r="CF55" s="498">
        <v>0</v>
      </c>
    </row>
    <row r="56" spans="1:84" ht="30" customHeight="1" x14ac:dyDescent="0.25">
      <c r="A56" s="60" t="str">
        <f t="shared" si="0"/>
        <v>Unitil - FG&amp;E</v>
      </c>
      <c r="B56" s="65" t="s">
        <v>314</v>
      </c>
      <c r="C56" s="65" t="s">
        <v>314</v>
      </c>
      <c r="D56" s="58" t="s">
        <v>361</v>
      </c>
      <c r="E56" s="58" t="s">
        <v>322</v>
      </c>
      <c r="F56" s="401"/>
      <c r="G56" s="401"/>
      <c r="H56" s="425"/>
      <c r="I56" s="432"/>
      <c r="J56" s="401"/>
      <c r="K56" s="401"/>
      <c r="L56" s="401"/>
      <c r="M56" s="401"/>
      <c r="N56" s="643"/>
      <c r="O56" s="643"/>
      <c r="P56" s="664"/>
      <c r="Q56" s="665"/>
      <c r="R56" s="664"/>
      <c r="S56" s="424"/>
      <c r="T56" s="425"/>
      <c r="U56" s="424"/>
      <c r="V56" s="425"/>
      <c r="W56" s="424"/>
      <c r="X56" s="425"/>
      <c r="Y56" s="424"/>
      <c r="Z56" s="425"/>
      <c r="AA56" s="428"/>
      <c r="AB56" s="429"/>
      <c r="AC56" s="430"/>
      <c r="AD56" s="431"/>
      <c r="AE56" s="424"/>
      <c r="AF56" s="425"/>
      <c r="AG56" s="432"/>
      <c r="AH56" s="425"/>
      <c r="AI56" s="474"/>
      <c r="AJ56" s="424"/>
      <c r="AK56" s="425"/>
      <c r="AL56" s="424"/>
      <c r="AM56" s="425"/>
      <c r="AN56" s="424"/>
      <c r="AO56" s="425"/>
      <c r="AP56" s="424"/>
      <c r="AQ56" s="425"/>
      <c r="AR56" s="494" t="s">
        <v>314</v>
      </c>
      <c r="AS56" s="495" t="s">
        <v>314</v>
      </c>
      <c r="AT56" s="495" t="s">
        <v>314</v>
      </c>
      <c r="AU56" s="495" t="s">
        <v>314</v>
      </c>
      <c r="AV56" s="495" t="s">
        <v>314</v>
      </c>
      <c r="AW56" s="495" t="s">
        <v>314</v>
      </c>
      <c r="AX56" s="495" t="s">
        <v>314</v>
      </c>
      <c r="AY56" s="495" t="s">
        <v>314</v>
      </c>
      <c r="AZ56" s="643"/>
      <c r="BA56" s="634"/>
      <c r="BB56" s="634"/>
      <c r="BC56" s="634"/>
      <c r="BD56" s="661"/>
      <c r="BE56" s="634"/>
      <c r="BF56" s="634"/>
      <c r="BG56" s="634"/>
      <c r="BH56" s="634"/>
      <c r="BI56" s="634"/>
      <c r="BJ56" s="634"/>
      <c r="BK56" s="634"/>
      <c r="BL56" s="634"/>
      <c r="BM56" s="496">
        <v>0</v>
      </c>
      <c r="BN56" s="497" t="s">
        <v>431</v>
      </c>
      <c r="BO56" s="496" t="s">
        <v>314</v>
      </c>
      <c r="BP56" s="498">
        <v>0</v>
      </c>
      <c r="BQ56" s="637" t="s">
        <v>314</v>
      </c>
      <c r="BR56" s="636" t="s">
        <v>314</v>
      </c>
      <c r="BS56" s="510"/>
      <c r="BT56" s="511"/>
      <c r="BU56" s="512"/>
      <c r="BV56" s="513"/>
      <c r="BW56" s="514"/>
      <c r="BX56" s="515"/>
      <c r="BY56" s="515"/>
      <c r="BZ56" s="516"/>
      <c r="CA56" s="386" t="s">
        <v>314</v>
      </c>
      <c r="CB56" s="485" t="s">
        <v>314</v>
      </c>
      <c r="CC56" s="506" t="s">
        <v>314</v>
      </c>
      <c r="CD56" s="507" t="s">
        <v>314</v>
      </c>
      <c r="CE56" s="498" t="s">
        <v>314</v>
      </c>
      <c r="CF56" s="498">
        <v>0</v>
      </c>
    </row>
    <row r="57" spans="1:84" ht="30" customHeight="1" x14ac:dyDescent="0.25">
      <c r="A57" s="60" t="str">
        <f t="shared" si="0"/>
        <v>Unitil - FG&amp;E</v>
      </c>
      <c r="B57" s="65" t="s">
        <v>314</v>
      </c>
      <c r="C57" s="65" t="s">
        <v>314</v>
      </c>
      <c r="D57" s="58" t="s">
        <v>363</v>
      </c>
      <c r="E57" s="58" t="s">
        <v>331</v>
      </c>
      <c r="F57" s="58" t="s">
        <v>364</v>
      </c>
      <c r="G57" s="58" t="s">
        <v>412</v>
      </c>
      <c r="H57" s="11" t="s">
        <v>420</v>
      </c>
      <c r="I57" s="17" t="s">
        <v>408</v>
      </c>
      <c r="J57" s="116" t="s">
        <v>409</v>
      </c>
      <c r="K57" s="573">
        <v>12.692121907703218</v>
      </c>
      <c r="L57" s="573">
        <v>51.220298387973479</v>
      </c>
      <c r="M57" s="323">
        <v>1965</v>
      </c>
      <c r="N57" s="569">
        <v>21726484.509605344</v>
      </c>
      <c r="O57" s="483" t="s">
        <v>410</v>
      </c>
      <c r="P57" s="571">
        <v>5.0513529751938737</v>
      </c>
      <c r="Q57" s="485" t="s">
        <v>439</v>
      </c>
      <c r="R57" s="484" t="s">
        <v>439</v>
      </c>
      <c r="S57" s="486">
        <v>118</v>
      </c>
      <c r="T57" s="487">
        <v>118</v>
      </c>
      <c r="U57" s="18">
        <v>0</v>
      </c>
      <c r="V57" s="11">
        <v>0</v>
      </c>
      <c r="W57" s="18">
        <v>0</v>
      </c>
      <c r="X57" s="11">
        <v>0</v>
      </c>
      <c r="Y57" s="18">
        <f t="shared" si="1"/>
        <v>118</v>
      </c>
      <c r="Z57" s="11">
        <f t="shared" si="1"/>
        <v>118</v>
      </c>
      <c r="AA57" s="488">
        <v>923.49000000000035</v>
      </c>
      <c r="AB57" s="489">
        <v>923.49000000000035</v>
      </c>
      <c r="AC57" s="417">
        <v>0</v>
      </c>
      <c r="AD57" s="418">
        <v>0</v>
      </c>
      <c r="AE57" s="18">
        <v>0</v>
      </c>
      <c r="AF57" s="11">
        <v>0</v>
      </c>
      <c r="AG57" s="420">
        <f>AA57+AC57+AE57</f>
        <v>923.49000000000035</v>
      </c>
      <c r="AH57" s="421">
        <f>AB57+AD57+AF57</f>
        <v>923.49000000000035</v>
      </c>
      <c r="AI57" s="631">
        <f t="shared" si="11"/>
        <v>0.18282032646205174</v>
      </c>
      <c r="AJ57" s="582">
        <f t="shared" ref="AJ57:AJ58" si="69">AA57*0.186*8760</f>
        <v>1504697.6664000005</v>
      </c>
      <c r="AK57" s="583">
        <f t="shared" ref="AK57:AK58" si="70">AB57*0.186*8760</f>
        <v>1504697.6664000005</v>
      </c>
      <c r="AL57" s="582">
        <f t="shared" ref="AL57:AL58" si="71">AC57*8760</f>
        <v>0</v>
      </c>
      <c r="AM57" s="583">
        <f t="shared" ref="AM57:AM58" si="72">AD57*8760</f>
        <v>0</v>
      </c>
      <c r="AN57" s="18">
        <v>0</v>
      </c>
      <c r="AO57" s="11">
        <v>0</v>
      </c>
      <c r="AP57" s="645">
        <f t="shared" ref="AP57:AQ58" si="73">AJ57+AL57+AN57</f>
        <v>1504697.6664000005</v>
      </c>
      <c r="AQ57" s="646">
        <f t="shared" si="73"/>
        <v>1504697.6664000005</v>
      </c>
      <c r="AR57" s="494" t="s">
        <v>314</v>
      </c>
      <c r="AS57" s="495" t="s">
        <v>314</v>
      </c>
      <c r="AT57" s="495" t="s">
        <v>314</v>
      </c>
      <c r="AU57" s="495" t="s">
        <v>314</v>
      </c>
      <c r="AV57" s="495" t="s">
        <v>314</v>
      </c>
      <c r="AW57" s="495" t="s">
        <v>314</v>
      </c>
      <c r="AX57" s="495" t="s">
        <v>314</v>
      </c>
      <c r="AY57" s="495" t="s">
        <v>314</v>
      </c>
      <c r="AZ57" s="642">
        <f t="shared" si="8"/>
        <v>21726484.509605344</v>
      </c>
      <c r="BA57" s="483">
        <v>0</v>
      </c>
      <c r="BB57" s="586">
        <f t="shared" ref="BB57:BB58" si="74">P57</f>
        <v>5.0513529751938737</v>
      </c>
      <c r="BC57" s="483">
        <v>0</v>
      </c>
      <c r="BD57" s="660">
        <f t="shared" si="68"/>
        <v>963.1614254607822</v>
      </c>
      <c r="BE57" s="483">
        <v>0</v>
      </c>
      <c r="BF57" s="483">
        <v>0.95</v>
      </c>
      <c r="BG57" s="483">
        <v>0</v>
      </c>
      <c r="BH57" s="577" t="s">
        <v>314</v>
      </c>
      <c r="BI57" s="483">
        <v>0</v>
      </c>
      <c r="BJ57" s="483">
        <v>0</v>
      </c>
      <c r="BK57" s="585">
        <f>'9. Pre-Investment Baselines'!AV51-'3. Feeder Status'!BJ57</f>
        <v>3</v>
      </c>
      <c r="BL57" s="634"/>
      <c r="BM57" s="496">
        <v>0</v>
      </c>
      <c r="BN57" s="497" t="s">
        <v>431</v>
      </c>
      <c r="BO57" s="496" t="s">
        <v>314</v>
      </c>
      <c r="BP57" s="498">
        <v>0</v>
      </c>
      <c r="BQ57" s="637" t="s">
        <v>314</v>
      </c>
      <c r="BR57" s="636" t="s">
        <v>314</v>
      </c>
      <c r="BS57" s="499">
        <v>171.63</v>
      </c>
      <c r="BT57" s="500">
        <v>-57.606700000000018</v>
      </c>
      <c r="BU57" s="501">
        <v>163.76</v>
      </c>
      <c r="BV57" s="502">
        <v>94.826669999999993</v>
      </c>
      <c r="BW57" s="503">
        <v>2.742</v>
      </c>
      <c r="BX57" s="504">
        <v>0.5013333000000002</v>
      </c>
      <c r="BY57" s="504">
        <v>1.7350000000000001</v>
      </c>
      <c r="BZ57" s="505">
        <v>0.87366670000000013</v>
      </c>
      <c r="CA57" s="386" t="s">
        <v>314</v>
      </c>
      <c r="CB57" s="485" t="s">
        <v>314</v>
      </c>
      <c r="CC57" s="506" t="s">
        <v>314</v>
      </c>
      <c r="CD57" s="507" t="s">
        <v>314</v>
      </c>
      <c r="CE57" s="498" t="s">
        <v>314</v>
      </c>
      <c r="CF57" s="498">
        <v>0</v>
      </c>
    </row>
    <row r="58" spans="1:84" ht="30" customHeight="1" x14ac:dyDescent="0.25">
      <c r="A58" s="60" t="str">
        <f t="shared" si="0"/>
        <v>Unitil - FG&amp;E</v>
      </c>
      <c r="B58" s="65" t="s">
        <v>314</v>
      </c>
      <c r="C58" s="65" t="s">
        <v>314</v>
      </c>
      <c r="D58" s="58" t="s">
        <v>363</v>
      </c>
      <c r="E58" s="58" t="s">
        <v>331</v>
      </c>
      <c r="F58" s="58" t="s">
        <v>365</v>
      </c>
      <c r="G58" s="58" t="s">
        <v>418</v>
      </c>
      <c r="H58" s="11" t="s">
        <v>420</v>
      </c>
      <c r="I58" s="17" t="s">
        <v>408</v>
      </c>
      <c r="J58" s="116" t="s">
        <v>409</v>
      </c>
      <c r="K58" s="573">
        <v>8.2606352755220964</v>
      </c>
      <c r="L58" s="573">
        <v>61.902301144772728</v>
      </c>
      <c r="M58" s="323">
        <v>1299</v>
      </c>
      <c r="N58" s="569">
        <v>12336805.084318494</v>
      </c>
      <c r="O58" s="483" t="s">
        <v>410</v>
      </c>
      <c r="P58" s="571">
        <v>2.8682761373340608</v>
      </c>
      <c r="Q58" s="485" t="s">
        <v>439</v>
      </c>
      <c r="R58" s="484" t="s">
        <v>439</v>
      </c>
      <c r="S58" s="486">
        <v>158</v>
      </c>
      <c r="T58" s="487">
        <v>158</v>
      </c>
      <c r="U58" s="18">
        <v>0</v>
      </c>
      <c r="V58" s="11">
        <v>0</v>
      </c>
      <c r="W58" s="18">
        <v>0</v>
      </c>
      <c r="X58" s="11">
        <v>0</v>
      </c>
      <c r="Y58" s="18">
        <f t="shared" si="1"/>
        <v>158</v>
      </c>
      <c r="Z58" s="11">
        <f t="shared" si="1"/>
        <v>158</v>
      </c>
      <c r="AA58" s="488">
        <v>3969.3399999999997</v>
      </c>
      <c r="AB58" s="489">
        <v>3969.3399999999997</v>
      </c>
      <c r="AC58" s="417">
        <v>0</v>
      </c>
      <c r="AD58" s="418">
        <v>0</v>
      </c>
      <c r="AE58" s="18">
        <v>0</v>
      </c>
      <c r="AF58" s="11">
        <v>0</v>
      </c>
      <c r="AG58" s="420">
        <f>AA58+AC58+AE58</f>
        <v>3969.3399999999997</v>
      </c>
      <c r="AH58" s="421">
        <f>AB58+AD58+AF58</f>
        <v>3969.3399999999997</v>
      </c>
      <c r="AI58" s="631">
        <f t="shared" si="11"/>
        <v>1.3838765202325778</v>
      </c>
      <c r="AJ58" s="582">
        <f t="shared" si="69"/>
        <v>6467483.8223999999</v>
      </c>
      <c r="AK58" s="583">
        <f t="shared" si="70"/>
        <v>6467483.8223999999</v>
      </c>
      <c r="AL58" s="582">
        <f t="shared" si="71"/>
        <v>0</v>
      </c>
      <c r="AM58" s="583">
        <f t="shared" si="72"/>
        <v>0</v>
      </c>
      <c r="AN58" s="18">
        <v>0</v>
      </c>
      <c r="AO58" s="11">
        <v>0</v>
      </c>
      <c r="AP58" s="645">
        <f t="shared" si="73"/>
        <v>6467483.8223999999</v>
      </c>
      <c r="AQ58" s="646">
        <f t="shared" si="73"/>
        <v>6467483.8223999999</v>
      </c>
      <c r="AR58" s="494" t="s">
        <v>314</v>
      </c>
      <c r="AS58" s="495" t="s">
        <v>314</v>
      </c>
      <c r="AT58" s="495" t="s">
        <v>314</v>
      </c>
      <c r="AU58" s="495" t="s">
        <v>314</v>
      </c>
      <c r="AV58" s="495" t="s">
        <v>314</v>
      </c>
      <c r="AW58" s="495" t="s">
        <v>314</v>
      </c>
      <c r="AX58" s="495" t="s">
        <v>314</v>
      </c>
      <c r="AY58" s="495" t="s">
        <v>314</v>
      </c>
      <c r="AZ58" s="642">
        <f t="shared" si="8"/>
        <v>12336805.084318494</v>
      </c>
      <c r="BA58" s="483">
        <v>0</v>
      </c>
      <c r="BB58" s="586">
        <f t="shared" si="74"/>
        <v>2.8682761373340608</v>
      </c>
      <c r="BC58" s="483">
        <v>0</v>
      </c>
      <c r="BD58" s="660">
        <f t="shared" si="68"/>
        <v>546.90554127110659</v>
      </c>
      <c r="BE58" s="483">
        <v>0</v>
      </c>
      <c r="BF58" s="483">
        <v>0.95</v>
      </c>
      <c r="BG58" s="483">
        <v>0</v>
      </c>
      <c r="BH58" s="577" t="s">
        <v>314</v>
      </c>
      <c r="BI58" s="483">
        <v>0</v>
      </c>
      <c r="BJ58" s="483">
        <v>0</v>
      </c>
      <c r="BK58" s="585">
        <f>'9. Pre-Investment Baselines'!AV52-'3. Feeder Status'!BJ58</f>
        <v>3.3333333333333335</v>
      </c>
      <c r="BL58" s="634"/>
      <c r="BM58" s="496">
        <v>0</v>
      </c>
      <c r="BN58" s="497" t="s">
        <v>431</v>
      </c>
      <c r="BO58" s="496" t="s">
        <v>314</v>
      </c>
      <c r="BP58" s="498">
        <v>0</v>
      </c>
      <c r="BQ58" s="637" t="s">
        <v>314</v>
      </c>
      <c r="BR58" s="636" t="s">
        <v>314</v>
      </c>
      <c r="BS58" s="499">
        <v>156.56</v>
      </c>
      <c r="BT58" s="500">
        <v>-258.04669999999999</v>
      </c>
      <c r="BU58" s="501">
        <v>101.3</v>
      </c>
      <c r="BV58" s="502">
        <v>1.9299999999999926</v>
      </c>
      <c r="BW58" s="503">
        <v>2.7959999999999998</v>
      </c>
      <c r="BX58" s="504">
        <v>-0.12600000000000033</v>
      </c>
      <c r="BY58" s="504">
        <v>1.163</v>
      </c>
      <c r="BZ58" s="505">
        <v>-0.17366670000000006</v>
      </c>
      <c r="CA58" s="386" t="s">
        <v>314</v>
      </c>
      <c r="CB58" s="485" t="s">
        <v>314</v>
      </c>
      <c r="CC58" s="506" t="s">
        <v>314</v>
      </c>
      <c r="CD58" s="507" t="s">
        <v>314</v>
      </c>
      <c r="CE58" s="498" t="s">
        <v>314</v>
      </c>
      <c r="CF58" s="498">
        <v>0</v>
      </c>
    </row>
    <row r="59" spans="1:84" ht="30" customHeight="1" x14ac:dyDescent="0.25">
      <c r="A59" s="60" t="str">
        <f t="shared" si="0"/>
        <v>Unitil - FG&amp;E</v>
      </c>
      <c r="B59" s="65" t="s">
        <v>314</v>
      </c>
      <c r="C59" s="65" t="s">
        <v>314</v>
      </c>
      <c r="D59" s="58" t="s">
        <v>363</v>
      </c>
      <c r="E59" s="58" t="s">
        <v>331</v>
      </c>
      <c r="F59" s="401"/>
      <c r="G59" s="401"/>
      <c r="H59" s="425"/>
      <c r="I59" s="432"/>
      <c r="J59" s="401"/>
      <c r="K59" s="401"/>
      <c r="L59" s="401"/>
      <c r="M59" s="401"/>
      <c r="N59" s="643"/>
      <c r="O59" s="643"/>
      <c r="P59" s="664"/>
      <c r="Q59" s="665"/>
      <c r="R59" s="664"/>
      <c r="S59" s="424"/>
      <c r="T59" s="425"/>
      <c r="U59" s="424"/>
      <c r="V59" s="425"/>
      <c r="W59" s="424"/>
      <c r="X59" s="425"/>
      <c r="Y59" s="424"/>
      <c r="Z59" s="425"/>
      <c r="AA59" s="428"/>
      <c r="AB59" s="429"/>
      <c r="AC59" s="430"/>
      <c r="AD59" s="431"/>
      <c r="AE59" s="424"/>
      <c r="AF59" s="425"/>
      <c r="AG59" s="432"/>
      <c r="AH59" s="425"/>
      <c r="AI59" s="474"/>
      <c r="AJ59" s="424"/>
      <c r="AK59" s="425"/>
      <c r="AL59" s="424"/>
      <c r="AM59" s="425"/>
      <c r="AN59" s="424"/>
      <c r="AO59" s="425"/>
      <c r="AP59" s="424"/>
      <c r="AQ59" s="425"/>
      <c r="AR59" s="494" t="s">
        <v>314</v>
      </c>
      <c r="AS59" s="495" t="s">
        <v>314</v>
      </c>
      <c r="AT59" s="495" t="s">
        <v>314</v>
      </c>
      <c r="AU59" s="495" t="s">
        <v>314</v>
      </c>
      <c r="AV59" s="495" t="s">
        <v>314</v>
      </c>
      <c r="AW59" s="495" t="s">
        <v>314</v>
      </c>
      <c r="AX59" s="495" t="s">
        <v>314</v>
      </c>
      <c r="AY59" s="495" t="s">
        <v>314</v>
      </c>
      <c r="AZ59" s="643"/>
      <c r="BA59" s="634"/>
      <c r="BB59" s="634"/>
      <c r="BC59" s="634"/>
      <c r="BD59" s="661"/>
      <c r="BE59" s="634"/>
      <c r="BF59" s="634"/>
      <c r="BG59" s="634"/>
      <c r="BH59" s="634"/>
      <c r="BI59" s="634"/>
      <c r="BJ59" s="634"/>
      <c r="BK59" s="634"/>
      <c r="BL59" s="634"/>
      <c r="BM59" s="496">
        <v>0</v>
      </c>
      <c r="BN59" s="497" t="s">
        <v>431</v>
      </c>
      <c r="BO59" s="496" t="s">
        <v>314</v>
      </c>
      <c r="BP59" s="498">
        <v>0</v>
      </c>
      <c r="BQ59" s="637" t="s">
        <v>314</v>
      </c>
      <c r="BR59" s="636" t="s">
        <v>314</v>
      </c>
      <c r="BS59" s="510"/>
      <c r="BT59" s="511"/>
      <c r="BU59" s="512"/>
      <c r="BV59" s="513"/>
      <c r="BW59" s="514"/>
      <c r="BX59" s="515"/>
      <c r="BY59" s="515"/>
      <c r="BZ59" s="516"/>
      <c r="CA59" s="386" t="s">
        <v>314</v>
      </c>
      <c r="CB59" s="485" t="s">
        <v>314</v>
      </c>
      <c r="CC59" s="506" t="s">
        <v>314</v>
      </c>
      <c r="CD59" s="507" t="s">
        <v>314</v>
      </c>
      <c r="CE59" s="498" t="s">
        <v>314</v>
      </c>
      <c r="CF59" s="498">
        <v>0</v>
      </c>
    </row>
    <row r="60" spans="1:84" ht="30" customHeight="1" x14ac:dyDescent="0.25">
      <c r="A60" s="60" t="str">
        <f t="shared" si="0"/>
        <v>Unitil - FG&amp;E</v>
      </c>
      <c r="B60" s="65" t="s">
        <v>314</v>
      </c>
      <c r="C60" s="65" t="s">
        <v>314</v>
      </c>
      <c r="D60" s="58" t="s">
        <v>366</v>
      </c>
      <c r="E60" s="58" t="s">
        <v>322</v>
      </c>
      <c r="F60" s="58" t="s">
        <v>367</v>
      </c>
      <c r="G60" s="58" t="s">
        <v>322</v>
      </c>
      <c r="H60" s="11" t="s">
        <v>420</v>
      </c>
      <c r="I60" s="17" t="s">
        <v>408</v>
      </c>
      <c r="J60" s="116" t="s">
        <v>409</v>
      </c>
      <c r="K60" s="573">
        <v>7.6726386673686129</v>
      </c>
      <c r="L60" s="573">
        <v>0.60675217687310601</v>
      </c>
      <c r="M60" s="323">
        <v>4</v>
      </c>
      <c r="N60" s="569">
        <v>9462468.0072564594</v>
      </c>
      <c r="O60" s="483" t="s">
        <v>410</v>
      </c>
      <c r="P60" s="571">
        <v>2.2000000000000002</v>
      </c>
      <c r="Q60" s="485" t="s">
        <v>439</v>
      </c>
      <c r="R60" s="484" t="s">
        <v>439</v>
      </c>
      <c r="S60" s="18">
        <v>0</v>
      </c>
      <c r="T60" s="11">
        <v>0</v>
      </c>
      <c r="U60" s="18">
        <v>1</v>
      </c>
      <c r="V60" s="11">
        <v>1</v>
      </c>
      <c r="W60" s="18">
        <v>0</v>
      </c>
      <c r="X60" s="11">
        <v>0</v>
      </c>
      <c r="Y60" s="18">
        <f t="shared" si="1"/>
        <v>1</v>
      </c>
      <c r="Z60" s="11">
        <f t="shared" si="1"/>
        <v>1</v>
      </c>
      <c r="AA60" s="422">
        <v>0</v>
      </c>
      <c r="AB60" s="423">
        <v>0</v>
      </c>
      <c r="AC60" s="417">
        <v>1800</v>
      </c>
      <c r="AD60" s="418">
        <v>1800</v>
      </c>
      <c r="AE60" s="18">
        <v>0</v>
      </c>
      <c r="AF60" s="11">
        <v>0</v>
      </c>
      <c r="AG60" s="420">
        <f t="shared" ref="AG60:AH65" si="75">AA60+AC60+AE60</f>
        <v>1800</v>
      </c>
      <c r="AH60" s="421">
        <f t="shared" si="75"/>
        <v>1800</v>
      </c>
      <c r="AI60" s="631">
        <f t="shared" si="11"/>
        <v>0.81818181818181823</v>
      </c>
      <c r="AJ60" s="582">
        <f t="shared" ref="AJ60:AJ65" si="76">AA60*0.186*8760</f>
        <v>0</v>
      </c>
      <c r="AK60" s="583">
        <f t="shared" ref="AK60:AK65" si="77">AB60*0.186*8760</f>
        <v>0</v>
      </c>
      <c r="AL60" s="582">
        <f t="shared" ref="AL60:AL65" si="78">AC60*8760</f>
        <v>15768000</v>
      </c>
      <c r="AM60" s="583">
        <f t="shared" ref="AM60:AM65" si="79">AD60*8760</f>
        <v>15768000</v>
      </c>
      <c r="AN60" s="18">
        <v>0</v>
      </c>
      <c r="AO60" s="11">
        <v>0</v>
      </c>
      <c r="AP60" s="645">
        <f t="shared" ref="AP60:AQ64" si="80">AJ60+AL60+AN60</f>
        <v>15768000</v>
      </c>
      <c r="AQ60" s="646">
        <f t="shared" si="80"/>
        <v>15768000</v>
      </c>
      <c r="AR60" s="494" t="s">
        <v>314</v>
      </c>
      <c r="AS60" s="495" t="s">
        <v>314</v>
      </c>
      <c r="AT60" s="495" t="s">
        <v>314</v>
      </c>
      <c r="AU60" s="495" t="s">
        <v>314</v>
      </c>
      <c r="AV60" s="495" t="s">
        <v>314</v>
      </c>
      <c r="AW60" s="495" t="s">
        <v>314</v>
      </c>
      <c r="AX60" s="495" t="s">
        <v>314</v>
      </c>
      <c r="AY60" s="495" t="s">
        <v>314</v>
      </c>
      <c r="AZ60" s="642">
        <f t="shared" si="8"/>
        <v>9462468.0072564594</v>
      </c>
      <c r="BA60" s="483">
        <v>0</v>
      </c>
      <c r="BB60" s="586">
        <f t="shared" ref="BB60:BB64" si="81">P60</f>
        <v>2.2000000000000002</v>
      </c>
      <c r="BC60" s="483">
        <v>0</v>
      </c>
      <c r="BD60" s="660">
        <f t="shared" ref="BD60:BD65" si="82">(((92178/SUM(P$15:P$71))*P60)/92178)*21417</f>
        <v>419.48269036423738</v>
      </c>
      <c r="BE60" s="483">
        <v>0</v>
      </c>
      <c r="BF60" s="483">
        <v>0.95</v>
      </c>
      <c r="BG60" s="483">
        <v>0</v>
      </c>
      <c r="BH60" s="577" t="s">
        <v>314</v>
      </c>
      <c r="BI60" s="483">
        <v>0</v>
      </c>
      <c r="BJ60" s="483">
        <v>0</v>
      </c>
      <c r="BK60" s="585">
        <f>'9. Pre-Investment Baselines'!AV54-'3. Feeder Status'!BJ60</f>
        <v>0</v>
      </c>
      <c r="BL60" s="634"/>
      <c r="BM60" s="496">
        <v>0</v>
      </c>
      <c r="BN60" s="497" t="s">
        <v>431</v>
      </c>
      <c r="BO60" s="496" t="s">
        <v>314</v>
      </c>
      <c r="BP60" s="498">
        <v>0</v>
      </c>
      <c r="BQ60" s="637" t="s">
        <v>314</v>
      </c>
      <c r="BR60" s="636" t="s">
        <v>314</v>
      </c>
      <c r="BS60" s="499">
        <v>0</v>
      </c>
      <c r="BT60" s="500">
        <v>-115.58329999999999</v>
      </c>
      <c r="BU60" s="501">
        <v>0</v>
      </c>
      <c r="BV60" s="502">
        <v>-66.25</v>
      </c>
      <c r="BW60" s="503">
        <v>0</v>
      </c>
      <c r="BX60" s="504">
        <v>-1.0833333000000001</v>
      </c>
      <c r="BY60" s="504">
        <v>0</v>
      </c>
      <c r="BZ60" s="505">
        <v>-0.75</v>
      </c>
      <c r="CA60" s="386" t="s">
        <v>314</v>
      </c>
      <c r="CB60" s="485" t="s">
        <v>314</v>
      </c>
      <c r="CC60" s="506" t="s">
        <v>314</v>
      </c>
      <c r="CD60" s="507" t="s">
        <v>314</v>
      </c>
      <c r="CE60" s="498" t="s">
        <v>314</v>
      </c>
      <c r="CF60" s="498">
        <v>0</v>
      </c>
    </row>
    <row r="61" spans="1:84" ht="30" customHeight="1" x14ac:dyDescent="0.25">
      <c r="A61" s="60" t="str">
        <f t="shared" si="0"/>
        <v>Unitil - FG&amp;E</v>
      </c>
      <c r="B61" s="65" t="s">
        <v>314</v>
      </c>
      <c r="C61" s="65" t="s">
        <v>314</v>
      </c>
      <c r="D61" s="58" t="s">
        <v>366</v>
      </c>
      <c r="E61" s="58" t="s">
        <v>322</v>
      </c>
      <c r="F61" s="58" t="s">
        <v>368</v>
      </c>
      <c r="G61" s="58" t="s">
        <v>322</v>
      </c>
      <c r="H61" s="11" t="s">
        <v>420</v>
      </c>
      <c r="I61" s="17" t="s">
        <v>408</v>
      </c>
      <c r="J61" s="116" t="s">
        <v>409</v>
      </c>
      <c r="K61" s="573">
        <v>9.5609204577802025</v>
      </c>
      <c r="L61" s="573">
        <v>7.9157422869545453</v>
      </c>
      <c r="M61" s="323">
        <v>420</v>
      </c>
      <c r="N61" s="569">
        <v>13763589.828736668</v>
      </c>
      <c r="O61" s="483" t="s">
        <v>410</v>
      </c>
      <c r="P61" s="571">
        <v>3.2</v>
      </c>
      <c r="Q61" s="485" t="s">
        <v>439</v>
      </c>
      <c r="R61" s="484" t="s">
        <v>439</v>
      </c>
      <c r="S61" s="486">
        <v>4</v>
      </c>
      <c r="T61" s="487">
        <v>4</v>
      </c>
      <c r="U61" s="18">
        <v>0</v>
      </c>
      <c r="V61" s="11">
        <v>0</v>
      </c>
      <c r="W61" s="18">
        <v>0</v>
      </c>
      <c r="X61" s="11">
        <v>0</v>
      </c>
      <c r="Y61" s="18">
        <f t="shared" si="1"/>
        <v>4</v>
      </c>
      <c r="Z61" s="11">
        <f t="shared" si="1"/>
        <v>4</v>
      </c>
      <c r="AA61" s="488">
        <v>1252.9799999999998</v>
      </c>
      <c r="AB61" s="489">
        <v>1252.9799999999998</v>
      </c>
      <c r="AC61" s="417">
        <v>0</v>
      </c>
      <c r="AD61" s="418">
        <v>0</v>
      </c>
      <c r="AE61" s="18">
        <v>0</v>
      </c>
      <c r="AF61" s="11">
        <v>0</v>
      </c>
      <c r="AG61" s="420">
        <f t="shared" si="75"/>
        <v>1252.9799999999998</v>
      </c>
      <c r="AH61" s="421">
        <f t="shared" si="75"/>
        <v>1252.9799999999998</v>
      </c>
      <c r="AI61" s="631">
        <f t="shared" si="11"/>
        <v>0.39155624999999994</v>
      </c>
      <c r="AJ61" s="582">
        <f t="shared" si="76"/>
        <v>2041555.4927999997</v>
      </c>
      <c r="AK61" s="583">
        <f t="shared" si="77"/>
        <v>2041555.4927999997</v>
      </c>
      <c r="AL61" s="582">
        <f t="shared" si="78"/>
        <v>0</v>
      </c>
      <c r="AM61" s="583">
        <f t="shared" si="79"/>
        <v>0</v>
      </c>
      <c r="AN61" s="18">
        <v>0</v>
      </c>
      <c r="AO61" s="11">
        <v>0</v>
      </c>
      <c r="AP61" s="645">
        <f t="shared" si="80"/>
        <v>2041555.4927999997</v>
      </c>
      <c r="AQ61" s="646">
        <f t="shared" si="80"/>
        <v>2041555.4927999997</v>
      </c>
      <c r="AR61" s="494" t="s">
        <v>314</v>
      </c>
      <c r="AS61" s="495" t="s">
        <v>314</v>
      </c>
      <c r="AT61" s="495" t="s">
        <v>314</v>
      </c>
      <c r="AU61" s="495" t="s">
        <v>314</v>
      </c>
      <c r="AV61" s="495" t="s">
        <v>314</v>
      </c>
      <c r="AW61" s="495" t="s">
        <v>314</v>
      </c>
      <c r="AX61" s="495" t="s">
        <v>314</v>
      </c>
      <c r="AY61" s="495" t="s">
        <v>314</v>
      </c>
      <c r="AZ61" s="642">
        <f t="shared" si="8"/>
        <v>13763589.828736668</v>
      </c>
      <c r="BA61" s="483">
        <v>0</v>
      </c>
      <c r="BB61" s="586">
        <f t="shared" si="81"/>
        <v>3.2</v>
      </c>
      <c r="BC61" s="483">
        <v>0</v>
      </c>
      <c r="BD61" s="660">
        <f t="shared" si="82"/>
        <v>610.1566405297998</v>
      </c>
      <c r="BE61" s="483">
        <v>0</v>
      </c>
      <c r="BF61" s="483">
        <v>0.95</v>
      </c>
      <c r="BG61" s="483">
        <v>0</v>
      </c>
      <c r="BH61" s="577" t="s">
        <v>314</v>
      </c>
      <c r="BI61" s="483">
        <v>0</v>
      </c>
      <c r="BJ61" s="483">
        <v>0</v>
      </c>
      <c r="BK61" s="585">
        <f>'9. Pre-Investment Baselines'!AV55-'3. Feeder Status'!BJ61</f>
        <v>0.66666666666666663</v>
      </c>
      <c r="BL61" s="634"/>
      <c r="BM61" s="496">
        <v>0</v>
      </c>
      <c r="BN61" s="497" t="s">
        <v>431</v>
      </c>
      <c r="BO61" s="496" t="s">
        <v>314</v>
      </c>
      <c r="BP61" s="498">
        <v>0</v>
      </c>
      <c r="BQ61" s="637" t="s">
        <v>314</v>
      </c>
      <c r="BR61" s="636" t="s">
        <v>314</v>
      </c>
      <c r="BS61" s="499">
        <v>5.1100000000000003</v>
      </c>
      <c r="BT61" s="500">
        <v>-144.63329999999999</v>
      </c>
      <c r="BU61" s="501">
        <v>5.1100000000000003</v>
      </c>
      <c r="BV61" s="502">
        <v>-94.063330000000008</v>
      </c>
      <c r="BW61" s="503">
        <v>6.2E-2</v>
      </c>
      <c r="BX61" s="504">
        <v>-1.8083332999999999</v>
      </c>
      <c r="BY61" s="504">
        <v>6.2E-2</v>
      </c>
      <c r="BZ61" s="505">
        <v>-1.4709999999999999</v>
      </c>
      <c r="CA61" s="386" t="s">
        <v>314</v>
      </c>
      <c r="CB61" s="485" t="s">
        <v>314</v>
      </c>
      <c r="CC61" s="506" t="s">
        <v>314</v>
      </c>
      <c r="CD61" s="507" t="s">
        <v>314</v>
      </c>
      <c r="CE61" s="498" t="s">
        <v>314</v>
      </c>
      <c r="CF61" s="498">
        <v>0</v>
      </c>
    </row>
    <row r="62" spans="1:84" ht="30" customHeight="1" x14ac:dyDescent="0.25">
      <c r="A62" s="60" t="str">
        <f t="shared" si="0"/>
        <v>Unitil - FG&amp;E</v>
      </c>
      <c r="B62" s="65" t="s">
        <v>314</v>
      </c>
      <c r="C62" s="65" t="s">
        <v>314</v>
      </c>
      <c r="D62" s="58" t="s">
        <v>366</v>
      </c>
      <c r="E62" s="58" t="s">
        <v>322</v>
      </c>
      <c r="F62" s="58" t="s">
        <v>369</v>
      </c>
      <c r="G62" s="58" t="s">
        <v>419</v>
      </c>
      <c r="H62" s="11" t="s">
        <v>420</v>
      </c>
      <c r="I62" s="17" t="s">
        <v>408</v>
      </c>
      <c r="J62" s="116" t="s">
        <v>409</v>
      </c>
      <c r="K62" s="573">
        <v>12.692121907703218</v>
      </c>
      <c r="L62" s="573">
        <v>18.537034360151516</v>
      </c>
      <c r="M62" s="323">
        <v>1571</v>
      </c>
      <c r="N62" s="569">
        <v>32688525.843249589</v>
      </c>
      <c r="O62" s="483" t="s">
        <v>410</v>
      </c>
      <c r="P62" s="571">
        <v>7.6</v>
      </c>
      <c r="Q62" s="485" t="s">
        <v>439</v>
      </c>
      <c r="R62" s="484" t="s">
        <v>439</v>
      </c>
      <c r="S62" s="486">
        <v>74</v>
      </c>
      <c r="T62" s="487">
        <v>74</v>
      </c>
      <c r="U62" s="18">
        <v>0</v>
      </c>
      <c r="V62" s="11">
        <v>0</v>
      </c>
      <c r="W62" s="18">
        <v>0</v>
      </c>
      <c r="X62" s="11">
        <v>0</v>
      </c>
      <c r="Y62" s="18">
        <f t="shared" si="1"/>
        <v>74</v>
      </c>
      <c r="Z62" s="11">
        <f t="shared" si="1"/>
        <v>74</v>
      </c>
      <c r="AA62" s="488">
        <v>1677.2400000000002</v>
      </c>
      <c r="AB62" s="489">
        <v>1677.2400000000002</v>
      </c>
      <c r="AC62" s="417">
        <v>0</v>
      </c>
      <c r="AD62" s="418">
        <v>0</v>
      </c>
      <c r="AE62" s="18">
        <v>0</v>
      </c>
      <c r="AF62" s="11">
        <v>0</v>
      </c>
      <c r="AG62" s="420">
        <f t="shared" si="75"/>
        <v>1677.2400000000002</v>
      </c>
      <c r="AH62" s="421">
        <f t="shared" si="75"/>
        <v>1677.2400000000002</v>
      </c>
      <c r="AI62" s="631">
        <f t="shared" si="11"/>
        <v>0.22068947368421055</v>
      </c>
      <c r="AJ62" s="582">
        <f t="shared" si="76"/>
        <v>2732827.7664000005</v>
      </c>
      <c r="AK62" s="583">
        <f t="shared" si="77"/>
        <v>2732827.7664000005</v>
      </c>
      <c r="AL62" s="582">
        <f t="shared" si="78"/>
        <v>0</v>
      </c>
      <c r="AM62" s="583">
        <f t="shared" si="79"/>
        <v>0</v>
      </c>
      <c r="AN62" s="18">
        <v>0</v>
      </c>
      <c r="AO62" s="11">
        <v>0</v>
      </c>
      <c r="AP62" s="645">
        <f t="shared" si="80"/>
        <v>2732827.7664000005</v>
      </c>
      <c r="AQ62" s="646">
        <f t="shared" si="80"/>
        <v>2732827.7664000005</v>
      </c>
      <c r="AR62" s="494" t="s">
        <v>314</v>
      </c>
      <c r="AS62" s="495" t="s">
        <v>314</v>
      </c>
      <c r="AT62" s="495" t="s">
        <v>314</v>
      </c>
      <c r="AU62" s="495" t="s">
        <v>314</v>
      </c>
      <c r="AV62" s="495" t="s">
        <v>314</v>
      </c>
      <c r="AW62" s="495" t="s">
        <v>314</v>
      </c>
      <c r="AX62" s="495" t="s">
        <v>314</v>
      </c>
      <c r="AY62" s="495" t="s">
        <v>314</v>
      </c>
      <c r="AZ62" s="642">
        <f t="shared" si="8"/>
        <v>32688525.843249589</v>
      </c>
      <c r="BA62" s="483">
        <v>0</v>
      </c>
      <c r="BB62" s="586">
        <f t="shared" si="81"/>
        <v>7.6</v>
      </c>
      <c r="BC62" s="483">
        <v>0</v>
      </c>
      <c r="BD62" s="660">
        <f t="shared" si="82"/>
        <v>1449.1220212582743</v>
      </c>
      <c r="BE62" s="483">
        <v>0</v>
      </c>
      <c r="BF62" s="483">
        <v>0.95</v>
      </c>
      <c r="BG62" s="483">
        <v>0</v>
      </c>
      <c r="BH62" s="577" t="s">
        <v>314</v>
      </c>
      <c r="BI62" s="483">
        <v>0</v>
      </c>
      <c r="BJ62" s="483">
        <v>0</v>
      </c>
      <c r="BK62" s="585">
        <f>'9. Pre-Investment Baselines'!AV56-'3. Feeder Status'!BJ62</f>
        <v>3</v>
      </c>
      <c r="BL62" s="634"/>
      <c r="BM62" s="496">
        <v>0</v>
      </c>
      <c r="BN62" s="497" t="s">
        <v>431</v>
      </c>
      <c r="BO62" s="496" t="s">
        <v>314</v>
      </c>
      <c r="BP62" s="498">
        <v>0</v>
      </c>
      <c r="BQ62" s="637" t="s">
        <v>314</v>
      </c>
      <c r="BR62" s="636" t="s">
        <v>314</v>
      </c>
      <c r="BS62" s="499">
        <v>61.56</v>
      </c>
      <c r="BT62" s="500">
        <v>-49.596699999999998</v>
      </c>
      <c r="BU62" s="501">
        <v>61.56</v>
      </c>
      <c r="BV62" s="502">
        <v>1.7899999999999991</v>
      </c>
      <c r="BW62" s="503">
        <v>1.1359999999999999</v>
      </c>
      <c r="BX62" s="504">
        <v>-0.13000000000000012</v>
      </c>
      <c r="BY62" s="504">
        <v>1.1359999999999999</v>
      </c>
      <c r="BZ62" s="505">
        <v>0.23033329999999985</v>
      </c>
      <c r="CA62" s="386" t="s">
        <v>314</v>
      </c>
      <c r="CB62" s="485" t="s">
        <v>314</v>
      </c>
      <c r="CC62" s="506" t="s">
        <v>314</v>
      </c>
      <c r="CD62" s="507" t="s">
        <v>314</v>
      </c>
      <c r="CE62" s="498" t="s">
        <v>314</v>
      </c>
      <c r="CF62" s="498">
        <v>0</v>
      </c>
    </row>
    <row r="63" spans="1:84" ht="30" customHeight="1" x14ac:dyDescent="0.25">
      <c r="A63" s="60" t="str">
        <f t="shared" si="0"/>
        <v>Unitil - FG&amp;E</v>
      </c>
      <c r="B63" s="65" t="s">
        <v>314</v>
      </c>
      <c r="C63" s="65" t="s">
        <v>314</v>
      </c>
      <c r="D63" s="58" t="s">
        <v>366</v>
      </c>
      <c r="E63" s="58" t="s">
        <v>322</v>
      </c>
      <c r="F63" s="58" t="s">
        <v>370</v>
      </c>
      <c r="G63" s="58" t="s">
        <v>322</v>
      </c>
      <c r="H63" s="11" t="s">
        <v>420</v>
      </c>
      <c r="I63" s="17" t="s">
        <v>408</v>
      </c>
      <c r="J63" s="116" t="s">
        <v>409</v>
      </c>
      <c r="K63" s="573">
        <v>9.5609204577802025</v>
      </c>
      <c r="L63" s="573">
        <v>12.435135325304925</v>
      </c>
      <c r="M63" s="323">
        <v>1704</v>
      </c>
      <c r="N63" s="569">
        <v>15053926.375180731</v>
      </c>
      <c r="O63" s="483" t="s">
        <v>410</v>
      </c>
      <c r="P63" s="571">
        <v>3.5</v>
      </c>
      <c r="Q63" s="485" t="s">
        <v>439</v>
      </c>
      <c r="R63" s="484" t="s">
        <v>439</v>
      </c>
      <c r="S63" s="486">
        <v>31</v>
      </c>
      <c r="T63" s="487">
        <v>31</v>
      </c>
      <c r="U63" s="18">
        <v>0</v>
      </c>
      <c r="V63" s="11">
        <v>0</v>
      </c>
      <c r="W63" s="18">
        <v>0</v>
      </c>
      <c r="X63" s="11">
        <v>0</v>
      </c>
      <c r="Y63" s="18">
        <f t="shared" si="1"/>
        <v>31</v>
      </c>
      <c r="Z63" s="11">
        <f t="shared" si="1"/>
        <v>31</v>
      </c>
      <c r="AA63" s="488">
        <v>344.21</v>
      </c>
      <c r="AB63" s="489">
        <v>344.21</v>
      </c>
      <c r="AC63" s="417">
        <v>0</v>
      </c>
      <c r="AD63" s="418">
        <v>0</v>
      </c>
      <c r="AE63" s="18">
        <v>0</v>
      </c>
      <c r="AF63" s="11">
        <v>0</v>
      </c>
      <c r="AG63" s="420">
        <f t="shared" si="75"/>
        <v>344.21</v>
      </c>
      <c r="AH63" s="421">
        <f t="shared" si="75"/>
        <v>344.21</v>
      </c>
      <c r="AI63" s="631">
        <f t="shared" si="11"/>
        <v>9.8345714285714286E-2</v>
      </c>
      <c r="AJ63" s="582">
        <f t="shared" si="76"/>
        <v>560842.00560000003</v>
      </c>
      <c r="AK63" s="583">
        <f t="shared" si="77"/>
        <v>560842.00560000003</v>
      </c>
      <c r="AL63" s="582">
        <f t="shared" si="78"/>
        <v>0</v>
      </c>
      <c r="AM63" s="583">
        <f t="shared" si="79"/>
        <v>0</v>
      </c>
      <c r="AN63" s="18">
        <v>0</v>
      </c>
      <c r="AO63" s="11">
        <v>0</v>
      </c>
      <c r="AP63" s="645">
        <f t="shared" si="80"/>
        <v>560842.00560000003</v>
      </c>
      <c r="AQ63" s="646">
        <f t="shared" si="80"/>
        <v>560842.00560000003</v>
      </c>
      <c r="AR63" s="494" t="s">
        <v>314</v>
      </c>
      <c r="AS63" s="495" t="s">
        <v>314</v>
      </c>
      <c r="AT63" s="495" t="s">
        <v>314</v>
      </c>
      <c r="AU63" s="495" t="s">
        <v>314</v>
      </c>
      <c r="AV63" s="495" t="s">
        <v>314</v>
      </c>
      <c r="AW63" s="495" t="s">
        <v>314</v>
      </c>
      <c r="AX63" s="495" t="s">
        <v>314</v>
      </c>
      <c r="AY63" s="495" t="s">
        <v>314</v>
      </c>
      <c r="AZ63" s="642">
        <f t="shared" si="8"/>
        <v>15053926.375180731</v>
      </c>
      <c r="BA63" s="483">
        <v>0</v>
      </c>
      <c r="BB63" s="586">
        <f t="shared" si="81"/>
        <v>3.5</v>
      </c>
      <c r="BC63" s="483">
        <v>0</v>
      </c>
      <c r="BD63" s="660">
        <f t="shared" si="82"/>
        <v>667.35882557946843</v>
      </c>
      <c r="BE63" s="483">
        <v>0</v>
      </c>
      <c r="BF63" s="483">
        <v>0.95</v>
      </c>
      <c r="BG63" s="483">
        <v>0</v>
      </c>
      <c r="BH63" s="577" t="s">
        <v>314</v>
      </c>
      <c r="BI63" s="483">
        <v>0</v>
      </c>
      <c r="BJ63" s="483">
        <v>0</v>
      </c>
      <c r="BK63" s="585">
        <f>'9. Pre-Investment Baselines'!AV57-'3. Feeder Status'!BJ63</f>
        <v>2.6666666666666665</v>
      </c>
      <c r="BL63" s="634"/>
      <c r="BM63" s="496">
        <v>0</v>
      </c>
      <c r="BN63" s="497" t="s">
        <v>431</v>
      </c>
      <c r="BO63" s="496" t="s">
        <v>314</v>
      </c>
      <c r="BP63" s="498">
        <v>0</v>
      </c>
      <c r="BQ63" s="637" t="s">
        <v>314</v>
      </c>
      <c r="BR63" s="636" t="s">
        <v>314</v>
      </c>
      <c r="BS63" s="499">
        <v>27.45</v>
      </c>
      <c r="BT63" s="500">
        <v>-157.51670000000001</v>
      </c>
      <c r="BU63" s="501">
        <v>27.33</v>
      </c>
      <c r="BV63" s="502">
        <v>-107.97000000000001</v>
      </c>
      <c r="BW63" s="503">
        <v>0.81899999999999995</v>
      </c>
      <c r="BX63" s="504">
        <v>-1.5899999999999999</v>
      </c>
      <c r="BY63" s="504">
        <v>0.81699999999999995</v>
      </c>
      <c r="BZ63" s="505">
        <v>-1.2550000000000001</v>
      </c>
      <c r="CA63" s="386" t="s">
        <v>314</v>
      </c>
      <c r="CB63" s="485" t="s">
        <v>314</v>
      </c>
      <c r="CC63" s="506" t="s">
        <v>314</v>
      </c>
      <c r="CD63" s="507" t="s">
        <v>314</v>
      </c>
      <c r="CE63" s="498" t="s">
        <v>314</v>
      </c>
      <c r="CF63" s="498">
        <v>0</v>
      </c>
    </row>
    <row r="64" spans="1:84" ht="30" customHeight="1" x14ac:dyDescent="0.25">
      <c r="A64" s="60" t="str">
        <f t="shared" si="0"/>
        <v>Unitil - FG&amp;E</v>
      </c>
      <c r="B64" s="65" t="s">
        <v>314</v>
      </c>
      <c r="C64" s="65" t="s">
        <v>314</v>
      </c>
      <c r="D64" s="58" t="s">
        <v>366</v>
      </c>
      <c r="E64" s="58" t="s">
        <v>322</v>
      </c>
      <c r="F64" s="58">
        <v>1303</v>
      </c>
      <c r="G64" s="58" t="s">
        <v>322</v>
      </c>
      <c r="H64" s="11" t="s">
        <v>420</v>
      </c>
      <c r="I64" s="17" t="s">
        <v>408</v>
      </c>
      <c r="J64" s="116" t="s">
        <v>409</v>
      </c>
      <c r="K64" s="573">
        <v>14.867231311848215</v>
      </c>
      <c r="L64" s="573">
        <v>0.6</v>
      </c>
      <c r="M64" s="323" t="s">
        <v>314</v>
      </c>
      <c r="N64" s="569">
        <v>0</v>
      </c>
      <c r="O64" s="483" t="s">
        <v>314</v>
      </c>
      <c r="P64" s="571">
        <v>0</v>
      </c>
      <c r="Q64" s="485" t="s">
        <v>439</v>
      </c>
      <c r="R64" s="484" t="s">
        <v>439</v>
      </c>
      <c r="S64" s="18">
        <v>0</v>
      </c>
      <c r="T64" s="11">
        <v>0</v>
      </c>
      <c r="U64" s="18">
        <v>0</v>
      </c>
      <c r="V64" s="11">
        <v>0</v>
      </c>
      <c r="W64" s="18">
        <v>0</v>
      </c>
      <c r="X64" s="11">
        <v>0</v>
      </c>
      <c r="Y64" s="18">
        <f t="shared" si="1"/>
        <v>0</v>
      </c>
      <c r="Z64" s="11">
        <f t="shared" si="1"/>
        <v>0</v>
      </c>
      <c r="AA64" s="422">
        <v>0</v>
      </c>
      <c r="AB64" s="423">
        <v>0</v>
      </c>
      <c r="AC64" s="417">
        <v>0</v>
      </c>
      <c r="AD64" s="418">
        <v>0</v>
      </c>
      <c r="AE64" s="18">
        <v>0</v>
      </c>
      <c r="AF64" s="11">
        <v>0</v>
      </c>
      <c r="AG64" s="420">
        <f t="shared" si="75"/>
        <v>0</v>
      </c>
      <c r="AH64" s="421">
        <f t="shared" si="75"/>
        <v>0</v>
      </c>
      <c r="AI64" s="631" t="str">
        <f t="shared" si="11"/>
        <v/>
      </c>
      <c r="AJ64" s="582">
        <f t="shared" si="76"/>
        <v>0</v>
      </c>
      <c r="AK64" s="583">
        <f t="shared" si="77"/>
        <v>0</v>
      </c>
      <c r="AL64" s="582">
        <f t="shared" si="78"/>
        <v>0</v>
      </c>
      <c r="AM64" s="583">
        <f t="shared" si="79"/>
        <v>0</v>
      </c>
      <c r="AN64" s="18">
        <v>0</v>
      </c>
      <c r="AO64" s="11">
        <v>0</v>
      </c>
      <c r="AP64" s="645">
        <f t="shared" si="80"/>
        <v>0</v>
      </c>
      <c r="AQ64" s="646">
        <f t="shared" si="80"/>
        <v>0</v>
      </c>
      <c r="AR64" s="494" t="s">
        <v>314</v>
      </c>
      <c r="AS64" s="495" t="s">
        <v>314</v>
      </c>
      <c r="AT64" s="495" t="s">
        <v>314</v>
      </c>
      <c r="AU64" s="495" t="s">
        <v>314</v>
      </c>
      <c r="AV64" s="495" t="s">
        <v>314</v>
      </c>
      <c r="AW64" s="495" t="s">
        <v>314</v>
      </c>
      <c r="AX64" s="495" t="s">
        <v>314</v>
      </c>
      <c r="AY64" s="495" t="s">
        <v>314</v>
      </c>
      <c r="AZ64" s="642">
        <f t="shared" si="8"/>
        <v>0</v>
      </c>
      <c r="BA64" s="483">
        <v>0</v>
      </c>
      <c r="BB64" s="586">
        <f t="shared" si="81"/>
        <v>0</v>
      </c>
      <c r="BC64" s="483">
        <v>0</v>
      </c>
      <c r="BD64" s="660">
        <f t="shared" si="82"/>
        <v>0</v>
      </c>
      <c r="BE64" s="483">
        <v>0</v>
      </c>
      <c r="BF64" s="483">
        <v>0.95</v>
      </c>
      <c r="BG64" s="483">
        <v>0</v>
      </c>
      <c r="BH64" s="577" t="s">
        <v>314</v>
      </c>
      <c r="BI64" s="483">
        <v>0</v>
      </c>
      <c r="BJ64" s="483">
        <v>0</v>
      </c>
      <c r="BK64" s="585">
        <f>'9. Pre-Investment Baselines'!AV58-'3. Feeder Status'!BJ64</f>
        <v>0</v>
      </c>
      <c r="BL64" s="634"/>
      <c r="BM64" s="496">
        <v>0</v>
      </c>
      <c r="BN64" s="497" t="s">
        <v>431</v>
      </c>
      <c r="BO64" s="496" t="s">
        <v>314</v>
      </c>
      <c r="BP64" s="498">
        <v>0</v>
      </c>
      <c r="BQ64" s="637" t="s">
        <v>314</v>
      </c>
      <c r="BR64" s="636" t="s">
        <v>314</v>
      </c>
      <c r="BS64" s="499" t="s">
        <v>314</v>
      </c>
      <c r="BT64" s="500" t="s">
        <v>314</v>
      </c>
      <c r="BU64" s="501" t="s">
        <v>314</v>
      </c>
      <c r="BV64" s="502" t="s">
        <v>314</v>
      </c>
      <c r="BW64" s="503" t="s">
        <v>314</v>
      </c>
      <c r="BX64" s="504" t="s">
        <v>314</v>
      </c>
      <c r="BY64" s="504" t="s">
        <v>314</v>
      </c>
      <c r="BZ64" s="505" t="s">
        <v>314</v>
      </c>
      <c r="CA64" s="386" t="s">
        <v>314</v>
      </c>
      <c r="CB64" s="485" t="s">
        <v>314</v>
      </c>
      <c r="CC64" s="506" t="s">
        <v>314</v>
      </c>
      <c r="CD64" s="507" t="s">
        <v>314</v>
      </c>
      <c r="CE64" s="498" t="s">
        <v>314</v>
      </c>
      <c r="CF64" s="498">
        <v>0</v>
      </c>
    </row>
    <row r="65" spans="1:99" ht="30" customHeight="1" x14ac:dyDescent="0.25">
      <c r="A65" s="60" t="str">
        <f t="shared" si="0"/>
        <v>Unitil - FG&amp;E</v>
      </c>
      <c r="B65" s="65" t="s">
        <v>314</v>
      </c>
      <c r="C65" s="65" t="s">
        <v>314</v>
      </c>
      <c r="D65" s="58" t="s">
        <v>366</v>
      </c>
      <c r="E65" s="58" t="s">
        <v>322</v>
      </c>
      <c r="F65" s="58">
        <v>1309</v>
      </c>
      <c r="G65" s="58" t="s">
        <v>322</v>
      </c>
      <c r="H65" s="11" t="s">
        <v>420</v>
      </c>
      <c r="I65" s="17" t="s">
        <v>408</v>
      </c>
      <c r="J65" s="116" t="s">
        <v>409</v>
      </c>
      <c r="K65" s="573">
        <v>12.692121907703218</v>
      </c>
      <c r="L65" s="573">
        <v>0.6</v>
      </c>
      <c r="M65" s="323" t="s">
        <v>314</v>
      </c>
      <c r="N65" s="569">
        <v>0</v>
      </c>
      <c r="O65" s="483" t="s">
        <v>314</v>
      </c>
      <c r="P65" s="571">
        <v>0</v>
      </c>
      <c r="Q65" s="485" t="s">
        <v>439</v>
      </c>
      <c r="R65" s="484" t="s">
        <v>439</v>
      </c>
      <c r="S65" s="18">
        <v>0</v>
      </c>
      <c r="T65" s="11">
        <v>0</v>
      </c>
      <c r="U65" s="18">
        <v>0</v>
      </c>
      <c r="V65" s="11">
        <v>0</v>
      </c>
      <c r="W65" s="18">
        <v>0</v>
      </c>
      <c r="X65" s="11">
        <v>0</v>
      </c>
      <c r="Y65" s="18">
        <f t="shared" si="1"/>
        <v>0</v>
      </c>
      <c r="Z65" s="11">
        <f t="shared" si="1"/>
        <v>0</v>
      </c>
      <c r="AA65" s="422">
        <v>0</v>
      </c>
      <c r="AB65" s="423">
        <v>0</v>
      </c>
      <c r="AC65" s="417">
        <v>0</v>
      </c>
      <c r="AD65" s="418">
        <v>0</v>
      </c>
      <c r="AE65" s="18">
        <v>0</v>
      </c>
      <c r="AF65" s="11">
        <v>0</v>
      </c>
      <c r="AG65" s="420">
        <f t="shared" si="75"/>
        <v>0</v>
      </c>
      <c r="AH65" s="421">
        <f t="shared" si="75"/>
        <v>0</v>
      </c>
      <c r="AI65" s="631" t="str">
        <f t="shared" si="11"/>
        <v/>
      </c>
      <c r="AJ65" s="582">
        <f t="shared" si="76"/>
        <v>0</v>
      </c>
      <c r="AK65" s="583">
        <f t="shared" si="77"/>
        <v>0</v>
      </c>
      <c r="AL65" s="582">
        <f t="shared" si="78"/>
        <v>0</v>
      </c>
      <c r="AM65" s="583">
        <f t="shared" si="79"/>
        <v>0</v>
      </c>
      <c r="AN65" s="18">
        <v>0</v>
      </c>
      <c r="AO65" s="11">
        <v>0</v>
      </c>
      <c r="AP65" s="645">
        <f>AJ65+AL65+AN65</f>
        <v>0</v>
      </c>
      <c r="AQ65" s="646">
        <f>AK65+AM65+AO65</f>
        <v>0</v>
      </c>
      <c r="AR65" s="494" t="s">
        <v>314</v>
      </c>
      <c r="AS65" s="495" t="s">
        <v>314</v>
      </c>
      <c r="AT65" s="495" t="s">
        <v>314</v>
      </c>
      <c r="AU65" s="495" t="s">
        <v>314</v>
      </c>
      <c r="AV65" s="495" t="s">
        <v>314</v>
      </c>
      <c r="AW65" s="495" t="s">
        <v>314</v>
      </c>
      <c r="AX65" s="495" t="s">
        <v>314</v>
      </c>
      <c r="AY65" s="495" t="s">
        <v>314</v>
      </c>
      <c r="AZ65" s="642">
        <f t="shared" si="8"/>
        <v>0</v>
      </c>
      <c r="BA65" s="483">
        <v>0</v>
      </c>
      <c r="BB65" s="586">
        <f>P65</f>
        <v>0</v>
      </c>
      <c r="BC65" s="483">
        <v>0</v>
      </c>
      <c r="BD65" s="660">
        <f t="shared" si="82"/>
        <v>0</v>
      </c>
      <c r="BE65" s="483">
        <v>0</v>
      </c>
      <c r="BF65" s="483">
        <v>0.95</v>
      </c>
      <c r="BG65" s="483">
        <v>0</v>
      </c>
      <c r="BH65" s="577" t="s">
        <v>314</v>
      </c>
      <c r="BI65" s="483">
        <v>0</v>
      </c>
      <c r="BJ65" s="483">
        <v>0</v>
      </c>
      <c r="BK65" s="585">
        <f>'9. Pre-Investment Baselines'!AV59-'3. Feeder Status'!BJ65</f>
        <v>0</v>
      </c>
      <c r="BL65" s="634"/>
      <c r="BM65" s="496">
        <v>0</v>
      </c>
      <c r="BN65" s="497" t="s">
        <v>431</v>
      </c>
      <c r="BO65" s="496" t="s">
        <v>314</v>
      </c>
      <c r="BP65" s="498">
        <v>0</v>
      </c>
      <c r="BQ65" s="637" t="s">
        <v>314</v>
      </c>
      <c r="BR65" s="636" t="s">
        <v>314</v>
      </c>
      <c r="BS65" s="499" t="s">
        <v>314</v>
      </c>
      <c r="BT65" s="500" t="s">
        <v>314</v>
      </c>
      <c r="BU65" s="501" t="s">
        <v>314</v>
      </c>
      <c r="BV65" s="502" t="s">
        <v>314</v>
      </c>
      <c r="BW65" s="503" t="s">
        <v>314</v>
      </c>
      <c r="BX65" s="504" t="s">
        <v>314</v>
      </c>
      <c r="BY65" s="504" t="s">
        <v>314</v>
      </c>
      <c r="BZ65" s="505" t="s">
        <v>314</v>
      </c>
      <c r="CA65" s="386" t="s">
        <v>314</v>
      </c>
      <c r="CB65" s="485" t="s">
        <v>314</v>
      </c>
      <c r="CC65" s="506" t="s">
        <v>314</v>
      </c>
      <c r="CD65" s="507" t="s">
        <v>314</v>
      </c>
      <c r="CE65" s="498" t="s">
        <v>314</v>
      </c>
      <c r="CF65" s="498">
        <v>0</v>
      </c>
    </row>
    <row r="66" spans="1:99" ht="30" customHeight="1" x14ac:dyDescent="0.25">
      <c r="A66" s="60" t="str">
        <f t="shared" si="0"/>
        <v>Unitil - FG&amp;E</v>
      </c>
      <c r="B66" s="65" t="s">
        <v>314</v>
      </c>
      <c r="C66" s="65" t="s">
        <v>314</v>
      </c>
      <c r="D66" s="58" t="s">
        <v>366</v>
      </c>
      <c r="E66" s="58" t="s">
        <v>322</v>
      </c>
      <c r="F66" s="401"/>
      <c r="G66" s="401"/>
      <c r="H66" s="425"/>
      <c r="I66" s="432"/>
      <c r="J66" s="401"/>
      <c r="K66" s="401"/>
      <c r="L66" s="401"/>
      <c r="M66" s="401"/>
      <c r="N66" s="643"/>
      <c r="O66" s="643"/>
      <c r="P66" s="664"/>
      <c r="Q66" s="665"/>
      <c r="R66" s="664"/>
      <c r="S66" s="424"/>
      <c r="T66" s="425"/>
      <c r="U66" s="424"/>
      <c r="V66" s="425"/>
      <c r="W66" s="424"/>
      <c r="X66" s="425"/>
      <c r="Y66" s="424"/>
      <c r="Z66" s="425"/>
      <c r="AA66" s="428"/>
      <c r="AB66" s="429"/>
      <c r="AC66" s="430"/>
      <c r="AD66" s="431"/>
      <c r="AE66" s="424"/>
      <c r="AF66" s="425"/>
      <c r="AG66" s="432"/>
      <c r="AH66" s="425"/>
      <c r="AI66" s="474"/>
      <c r="AJ66" s="424"/>
      <c r="AK66" s="425"/>
      <c r="AL66" s="424"/>
      <c r="AM66" s="425"/>
      <c r="AN66" s="424"/>
      <c r="AO66" s="425"/>
      <c r="AP66" s="424"/>
      <c r="AQ66" s="425"/>
      <c r="AR66" s="494" t="s">
        <v>314</v>
      </c>
      <c r="AS66" s="495" t="s">
        <v>314</v>
      </c>
      <c r="AT66" s="495" t="s">
        <v>314</v>
      </c>
      <c r="AU66" s="495" t="s">
        <v>314</v>
      </c>
      <c r="AV66" s="495" t="s">
        <v>314</v>
      </c>
      <c r="AW66" s="495" t="s">
        <v>314</v>
      </c>
      <c r="AX66" s="495" t="s">
        <v>314</v>
      </c>
      <c r="AY66" s="495" t="s">
        <v>314</v>
      </c>
      <c r="AZ66" s="643"/>
      <c r="BA66" s="634"/>
      <c r="BB66" s="634"/>
      <c r="BC66" s="634"/>
      <c r="BD66" s="661"/>
      <c r="BE66" s="634"/>
      <c r="BF66" s="634"/>
      <c r="BG66" s="634"/>
      <c r="BH66" s="634"/>
      <c r="BI66" s="634"/>
      <c r="BJ66" s="634"/>
      <c r="BK66" s="634"/>
      <c r="BL66" s="634"/>
      <c r="BM66" s="496">
        <v>0</v>
      </c>
      <c r="BN66" s="497" t="s">
        <v>431</v>
      </c>
      <c r="BO66" s="496" t="s">
        <v>314</v>
      </c>
      <c r="BP66" s="498">
        <v>0</v>
      </c>
      <c r="BQ66" s="637" t="s">
        <v>314</v>
      </c>
      <c r="BR66" s="636" t="s">
        <v>314</v>
      </c>
      <c r="BS66" s="510"/>
      <c r="BT66" s="511"/>
      <c r="BU66" s="512"/>
      <c r="BV66" s="513"/>
      <c r="BW66" s="514"/>
      <c r="BX66" s="515"/>
      <c r="BY66" s="515"/>
      <c r="BZ66" s="516"/>
      <c r="CA66" s="386" t="s">
        <v>314</v>
      </c>
      <c r="CB66" s="485" t="s">
        <v>314</v>
      </c>
      <c r="CC66" s="506" t="s">
        <v>314</v>
      </c>
      <c r="CD66" s="507" t="s">
        <v>314</v>
      </c>
      <c r="CE66" s="498" t="s">
        <v>314</v>
      </c>
      <c r="CF66" s="498">
        <v>0</v>
      </c>
    </row>
    <row r="67" spans="1:99" ht="30" customHeight="1" x14ac:dyDescent="0.25">
      <c r="A67" s="60" t="str">
        <f t="shared" si="0"/>
        <v>Unitil - FG&amp;E</v>
      </c>
      <c r="B67" s="65" t="s">
        <v>314</v>
      </c>
      <c r="C67" s="65" t="s">
        <v>314</v>
      </c>
      <c r="D67" s="58" t="s">
        <v>371</v>
      </c>
      <c r="E67" s="58" t="s">
        <v>322</v>
      </c>
      <c r="F67" s="58" t="s">
        <v>372</v>
      </c>
      <c r="G67" s="58" t="s">
        <v>322</v>
      </c>
      <c r="H67" s="11" t="s">
        <v>420</v>
      </c>
      <c r="I67" s="17" t="s">
        <v>408</v>
      </c>
      <c r="J67" s="116" t="s">
        <v>409</v>
      </c>
      <c r="K67" s="573">
        <v>12.849877095256593</v>
      </c>
      <c r="L67" s="573">
        <v>7.8131901443371214</v>
      </c>
      <c r="M67" s="323">
        <v>656</v>
      </c>
      <c r="N67" s="569">
        <v>6451682.7322203135</v>
      </c>
      <c r="O67" s="483" t="s">
        <v>410</v>
      </c>
      <c r="P67" s="571">
        <v>1.5</v>
      </c>
      <c r="Q67" s="485" t="s">
        <v>439</v>
      </c>
      <c r="R67" s="484" t="s">
        <v>439</v>
      </c>
      <c r="S67" s="486">
        <v>73</v>
      </c>
      <c r="T67" s="487">
        <v>73</v>
      </c>
      <c r="U67" s="18">
        <v>0</v>
      </c>
      <c r="V67" s="11">
        <v>0</v>
      </c>
      <c r="W67" s="18">
        <v>0</v>
      </c>
      <c r="X67" s="11">
        <v>0</v>
      </c>
      <c r="Y67" s="18">
        <f t="shared" si="1"/>
        <v>73</v>
      </c>
      <c r="Z67" s="11">
        <f t="shared" si="1"/>
        <v>73</v>
      </c>
      <c r="AA67" s="488">
        <v>483.69999999999993</v>
      </c>
      <c r="AB67" s="489">
        <v>483.69999999999993</v>
      </c>
      <c r="AC67" s="417">
        <v>0</v>
      </c>
      <c r="AD67" s="418">
        <v>0</v>
      </c>
      <c r="AE67" s="18">
        <v>0</v>
      </c>
      <c r="AF67" s="11">
        <v>0</v>
      </c>
      <c r="AG67" s="420">
        <f>AA67+AC67+AE67</f>
        <v>483.69999999999993</v>
      </c>
      <c r="AH67" s="421">
        <f>AB67+AD67+AF67</f>
        <v>483.69999999999993</v>
      </c>
      <c r="AI67" s="631">
        <f t="shared" si="11"/>
        <v>0.32246666666666662</v>
      </c>
      <c r="AJ67" s="582">
        <f t="shared" ref="AJ67:AJ68" si="83">AA67*0.186*8760</f>
        <v>788121.4319999998</v>
      </c>
      <c r="AK67" s="583">
        <f t="shared" ref="AK67:AK68" si="84">AB67*0.186*8760</f>
        <v>788121.4319999998</v>
      </c>
      <c r="AL67" s="582">
        <f t="shared" ref="AL67:AL68" si="85">AC67*8760</f>
        <v>0</v>
      </c>
      <c r="AM67" s="583">
        <f t="shared" ref="AM67:AM68" si="86">AD67*8760</f>
        <v>0</v>
      </c>
      <c r="AN67" s="18">
        <v>0</v>
      </c>
      <c r="AO67" s="11">
        <v>0</v>
      </c>
      <c r="AP67" s="645">
        <f>AJ67+AL67+AN67</f>
        <v>788121.4319999998</v>
      </c>
      <c r="AQ67" s="646">
        <f>AK67+AM67+AO67</f>
        <v>788121.4319999998</v>
      </c>
      <c r="AR67" s="494" t="s">
        <v>314</v>
      </c>
      <c r="AS67" s="495" t="s">
        <v>314</v>
      </c>
      <c r="AT67" s="495" t="s">
        <v>314</v>
      </c>
      <c r="AU67" s="495" t="s">
        <v>314</v>
      </c>
      <c r="AV67" s="495" t="s">
        <v>314</v>
      </c>
      <c r="AW67" s="495" t="s">
        <v>314</v>
      </c>
      <c r="AX67" s="495" t="s">
        <v>314</v>
      </c>
      <c r="AY67" s="495" t="s">
        <v>314</v>
      </c>
      <c r="AZ67" s="642">
        <f t="shared" si="8"/>
        <v>6451682.7322203135</v>
      </c>
      <c r="BA67" s="483">
        <v>0</v>
      </c>
      <c r="BB67" s="586">
        <f t="shared" ref="BB67:BB68" si="87">P67</f>
        <v>1.5</v>
      </c>
      <c r="BC67" s="483">
        <v>0</v>
      </c>
      <c r="BD67" s="660">
        <f t="shared" ref="BD67:BD68" si="88">(((92178/SUM(P$15:P$71))*P67)/92178)*21417</f>
        <v>286.01092524834365</v>
      </c>
      <c r="BE67" s="483">
        <v>0</v>
      </c>
      <c r="BF67" s="483">
        <v>0.95</v>
      </c>
      <c r="BG67" s="483">
        <v>0</v>
      </c>
      <c r="BH67" s="577" t="s">
        <v>314</v>
      </c>
      <c r="BI67" s="483">
        <v>0</v>
      </c>
      <c r="BJ67" s="483">
        <v>0</v>
      </c>
      <c r="BK67" s="585">
        <f>'9. Pre-Investment Baselines'!AV61-'3. Feeder Status'!BJ67</f>
        <v>1.3333333333333333</v>
      </c>
      <c r="BL67" s="634"/>
      <c r="BM67" s="496">
        <v>0</v>
      </c>
      <c r="BN67" s="497" t="s">
        <v>431</v>
      </c>
      <c r="BO67" s="496" t="s">
        <v>314</v>
      </c>
      <c r="BP67" s="498">
        <v>0</v>
      </c>
      <c r="BQ67" s="637" t="s">
        <v>314</v>
      </c>
      <c r="BR67" s="636" t="s">
        <v>314</v>
      </c>
      <c r="BS67" s="499">
        <v>183.13</v>
      </c>
      <c r="BT67" s="500">
        <v>116.48333</v>
      </c>
      <c r="BU67" s="501">
        <v>183.13</v>
      </c>
      <c r="BV67" s="502">
        <v>116.48333</v>
      </c>
      <c r="BW67" s="503">
        <v>1.1830000000000001</v>
      </c>
      <c r="BX67" s="504">
        <v>0.13400000000000012</v>
      </c>
      <c r="BY67" s="504">
        <v>1.1830000000000001</v>
      </c>
      <c r="BZ67" s="505">
        <v>0.13400000000000012</v>
      </c>
      <c r="CA67" s="386" t="s">
        <v>314</v>
      </c>
      <c r="CB67" s="485" t="s">
        <v>314</v>
      </c>
      <c r="CC67" s="506" t="s">
        <v>314</v>
      </c>
      <c r="CD67" s="507" t="s">
        <v>314</v>
      </c>
      <c r="CE67" s="498" t="s">
        <v>314</v>
      </c>
      <c r="CF67" s="498">
        <v>0</v>
      </c>
    </row>
    <row r="68" spans="1:99" ht="30" customHeight="1" x14ac:dyDescent="0.25">
      <c r="A68" s="60" t="str">
        <f t="shared" si="0"/>
        <v>Unitil - FG&amp;E</v>
      </c>
      <c r="B68" s="65" t="s">
        <v>314</v>
      </c>
      <c r="C68" s="65" t="s">
        <v>314</v>
      </c>
      <c r="D68" s="58" t="s">
        <v>371</v>
      </c>
      <c r="E68" s="58" t="s">
        <v>322</v>
      </c>
      <c r="F68" s="58" t="s">
        <v>373</v>
      </c>
      <c r="G68" s="58" t="s">
        <v>322</v>
      </c>
      <c r="H68" s="11" t="s">
        <v>420</v>
      </c>
      <c r="I68" s="17" t="s">
        <v>408</v>
      </c>
      <c r="J68" s="116" t="s">
        <v>409</v>
      </c>
      <c r="K68" s="573">
        <v>14.685573823150392</v>
      </c>
      <c r="L68" s="573">
        <v>8.064315622234848E-2</v>
      </c>
      <c r="M68" s="323">
        <v>1</v>
      </c>
      <c r="N68" s="569">
        <v>32109962.122240081</v>
      </c>
      <c r="O68" s="483" t="s">
        <v>410</v>
      </c>
      <c r="P68" s="571">
        <v>7.4654853907833756</v>
      </c>
      <c r="Q68" s="485" t="s">
        <v>439</v>
      </c>
      <c r="R68" s="484" t="s">
        <v>439</v>
      </c>
      <c r="S68" s="18">
        <v>0</v>
      </c>
      <c r="T68" s="11">
        <v>0</v>
      </c>
      <c r="U68" s="18">
        <v>0</v>
      </c>
      <c r="V68" s="11">
        <v>0</v>
      </c>
      <c r="W68" s="18">
        <v>0</v>
      </c>
      <c r="X68" s="11">
        <v>0</v>
      </c>
      <c r="Y68" s="18">
        <f t="shared" si="1"/>
        <v>0</v>
      </c>
      <c r="Z68" s="11">
        <f t="shared" si="1"/>
        <v>0</v>
      </c>
      <c r="AA68" s="422">
        <v>0</v>
      </c>
      <c r="AB68" s="423">
        <v>0</v>
      </c>
      <c r="AC68" s="417">
        <v>0</v>
      </c>
      <c r="AD68" s="418">
        <v>0</v>
      </c>
      <c r="AE68" s="18">
        <v>0</v>
      </c>
      <c r="AF68" s="11">
        <v>0</v>
      </c>
      <c r="AG68" s="420">
        <f>AA68+AC68+AE68</f>
        <v>0</v>
      </c>
      <c r="AH68" s="421">
        <f>AB68+AD68+AF68</f>
        <v>0</v>
      </c>
      <c r="AI68" s="631">
        <f t="shared" si="11"/>
        <v>0</v>
      </c>
      <c r="AJ68" s="582">
        <f t="shared" si="83"/>
        <v>0</v>
      </c>
      <c r="AK68" s="583">
        <f t="shared" si="84"/>
        <v>0</v>
      </c>
      <c r="AL68" s="582">
        <f t="shared" si="85"/>
        <v>0</v>
      </c>
      <c r="AM68" s="583">
        <f t="shared" si="86"/>
        <v>0</v>
      </c>
      <c r="AN68" s="18">
        <v>0</v>
      </c>
      <c r="AO68" s="11">
        <v>0</v>
      </c>
      <c r="AP68" s="645">
        <f>AJ68+AL68+AN68</f>
        <v>0</v>
      </c>
      <c r="AQ68" s="646">
        <f>AK68+AM68+AO68</f>
        <v>0</v>
      </c>
      <c r="AR68" s="494" t="s">
        <v>314</v>
      </c>
      <c r="AS68" s="495" t="s">
        <v>314</v>
      </c>
      <c r="AT68" s="495" t="s">
        <v>314</v>
      </c>
      <c r="AU68" s="495" t="s">
        <v>314</v>
      </c>
      <c r="AV68" s="495" t="s">
        <v>314</v>
      </c>
      <c r="AW68" s="495" t="s">
        <v>314</v>
      </c>
      <c r="AX68" s="495" t="s">
        <v>314</v>
      </c>
      <c r="AY68" s="495" t="s">
        <v>314</v>
      </c>
      <c r="AZ68" s="642">
        <f t="shared" si="8"/>
        <v>32109962.122240081</v>
      </c>
      <c r="BA68" s="483">
        <v>0</v>
      </c>
      <c r="BB68" s="586">
        <f t="shared" si="87"/>
        <v>7.4654853907833756</v>
      </c>
      <c r="BC68" s="483">
        <v>0</v>
      </c>
      <c r="BD68" s="660">
        <f t="shared" si="88"/>
        <v>1423.4735893639636</v>
      </c>
      <c r="BE68" s="483">
        <v>0</v>
      </c>
      <c r="BF68" s="483">
        <v>0.95</v>
      </c>
      <c r="BG68" s="483">
        <v>0</v>
      </c>
      <c r="BH68" s="577" t="s">
        <v>314</v>
      </c>
      <c r="BI68" s="483">
        <v>0</v>
      </c>
      <c r="BJ68" s="483">
        <v>0</v>
      </c>
      <c r="BK68" s="585">
        <f>'9. Pre-Investment Baselines'!AV62-'3. Feeder Status'!BJ68</f>
        <v>0</v>
      </c>
      <c r="BL68" s="634"/>
      <c r="BM68" s="496">
        <v>0</v>
      </c>
      <c r="BN68" s="497" t="s">
        <v>431</v>
      </c>
      <c r="BO68" s="496" t="s">
        <v>314</v>
      </c>
      <c r="BP68" s="498">
        <v>0</v>
      </c>
      <c r="BQ68" s="637" t="s">
        <v>314</v>
      </c>
      <c r="BR68" s="636" t="s">
        <v>314</v>
      </c>
      <c r="BS68" s="499">
        <v>0</v>
      </c>
      <c r="BT68" s="500">
        <v>-18.95</v>
      </c>
      <c r="BU68" s="501">
        <v>0</v>
      </c>
      <c r="BV68" s="502">
        <v>-18.95</v>
      </c>
      <c r="BW68" s="503">
        <v>0</v>
      </c>
      <c r="BX68" s="504">
        <v>-0.3333333</v>
      </c>
      <c r="BY68" s="504">
        <v>0</v>
      </c>
      <c r="BZ68" s="505">
        <v>-0.3333333</v>
      </c>
      <c r="CA68" s="386" t="s">
        <v>314</v>
      </c>
      <c r="CB68" s="485" t="s">
        <v>314</v>
      </c>
      <c r="CC68" s="506" t="s">
        <v>314</v>
      </c>
      <c r="CD68" s="507" t="s">
        <v>314</v>
      </c>
      <c r="CE68" s="498" t="s">
        <v>314</v>
      </c>
      <c r="CF68" s="498">
        <v>0</v>
      </c>
    </row>
    <row r="69" spans="1:99" ht="30" customHeight="1" x14ac:dyDescent="0.25">
      <c r="A69" s="60" t="str">
        <f t="shared" si="0"/>
        <v>Unitil - FG&amp;E</v>
      </c>
      <c r="B69" s="65" t="s">
        <v>314</v>
      </c>
      <c r="C69" s="65" t="s">
        <v>314</v>
      </c>
      <c r="D69" s="58" t="s">
        <v>371</v>
      </c>
      <c r="E69" s="58" t="s">
        <v>322</v>
      </c>
      <c r="F69" s="58" t="s">
        <v>374</v>
      </c>
      <c r="G69" s="58" t="s">
        <v>322</v>
      </c>
      <c r="H69" s="11" t="s">
        <v>420</v>
      </c>
      <c r="I69" s="17" t="s">
        <v>408</v>
      </c>
      <c r="J69" s="116" t="s">
        <v>409</v>
      </c>
      <c r="K69" s="573">
        <v>18.35696727893799</v>
      </c>
      <c r="L69" s="573">
        <v>0</v>
      </c>
      <c r="M69" s="323" t="s">
        <v>314</v>
      </c>
      <c r="N69" s="569">
        <v>0</v>
      </c>
      <c r="O69" s="483" t="s">
        <v>314</v>
      </c>
      <c r="P69" s="571">
        <v>0</v>
      </c>
      <c r="Q69" s="485" t="s">
        <v>439</v>
      </c>
      <c r="R69" s="484" t="s">
        <v>439</v>
      </c>
      <c r="S69" s="424"/>
      <c r="T69" s="425"/>
      <c r="U69" s="424"/>
      <c r="V69" s="425"/>
      <c r="W69" s="424"/>
      <c r="X69" s="425"/>
      <c r="Y69" s="424"/>
      <c r="Z69" s="425"/>
      <c r="AA69" s="428"/>
      <c r="AB69" s="429"/>
      <c r="AC69" s="430"/>
      <c r="AD69" s="431"/>
      <c r="AE69" s="424"/>
      <c r="AF69" s="425"/>
      <c r="AG69" s="432"/>
      <c r="AH69" s="425"/>
      <c r="AI69" s="474"/>
      <c r="AJ69" s="424"/>
      <c r="AK69" s="425"/>
      <c r="AL69" s="424"/>
      <c r="AM69" s="425"/>
      <c r="AN69" s="424"/>
      <c r="AO69" s="425"/>
      <c r="AP69" s="424"/>
      <c r="AQ69" s="425"/>
      <c r="AR69" s="494" t="s">
        <v>314</v>
      </c>
      <c r="AS69" s="495" t="s">
        <v>314</v>
      </c>
      <c r="AT69" s="495" t="s">
        <v>314</v>
      </c>
      <c r="AU69" s="495" t="s">
        <v>314</v>
      </c>
      <c r="AV69" s="495" t="s">
        <v>314</v>
      </c>
      <c r="AW69" s="495" t="s">
        <v>314</v>
      </c>
      <c r="AX69" s="495" t="s">
        <v>314</v>
      </c>
      <c r="AY69" s="495" t="s">
        <v>314</v>
      </c>
      <c r="AZ69" s="643"/>
      <c r="BA69" s="634"/>
      <c r="BB69" s="634"/>
      <c r="BC69" s="634"/>
      <c r="BD69" s="661"/>
      <c r="BE69" s="634"/>
      <c r="BF69" s="634"/>
      <c r="BG69" s="634"/>
      <c r="BH69" s="634"/>
      <c r="BI69" s="634"/>
      <c r="BJ69" s="634"/>
      <c r="BK69" s="634"/>
      <c r="BL69" s="634"/>
      <c r="BM69" s="496">
        <v>0</v>
      </c>
      <c r="BN69" s="497" t="s">
        <v>431</v>
      </c>
      <c r="BO69" s="496" t="s">
        <v>314</v>
      </c>
      <c r="BP69" s="498">
        <v>0</v>
      </c>
      <c r="BQ69" s="637" t="s">
        <v>314</v>
      </c>
      <c r="BR69" s="636" t="s">
        <v>314</v>
      </c>
      <c r="BS69" s="499" t="s">
        <v>314</v>
      </c>
      <c r="BT69" s="500" t="s">
        <v>314</v>
      </c>
      <c r="BU69" s="501" t="s">
        <v>314</v>
      </c>
      <c r="BV69" s="502" t="s">
        <v>314</v>
      </c>
      <c r="BW69" s="503" t="s">
        <v>314</v>
      </c>
      <c r="BX69" s="504" t="s">
        <v>314</v>
      </c>
      <c r="BY69" s="504" t="s">
        <v>314</v>
      </c>
      <c r="BZ69" s="505" t="s">
        <v>314</v>
      </c>
      <c r="CA69" s="386" t="s">
        <v>314</v>
      </c>
      <c r="CB69" s="485" t="s">
        <v>314</v>
      </c>
      <c r="CC69" s="506" t="s">
        <v>314</v>
      </c>
      <c r="CD69" s="507" t="s">
        <v>314</v>
      </c>
      <c r="CE69" s="498" t="s">
        <v>314</v>
      </c>
      <c r="CF69" s="498">
        <v>0</v>
      </c>
    </row>
    <row r="70" spans="1:99" ht="30" customHeight="1" x14ac:dyDescent="0.25">
      <c r="A70" s="60" t="str">
        <f t="shared" si="0"/>
        <v>Unitil - FG&amp;E</v>
      </c>
      <c r="B70" s="65" t="s">
        <v>314</v>
      </c>
      <c r="C70" s="65" t="s">
        <v>314</v>
      </c>
      <c r="D70" s="58" t="s">
        <v>371</v>
      </c>
      <c r="E70" s="58" t="s">
        <v>322</v>
      </c>
      <c r="F70" s="58" t="s">
        <v>375</v>
      </c>
      <c r="G70" s="58" t="s">
        <v>322</v>
      </c>
      <c r="H70" s="11" t="s">
        <v>420</v>
      </c>
      <c r="I70" s="17" t="s">
        <v>408</v>
      </c>
      <c r="J70" s="116" t="s">
        <v>409</v>
      </c>
      <c r="K70" s="573">
        <v>8.7195594574955457</v>
      </c>
      <c r="L70" s="573">
        <v>6.998165196022728</v>
      </c>
      <c r="M70" s="323">
        <v>191</v>
      </c>
      <c r="N70" s="569">
        <v>21075496.925253026</v>
      </c>
      <c r="O70" s="483" t="s">
        <v>410</v>
      </c>
      <c r="P70" s="571">
        <v>4.9000000000000004</v>
      </c>
      <c r="Q70" s="485" t="s">
        <v>439</v>
      </c>
      <c r="R70" s="484" t="s">
        <v>439</v>
      </c>
      <c r="S70" s="486">
        <v>8</v>
      </c>
      <c r="T70" s="487">
        <v>8</v>
      </c>
      <c r="U70" s="18">
        <v>0</v>
      </c>
      <c r="V70" s="11">
        <v>0</v>
      </c>
      <c r="W70" s="18">
        <v>0</v>
      </c>
      <c r="X70" s="11">
        <v>0</v>
      </c>
      <c r="Y70" s="18">
        <f t="shared" si="1"/>
        <v>8</v>
      </c>
      <c r="Z70" s="11">
        <f t="shared" si="1"/>
        <v>8</v>
      </c>
      <c r="AA70" s="488">
        <v>65.55</v>
      </c>
      <c r="AB70" s="489">
        <v>65.550000000000011</v>
      </c>
      <c r="AC70" s="417">
        <v>0</v>
      </c>
      <c r="AD70" s="418">
        <v>0</v>
      </c>
      <c r="AE70" s="18">
        <v>0</v>
      </c>
      <c r="AF70" s="11">
        <v>0</v>
      </c>
      <c r="AG70" s="420">
        <f>AA70+AC70+AE70</f>
        <v>65.55</v>
      </c>
      <c r="AH70" s="421">
        <f>AB70+AD70+AF70</f>
        <v>65.550000000000011</v>
      </c>
      <c r="AI70" s="631">
        <f t="shared" si="11"/>
        <v>1.3377551020408163E-2</v>
      </c>
      <c r="AJ70" s="582">
        <f t="shared" ref="AJ70:AJ71" si="89">AA70*0.186*8760</f>
        <v>106804.548</v>
      </c>
      <c r="AK70" s="583">
        <f t="shared" ref="AK70:AK71" si="90">AB70*0.186*8760</f>
        <v>106804.54800000001</v>
      </c>
      <c r="AL70" s="582">
        <f t="shared" ref="AL70:AL71" si="91">AC70*8760</f>
        <v>0</v>
      </c>
      <c r="AM70" s="583">
        <f t="shared" ref="AM70:AM71" si="92">AD70*8760</f>
        <v>0</v>
      </c>
      <c r="AN70" s="18">
        <v>0</v>
      </c>
      <c r="AO70" s="11">
        <v>0</v>
      </c>
      <c r="AP70" s="645">
        <f>AJ70+AL70+AN70</f>
        <v>106804.548</v>
      </c>
      <c r="AQ70" s="646">
        <f>AK70+AM70+AO70</f>
        <v>106804.54800000001</v>
      </c>
      <c r="AR70" s="494" t="s">
        <v>314</v>
      </c>
      <c r="AS70" s="495" t="s">
        <v>314</v>
      </c>
      <c r="AT70" s="495" t="s">
        <v>314</v>
      </c>
      <c r="AU70" s="495" t="s">
        <v>314</v>
      </c>
      <c r="AV70" s="495" t="s">
        <v>314</v>
      </c>
      <c r="AW70" s="495" t="s">
        <v>314</v>
      </c>
      <c r="AX70" s="495" t="s">
        <v>314</v>
      </c>
      <c r="AY70" s="495" t="s">
        <v>314</v>
      </c>
      <c r="AZ70" s="642">
        <f t="shared" si="8"/>
        <v>21075496.925253026</v>
      </c>
      <c r="BA70" s="483">
        <v>0</v>
      </c>
      <c r="BB70" s="586">
        <f t="shared" ref="BB70:BB71" si="93">P70</f>
        <v>4.9000000000000004</v>
      </c>
      <c r="BC70" s="483">
        <v>0</v>
      </c>
      <c r="BD70" s="660">
        <f t="shared" ref="BD70:BD71" si="94">(((92178/SUM(P$15:P$71))*P70)/92178)*21417</f>
        <v>934.30235581125601</v>
      </c>
      <c r="BE70" s="483">
        <v>0</v>
      </c>
      <c r="BF70" s="483">
        <v>0.95</v>
      </c>
      <c r="BG70" s="483">
        <v>0</v>
      </c>
      <c r="BH70" s="577" t="s">
        <v>314</v>
      </c>
      <c r="BI70" s="483">
        <v>0</v>
      </c>
      <c r="BJ70" s="483">
        <v>0</v>
      </c>
      <c r="BK70" s="585">
        <f>'9. Pre-Investment Baselines'!AV64-'3. Feeder Status'!BJ70</f>
        <v>0</v>
      </c>
      <c r="BL70" s="634"/>
      <c r="BM70" s="496">
        <v>0</v>
      </c>
      <c r="BN70" s="497" t="s">
        <v>431</v>
      </c>
      <c r="BO70" s="496" t="s">
        <v>314</v>
      </c>
      <c r="BP70" s="498">
        <v>0</v>
      </c>
      <c r="BQ70" s="637" t="s">
        <v>314</v>
      </c>
      <c r="BR70" s="636" t="s">
        <v>314</v>
      </c>
      <c r="BS70" s="499">
        <v>16.14</v>
      </c>
      <c r="BT70" s="500">
        <v>-6.336669999999998</v>
      </c>
      <c r="BU70" s="501">
        <v>16.14</v>
      </c>
      <c r="BV70" s="502">
        <v>-3.8066700000000004</v>
      </c>
      <c r="BW70" s="503">
        <v>0.17299999999999999</v>
      </c>
      <c r="BX70" s="504">
        <v>-7.400000000000001E-2</v>
      </c>
      <c r="BY70" s="504">
        <v>0.17299999999999999</v>
      </c>
      <c r="BZ70" s="505">
        <v>-5.8333300000000005E-2</v>
      </c>
      <c r="CA70" s="386" t="s">
        <v>314</v>
      </c>
      <c r="CB70" s="485" t="s">
        <v>314</v>
      </c>
      <c r="CC70" s="506" t="s">
        <v>314</v>
      </c>
      <c r="CD70" s="507" t="s">
        <v>314</v>
      </c>
      <c r="CE70" s="498" t="s">
        <v>314</v>
      </c>
      <c r="CF70" s="498">
        <v>0</v>
      </c>
    </row>
    <row r="71" spans="1:99" ht="30" customHeight="1" x14ac:dyDescent="0.25">
      <c r="A71" s="596" t="str">
        <f t="shared" si="0"/>
        <v>Unitil - FG&amp;E</v>
      </c>
      <c r="B71" s="597" t="s">
        <v>314</v>
      </c>
      <c r="C71" s="597" t="s">
        <v>314</v>
      </c>
      <c r="D71" s="200" t="s">
        <v>371</v>
      </c>
      <c r="E71" s="200" t="s">
        <v>322</v>
      </c>
      <c r="F71" s="200" t="s">
        <v>376</v>
      </c>
      <c r="G71" s="200" t="s">
        <v>322</v>
      </c>
      <c r="H71" s="185" t="s">
        <v>420</v>
      </c>
      <c r="I71" s="403" t="s">
        <v>408</v>
      </c>
      <c r="J71" s="184" t="s">
        <v>409</v>
      </c>
      <c r="K71" s="598">
        <v>9.178483639468995</v>
      </c>
      <c r="L71" s="598">
        <v>4.2770522656799237</v>
      </c>
      <c r="M71" s="326">
        <v>149</v>
      </c>
      <c r="N71" s="599">
        <v>19499005.813825622</v>
      </c>
      <c r="O71" s="600" t="s">
        <v>410</v>
      </c>
      <c r="P71" s="601">
        <v>4.53346978373078</v>
      </c>
      <c r="Q71" s="537" t="s">
        <v>439</v>
      </c>
      <c r="R71" s="602" t="s">
        <v>439</v>
      </c>
      <c r="S71" s="603">
        <v>14</v>
      </c>
      <c r="T71" s="604">
        <v>14</v>
      </c>
      <c r="U71" s="605">
        <v>0</v>
      </c>
      <c r="V71" s="185">
        <v>0</v>
      </c>
      <c r="W71" s="605">
        <v>0</v>
      </c>
      <c r="X71" s="185">
        <v>0</v>
      </c>
      <c r="Y71" s="605">
        <f t="shared" si="1"/>
        <v>14</v>
      </c>
      <c r="Z71" s="185">
        <f t="shared" si="1"/>
        <v>14</v>
      </c>
      <c r="AA71" s="606">
        <v>1046.3300000000002</v>
      </c>
      <c r="AB71" s="607">
        <v>1046.3300000000002</v>
      </c>
      <c r="AC71" s="608">
        <v>0</v>
      </c>
      <c r="AD71" s="609">
        <v>0</v>
      </c>
      <c r="AE71" s="605">
        <v>0</v>
      </c>
      <c r="AF71" s="185">
        <v>0</v>
      </c>
      <c r="AG71" s="610">
        <f>AA71+AC71+AE71</f>
        <v>1046.3300000000002</v>
      </c>
      <c r="AH71" s="611">
        <f>AB71+AD71+AF71</f>
        <v>1046.3300000000002</v>
      </c>
      <c r="AI71" s="631">
        <f t="shared" si="11"/>
        <v>0.23080114127041382</v>
      </c>
      <c r="AJ71" s="582">
        <f t="shared" si="89"/>
        <v>1704848.2488000002</v>
      </c>
      <c r="AK71" s="583">
        <f t="shared" si="90"/>
        <v>1704848.2488000002</v>
      </c>
      <c r="AL71" s="582">
        <f t="shared" si="91"/>
        <v>0</v>
      </c>
      <c r="AM71" s="583">
        <f t="shared" si="92"/>
        <v>0</v>
      </c>
      <c r="AN71" s="18">
        <v>0</v>
      </c>
      <c r="AO71" s="11">
        <v>0</v>
      </c>
      <c r="AP71" s="645">
        <f>AJ71+AL71+AN71</f>
        <v>1704848.2488000002</v>
      </c>
      <c r="AQ71" s="646">
        <f>AK71+AM71+AO71</f>
        <v>1704848.2488000002</v>
      </c>
      <c r="AR71" s="612" t="s">
        <v>314</v>
      </c>
      <c r="AS71" s="613" t="s">
        <v>314</v>
      </c>
      <c r="AT71" s="613" t="s">
        <v>314</v>
      </c>
      <c r="AU71" s="613" t="s">
        <v>314</v>
      </c>
      <c r="AV71" s="613" t="s">
        <v>314</v>
      </c>
      <c r="AW71" s="613" t="s">
        <v>314</v>
      </c>
      <c r="AX71" s="613" t="s">
        <v>314</v>
      </c>
      <c r="AY71" s="613" t="s">
        <v>314</v>
      </c>
      <c r="AZ71" s="642">
        <f t="shared" si="8"/>
        <v>19499005.813825622</v>
      </c>
      <c r="BA71" s="483">
        <v>0</v>
      </c>
      <c r="BB71" s="586">
        <f t="shared" si="93"/>
        <v>4.53346978373078</v>
      </c>
      <c r="BC71" s="483">
        <v>0</v>
      </c>
      <c r="BD71" s="660">
        <f t="shared" si="94"/>
        <v>864.41459162016577</v>
      </c>
      <c r="BE71" s="483">
        <v>0</v>
      </c>
      <c r="BF71" s="483">
        <v>0.95</v>
      </c>
      <c r="BG71" s="483">
        <v>0</v>
      </c>
      <c r="BH71" s="577" t="s">
        <v>314</v>
      </c>
      <c r="BI71" s="483">
        <v>0</v>
      </c>
      <c r="BJ71" s="483">
        <v>0</v>
      </c>
      <c r="BK71" s="585">
        <f>'9. Pre-Investment Baselines'!AV65-'3. Feeder Status'!BJ71</f>
        <v>0.66666666666666663</v>
      </c>
      <c r="BL71" s="634"/>
      <c r="BM71" s="614">
        <v>0</v>
      </c>
      <c r="BN71" s="615" t="s">
        <v>431</v>
      </c>
      <c r="BO71" s="614" t="s">
        <v>314</v>
      </c>
      <c r="BP71" s="616">
        <v>0</v>
      </c>
      <c r="BQ71" s="638" t="s">
        <v>314</v>
      </c>
      <c r="BR71" s="639" t="s">
        <v>314</v>
      </c>
      <c r="BS71" s="525">
        <v>0</v>
      </c>
      <c r="BT71" s="538">
        <v>-36.236669999999997</v>
      </c>
      <c r="BU71" s="526">
        <v>0</v>
      </c>
      <c r="BV71" s="527">
        <v>-35.613329999999998</v>
      </c>
      <c r="BW71" s="528">
        <v>0</v>
      </c>
      <c r="BX71" s="539">
        <v>-0.755</v>
      </c>
      <c r="BY71" s="529">
        <v>0</v>
      </c>
      <c r="BZ71" s="540">
        <v>-0.75066670000000002</v>
      </c>
      <c r="CA71" s="617" t="s">
        <v>314</v>
      </c>
      <c r="CB71" s="537" t="s">
        <v>314</v>
      </c>
      <c r="CC71" s="618" t="s">
        <v>314</v>
      </c>
      <c r="CD71" s="619" t="s">
        <v>314</v>
      </c>
      <c r="CE71" s="616" t="s">
        <v>314</v>
      </c>
      <c r="CF71" s="616">
        <v>0</v>
      </c>
    </row>
    <row r="72" spans="1:99" s="81" customFormat="1" ht="30" customHeight="1" thickBot="1" x14ac:dyDescent="0.3">
      <c r="A72" s="555" t="s">
        <v>313</v>
      </c>
      <c r="B72" s="402" t="s">
        <v>314</v>
      </c>
      <c r="C72" s="402" t="s">
        <v>314</v>
      </c>
      <c r="D72" s="198" t="s">
        <v>371</v>
      </c>
      <c r="E72" s="198" t="s">
        <v>322</v>
      </c>
      <c r="F72" s="453"/>
      <c r="G72" s="453"/>
      <c r="H72" s="439"/>
      <c r="I72" s="442"/>
      <c r="J72" s="453"/>
      <c r="K72" s="453"/>
      <c r="L72" s="453"/>
      <c r="M72" s="453"/>
      <c r="N72" s="666"/>
      <c r="O72" s="666"/>
      <c r="P72" s="667"/>
      <c r="Q72" s="668"/>
      <c r="R72" s="667"/>
      <c r="S72" s="438"/>
      <c r="T72" s="439"/>
      <c r="U72" s="438"/>
      <c r="V72" s="439"/>
      <c r="W72" s="438"/>
      <c r="X72" s="439"/>
      <c r="Y72" s="438"/>
      <c r="Z72" s="439"/>
      <c r="AA72" s="440"/>
      <c r="AB72" s="441"/>
      <c r="AC72" s="620"/>
      <c r="AD72" s="621"/>
      <c r="AE72" s="438"/>
      <c r="AF72" s="439"/>
      <c r="AG72" s="442"/>
      <c r="AH72" s="439"/>
      <c r="AI72" s="622"/>
      <c r="AJ72" s="438"/>
      <c r="AK72" s="439"/>
      <c r="AL72" s="438"/>
      <c r="AM72" s="439"/>
      <c r="AN72" s="438"/>
      <c r="AO72" s="439"/>
      <c r="AP72" s="438"/>
      <c r="AQ72" s="439"/>
      <c r="AR72" s="530" t="s">
        <v>314</v>
      </c>
      <c r="AS72" s="531" t="s">
        <v>314</v>
      </c>
      <c r="AT72" s="531" t="s">
        <v>314</v>
      </c>
      <c r="AU72" s="531" t="s">
        <v>314</v>
      </c>
      <c r="AV72" s="531" t="s">
        <v>314</v>
      </c>
      <c r="AW72" s="531" t="s">
        <v>314</v>
      </c>
      <c r="AX72" s="531" t="s">
        <v>314</v>
      </c>
      <c r="AY72" s="531" t="s">
        <v>314</v>
      </c>
      <c r="AZ72" s="643"/>
      <c r="BA72" s="634"/>
      <c r="BB72" s="634"/>
      <c r="BC72" s="634"/>
      <c r="BD72" s="661"/>
      <c r="BE72" s="634"/>
      <c r="BF72" s="634"/>
      <c r="BG72" s="634"/>
      <c r="BH72" s="634"/>
      <c r="BI72" s="634"/>
      <c r="BJ72" s="634"/>
      <c r="BK72" s="634"/>
      <c r="BL72" s="634"/>
      <c r="BM72" s="532">
        <v>0</v>
      </c>
      <c r="BN72" s="533" t="s">
        <v>431</v>
      </c>
      <c r="BO72" s="532" t="s">
        <v>314</v>
      </c>
      <c r="BP72" s="534">
        <v>0</v>
      </c>
      <c r="BQ72" s="640" t="s">
        <v>314</v>
      </c>
      <c r="BR72" s="641" t="s">
        <v>314</v>
      </c>
      <c r="BS72" s="541"/>
      <c r="BT72" s="542"/>
      <c r="BU72" s="543"/>
      <c r="BV72" s="544"/>
      <c r="BW72" s="545"/>
      <c r="BX72" s="546"/>
      <c r="BY72" s="546"/>
      <c r="BZ72" s="623"/>
      <c r="CA72" s="387" t="s">
        <v>314</v>
      </c>
      <c r="CB72" s="535" t="s">
        <v>314</v>
      </c>
      <c r="CC72" s="536" t="s">
        <v>314</v>
      </c>
      <c r="CD72" s="535" t="s">
        <v>314</v>
      </c>
      <c r="CE72" s="534" t="s">
        <v>314</v>
      </c>
      <c r="CF72" s="534">
        <v>0</v>
      </c>
    </row>
    <row r="73" spans="1:99" ht="15.75" thickBot="1" x14ac:dyDescent="0.3">
      <c r="A73" s="395" t="s">
        <v>264</v>
      </c>
      <c r="B73" s="710"/>
      <c r="C73" s="711"/>
      <c r="D73" s="711"/>
      <c r="E73" s="711"/>
      <c r="F73" s="711"/>
      <c r="G73" s="711"/>
      <c r="H73" s="712"/>
      <c r="I73" s="49"/>
      <c r="J73" s="49"/>
      <c r="K73" s="49"/>
      <c r="L73" s="49"/>
      <c r="M73" s="49"/>
      <c r="N73" s="50"/>
      <c r="O73" s="50"/>
      <c r="P73" s="50"/>
      <c r="Q73" s="51"/>
      <c r="R73" s="128"/>
      <c r="S73" s="547">
        <f>SUM(S15:S71)</f>
        <v>1643</v>
      </c>
      <c r="T73" s="246">
        <f>SUM(T15:T71)</f>
        <v>1642</v>
      </c>
      <c r="U73" s="547">
        <f>SUM(U15:U71)</f>
        <v>4</v>
      </c>
      <c r="V73" s="246">
        <f>SUM(V15:V71)</f>
        <v>4</v>
      </c>
      <c r="W73" s="547">
        <f t="shared" ref="W73:X73" si="95">SUM(W15:W71)</f>
        <v>0</v>
      </c>
      <c r="X73" s="246">
        <f t="shared" si="95"/>
        <v>0</v>
      </c>
      <c r="Y73" s="245">
        <f t="shared" ref="Y73:AF73" si="96">SUM(Y15:Y71)</f>
        <v>1647</v>
      </c>
      <c r="Z73" s="246">
        <f t="shared" si="96"/>
        <v>1646</v>
      </c>
      <c r="AA73" s="445">
        <f t="shared" si="96"/>
        <v>29555.125000000004</v>
      </c>
      <c r="AB73" s="446">
        <f t="shared" si="96"/>
        <v>29206.765000000003</v>
      </c>
      <c r="AC73" s="445">
        <f t="shared" si="96"/>
        <v>1862.4</v>
      </c>
      <c r="AD73" s="446">
        <f t="shared" si="96"/>
        <v>1862.4</v>
      </c>
      <c r="AE73" s="547">
        <f t="shared" si="96"/>
        <v>0</v>
      </c>
      <c r="AF73" s="246">
        <f t="shared" si="96"/>
        <v>0</v>
      </c>
      <c r="AG73" s="245">
        <f>SUM(AG15:AG71)</f>
        <v>31417.525000000005</v>
      </c>
      <c r="AH73" s="246">
        <f>SUM(AH15:AH71)</f>
        <v>31069.165000000005</v>
      </c>
      <c r="AI73" s="247"/>
      <c r="AJ73" s="245">
        <f t="shared" ref="AJ73:AS73" si="97">SUM(AJ15:AJ71)</f>
        <v>48155938.469999999</v>
      </c>
      <c r="AK73" s="246">
        <f t="shared" si="97"/>
        <v>47588334.620399997</v>
      </c>
      <c r="AL73" s="245">
        <f t="shared" si="97"/>
        <v>16314624</v>
      </c>
      <c r="AM73" s="246">
        <f t="shared" si="97"/>
        <v>16314624</v>
      </c>
      <c r="AN73" s="245">
        <v>0</v>
      </c>
      <c r="AO73" s="246">
        <v>0</v>
      </c>
      <c r="AP73" s="245">
        <f t="shared" si="97"/>
        <v>64470562.469999999</v>
      </c>
      <c r="AQ73" s="246">
        <f t="shared" si="97"/>
        <v>63902958.620399997</v>
      </c>
      <c r="AR73" s="548">
        <f t="shared" si="97"/>
        <v>0</v>
      </c>
      <c r="AS73" s="549">
        <f t="shared" si="97"/>
        <v>0</v>
      </c>
      <c r="AT73" s="550"/>
      <c r="AU73" s="549">
        <f>SUM(AU15:AU71)</f>
        <v>0</v>
      </c>
      <c r="AV73" s="549">
        <f>SUM(AV15:AV71)</f>
        <v>0</v>
      </c>
      <c r="AW73" s="549">
        <f>SUM(AW15:AW71)</f>
        <v>0</v>
      </c>
      <c r="AX73" s="549">
        <f>SUM(AX15:AX71)</f>
        <v>0</v>
      </c>
      <c r="AY73" s="550"/>
      <c r="AZ73" s="548">
        <f t="shared" ref="AZ73:BE73" si="98">SUM(AZ15:AZ71)</f>
        <v>451348668.99999988</v>
      </c>
      <c r="BA73" s="549">
        <f t="shared" si="98"/>
        <v>0</v>
      </c>
      <c r="BB73" s="549">
        <f t="shared" si="98"/>
        <v>112.32263233338163</v>
      </c>
      <c r="BC73" s="549">
        <f t="shared" si="98"/>
        <v>0</v>
      </c>
      <c r="BD73" s="662">
        <f t="shared" si="98"/>
        <v>21416.999999999996</v>
      </c>
      <c r="BE73" s="549">
        <f t="shared" si="98"/>
        <v>0</v>
      </c>
      <c r="BF73" s="550"/>
      <c r="BG73" s="550"/>
      <c r="BH73" s="549">
        <f>SUM(BH15:BH71)</f>
        <v>0</v>
      </c>
      <c r="BI73" s="549">
        <f>SUM(BI15:BI71)</f>
        <v>0</v>
      </c>
      <c r="BJ73" s="549">
        <f>SUM(BJ15:BJ71)</f>
        <v>0</v>
      </c>
      <c r="BK73" s="551">
        <f>SUM(BK15:BK71)</f>
        <v>34.333333333333329</v>
      </c>
      <c r="BL73" s="552"/>
      <c r="BM73" s="50"/>
      <c r="BN73" s="552"/>
      <c r="BO73" s="553"/>
      <c r="BP73" s="551">
        <f>SUM(BP15:BP71)</f>
        <v>0</v>
      </c>
      <c r="BQ73" s="548">
        <f>SUM(BQ15:BQ71)</f>
        <v>0</v>
      </c>
      <c r="BR73" s="50"/>
      <c r="BS73" s="552"/>
      <c r="BT73" s="50"/>
      <c r="BU73" s="50"/>
      <c r="BV73" s="50"/>
      <c r="BW73" s="552"/>
      <c r="BX73" s="50"/>
      <c r="BY73" s="50"/>
      <c r="BZ73" s="554"/>
      <c r="CA73" s="472"/>
      <c r="CB73" s="548">
        <f>SUM(CB15:CB71)</f>
        <v>0</v>
      </c>
      <c r="CC73" s="551">
        <f>SUM(CC15:CC71)</f>
        <v>0</v>
      </c>
      <c r="CD73" s="548">
        <f>SUM(CD15:CD71)</f>
        <v>0</v>
      </c>
      <c r="CE73" s="551">
        <f>SUM(CE15:CE71)</f>
        <v>0</v>
      </c>
      <c r="CF73" s="9">
        <f>SUM(CF15:CF71)</f>
        <v>0</v>
      </c>
    </row>
    <row r="74" spans="1:99" x14ac:dyDescent="0.25">
      <c r="B74" s="7"/>
      <c r="C74" s="7"/>
      <c r="D74" s="8"/>
      <c r="E74" s="8"/>
      <c r="F74" s="115"/>
      <c r="G74" s="115"/>
      <c r="H74" s="8"/>
      <c r="I74" s="115"/>
      <c r="J74" s="115"/>
      <c r="K74" s="115"/>
      <c r="L74" s="115"/>
      <c r="M74" s="115"/>
      <c r="Q74" s="4"/>
      <c r="R74" s="4"/>
      <c r="S74" s="8"/>
      <c r="T74" s="8"/>
      <c r="U74" s="8"/>
      <c r="V74" s="8"/>
      <c r="W74" s="8"/>
      <c r="X74" s="8"/>
      <c r="Y74" s="8"/>
      <c r="Z74" s="8"/>
      <c r="AA74" s="8"/>
      <c r="AB74" s="8"/>
      <c r="AC74" s="8"/>
      <c r="AD74" s="8"/>
      <c r="AE74" s="8"/>
      <c r="AF74" s="8"/>
      <c r="AG74" s="8"/>
      <c r="AH74" s="8"/>
      <c r="AI74" s="8"/>
      <c r="AJ74" s="7"/>
      <c r="AK74" s="7"/>
      <c r="AL74" s="7"/>
      <c r="AM74" s="7"/>
      <c r="AN74" s="7"/>
      <c r="AO74" s="7"/>
      <c r="AP74" s="7"/>
      <c r="AQ74" s="7"/>
      <c r="AR74" s="7"/>
      <c r="AS74" s="7"/>
      <c r="AT74" s="7"/>
      <c r="AU74" s="7"/>
      <c r="AV74" s="7"/>
      <c r="AW74" s="7"/>
      <c r="AX74" s="7"/>
      <c r="AY74" s="7"/>
    </row>
    <row r="75" spans="1:99" x14ac:dyDescent="0.25">
      <c r="A75" s="138" t="s">
        <v>52</v>
      </c>
      <c r="B75" s="140"/>
      <c r="C75" s="139"/>
      <c r="D75" s="140"/>
      <c r="E75" s="140"/>
      <c r="F75" s="140"/>
      <c r="G75" s="140"/>
      <c r="H75" s="140"/>
      <c r="I75" s="140"/>
      <c r="J75" s="140"/>
      <c r="K75" s="140"/>
      <c r="L75" s="140"/>
      <c r="M75" s="140"/>
      <c r="N75" s="140"/>
      <c r="O75" s="140"/>
      <c r="P75" s="140"/>
      <c r="Q75" s="140"/>
      <c r="R75" s="140"/>
      <c r="S75" s="141"/>
      <c r="T75" s="206"/>
      <c r="U75" s="206"/>
      <c r="V75" s="206"/>
      <c r="BD75" s="358"/>
      <c r="BE75" s="358"/>
      <c r="BF75" s="71"/>
      <c r="BG75" s="71"/>
      <c r="BH75" s="358"/>
      <c r="BI75" s="358"/>
      <c r="BL75" s="713"/>
      <c r="BM75" s="713"/>
      <c r="BN75" s="713"/>
      <c r="BO75" s="713"/>
      <c r="BP75" s="713"/>
      <c r="BQ75" s="713"/>
      <c r="BR75" s="713"/>
      <c r="CC75" s="105"/>
      <c r="CD75" s="103"/>
      <c r="CE75" s="103"/>
      <c r="CF75" s="103"/>
      <c r="CG75" s="103"/>
      <c r="CH75" s="118"/>
      <c r="CI75" s="105"/>
      <c r="CJ75" s="105"/>
      <c r="CK75" s="105"/>
      <c r="CL75" s="105"/>
      <c r="CM75" s="105"/>
      <c r="CN75" s="105"/>
      <c r="CO75" s="105"/>
      <c r="CP75" s="105"/>
      <c r="CQ75" s="105"/>
      <c r="CR75" s="105"/>
      <c r="CS75" s="105"/>
      <c r="CT75" s="105"/>
      <c r="CU75" s="119"/>
    </row>
    <row r="76" spans="1:99" x14ac:dyDescent="0.25">
      <c r="A76" s="368" t="s">
        <v>268</v>
      </c>
      <c r="B76" s="146"/>
      <c r="C76" s="143"/>
      <c r="D76" s="146"/>
      <c r="E76" s="146"/>
      <c r="F76" s="146"/>
      <c r="G76" s="146"/>
      <c r="H76" s="146"/>
      <c r="I76" s="146"/>
      <c r="J76" s="146"/>
      <c r="K76" s="146"/>
      <c r="L76" s="146"/>
      <c r="M76" s="146"/>
      <c r="N76" s="146"/>
      <c r="O76" s="146"/>
      <c r="P76" s="146"/>
      <c r="Q76" s="146"/>
      <c r="R76" s="146"/>
      <c r="S76" s="144"/>
      <c r="T76" s="206"/>
      <c r="U76" s="206"/>
      <c r="V76" s="206"/>
      <c r="BL76" s="406"/>
      <c r="BM76" s="406"/>
      <c r="BN76" s="406"/>
      <c r="BO76" s="406"/>
      <c r="BP76" s="406"/>
      <c r="BQ76" s="406"/>
      <c r="BR76" s="406"/>
      <c r="CC76" s="105"/>
      <c r="CD76" s="103"/>
      <c r="CE76" s="103"/>
      <c r="CF76" s="103"/>
      <c r="CG76" s="103"/>
      <c r="CH76" s="118"/>
      <c r="CI76" s="105"/>
      <c r="CJ76" s="105"/>
      <c r="CK76" s="105"/>
      <c r="CL76" s="105"/>
      <c r="CM76" s="105"/>
      <c r="CN76" s="105"/>
      <c r="CO76" s="105"/>
      <c r="CP76" s="105"/>
      <c r="CQ76" s="105"/>
      <c r="CR76" s="105"/>
      <c r="CS76" s="105"/>
      <c r="CT76" s="105"/>
      <c r="CU76" s="119"/>
    </row>
    <row r="77" spans="1:99" x14ac:dyDescent="0.25">
      <c r="A77" s="142" t="s">
        <v>53</v>
      </c>
      <c r="B77" s="146"/>
      <c r="C77" s="143"/>
      <c r="D77" s="146"/>
      <c r="E77" s="146"/>
      <c r="F77" s="146"/>
      <c r="G77" s="146"/>
      <c r="H77" s="146"/>
      <c r="I77" s="146"/>
      <c r="J77" s="146"/>
      <c r="K77" s="146"/>
      <c r="L77" s="146"/>
      <c r="M77" s="146"/>
      <c r="N77" s="146"/>
      <c r="O77" s="146"/>
      <c r="P77" s="146"/>
      <c r="Q77" s="146"/>
      <c r="R77" s="146"/>
      <c r="S77" s="144"/>
      <c r="T77" s="206"/>
      <c r="U77" s="206"/>
      <c r="V77" s="206"/>
      <c r="BL77" s="94"/>
      <c r="BM77" s="94"/>
      <c r="BN77" s="94"/>
      <c r="BO77" s="94"/>
      <c r="BP77" s="94"/>
      <c r="BQ77" s="94"/>
      <c r="BR77" s="94"/>
      <c r="CC77" s="122"/>
      <c r="CD77" s="120"/>
      <c r="CE77" s="120"/>
      <c r="CF77" s="120"/>
      <c r="CG77" s="120"/>
      <c r="CH77" s="120"/>
      <c r="CI77" s="120"/>
      <c r="CJ77" s="120"/>
      <c r="CK77" s="120"/>
      <c r="CL77" s="120"/>
      <c r="CM77" s="120"/>
      <c r="CN77" s="120"/>
      <c r="CO77" s="120"/>
      <c r="CP77" s="120"/>
      <c r="CQ77" s="120"/>
      <c r="CR77" s="120"/>
      <c r="CS77" s="120"/>
      <c r="CT77" s="120"/>
      <c r="CU77" s="121"/>
    </row>
    <row r="78" spans="1:99" ht="15" customHeight="1" x14ac:dyDescent="0.25">
      <c r="A78" s="152" t="s">
        <v>256</v>
      </c>
      <c r="B78" s="146"/>
      <c r="C78" s="130"/>
      <c r="D78" s="130"/>
      <c r="E78" s="130"/>
      <c r="F78" s="130"/>
      <c r="G78" s="130"/>
      <c r="H78" s="130"/>
      <c r="I78" s="130"/>
      <c r="J78" s="130"/>
      <c r="K78" s="130"/>
      <c r="L78" s="130"/>
      <c r="M78" s="130"/>
      <c r="N78" s="130"/>
      <c r="O78" s="130"/>
      <c r="P78" s="130"/>
      <c r="Q78" s="130"/>
      <c r="R78" s="130"/>
      <c r="S78" s="144"/>
      <c r="T78" s="206"/>
      <c r="U78" s="206"/>
      <c r="V78" s="206"/>
      <c r="BN78" s="102"/>
      <c r="BO78" s="102"/>
      <c r="BP78" s="102"/>
      <c r="BQ78" s="102"/>
      <c r="BR78" s="102"/>
      <c r="BS78" s="102"/>
      <c r="BT78" s="102"/>
      <c r="BU78" s="69"/>
      <c r="BV78" s="69"/>
    </row>
    <row r="79" spans="1:99" ht="15" customHeight="1" x14ac:dyDescent="0.25">
      <c r="A79" s="152" t="s">
        <v>255</v>
      </c>
      <c r="B79" s="146"/>
      <c r="C79" s="130"/>
      <c r="D79" s="130"/>
      <c r="E79" s="130"/>
      <c r="F79" s="130"/>
      <c r="G79" s="130"/>
      <c r="H79" s="130"/>
      <c r="I79" s="130"/>
      <c r="J79" s="130"/>
      <c r="K79" s="130"/>
      <c r="L79" s="130"/>
      <c r="M79" s="130"/>
      <c r="N79" s="130"/>
      <c r="O79" s="130"/>
      <c r="P79" s="130"/>
      <c r="Q79" s="130"/>
      <c r="R79" s="130"/>
      <c r="S79" s="144"/>
      <c r="T79" s="206"/>
      <c r="U79" s="206"/>
      <c r="V79" s="206"/>
      <c r="BN79" s="102"/>
      <c r="BO79" s="102"/>
      <c r="BP79" s="102"/>
      <c r="BQ79" s="102"/>
      <c r="BR79" s="102"/>
      <c r="BS79" s="102"/>
      <c r="BT79" s="102"/>
      <c r="BU79" s="69"/>
      <c r="BV79" s="69"/>
    </row>
    <row r="80" spans="1:99" ht="15" customHeight="1" x14ac:dyDescent="0.25">
      <c r="A80" s="152" t="s">
        <v>254</v>
      </c>
      <c r="B80" s="146"/>
      <c r="C80" s="130"/>
      <c r="D80" s="130"/>
      <c r="E80" s="130"/>
      <c r="F80" s="130"/>
      <c r="G80" s="130"/>
      <c r="H80" s="130"/>
      <c r="I80" s="130"/>
      <c r="J80" s="130"/>
      <c r="K80" s="130"/>
      <c r="L80" s="130"/>
      <c r="M80" s="130"/>
      <c r="N80" s="130"/>
      <c r="O80" s="130"/>
      <c r="P80" s="130"/>
      <c r="Q80" s="129"/>
      <c r="R80" s="129"/>
      <c r="S80" s="144"/>
      <c r="T80" s="206"/>
      <c r="U80" s="206"/>
      <c r="V80" s="206"/>
      <c r="BN80" s="102"/>
      <c r="BO80" s="102"/>
      <c r="BP80" s="102"/>
      <c r="BQ80" s="102"/>
      <c r="BR80" s="102"/>
      <c r="BS80" s="102"/>
      <c r="BT80" s="102"/>
      <c r="BU80" s="69"/>
      <c r="BV80" s="69"/>
    </row>
    <row r="81" spans="1:83" x14ac:dyDescent="0.25">
      <c r="A81" s="142" t="s">
        <v>5</v>
      </c>
      <c r="B81" s="146"/>
      <c r="C81" s="143"/>
      <c r="D81" s="146"/>
      <c r="E81" s="146"/>
      <c r="F81" s="146"/>
      <c r="G81" s="146"/>
      <c r="H81" s="146"/>
      <c r="I81" s="146"/>
      <c r="J81" s="146"/>
      <c r="K81" s="146"/>
      <c r="L81" s="146"/>
      <c r="M81" s="146"/>
      <c r="N81" s="146"/>
      <c r="O81" s="146"/>
      <c r="P81" s="146"/>
      <c r="Q81" s="146"/>
      <c r="R81" s="146"/>
      <c r="S81" s="144"/>
      <c r="T81" s="206"/>
      <c r="U81" s="206"/>
      <c r="V81" s="206"/>
      <c r="AP81" s="70"/>
      <c r="AQ81" s="70"/>
      <c r="AR81" s="70"/>
      <c r="AS81" s="70"/>
      <c r="AT81" s="70"/>
      <c r="AU81" s="70"/>
      <c r="AV81" s="70"/>
      <c r="AW81" s="70"/>
      <c r="AX81" s="70"/>
      <c r="AY81" s="70"/>
      <c r="AZ81" s="83"/>
      <c r="BN81" s="69"/>
      <c r="BO81" s="69"/>
      <c r="BP81" s="69"/>
      <c r="BQ81" s="69"/>
      <c r="BR81" s="713"/>
      <c r="BS81" s="713"/>
      <c r="BT81" s="713"/>
      <c r="BU81" s="713"/>
      <c r="BV81" s="713"/>
      <c r="BW81" s="94"/>
      <c r="BX81" s="94"/>
      <c r="CA81" s="70"/>
      <c r="CB81" s="70"/>
      <c r="CC81" s="70"/>
      <c r="CD81" s="70"/>
      <c r="CE81" s="70"/>
    </row>
    <row r="82" spans="1:83" x14ac:dyDescent="0.25">
      <c r="A82" s="152" t="s">
        <v>253</v>
      </c>
      <c r="B82" s="146"/>
      <c r="C82" s="148"/>
      <c r="D82" s="148"/>
      <c r="E82" s="148"/>
      <c r="F82" s="148"/>
      <c r="G82" s="148"/>
      <c r="H82" s="148"/>
      <c r="I82" s="148"/>
      <c r="J82" s="148"/>
      <c r="K82" s="148"/>
      <c r="L82" s="148"/>
      <c r="M82" s="148"/>
      <c r="N82" s="148"/>
      <c r="O82" s="148"/>
      <c r="P82" s="148"/>
      <c r="Q82" s="148"/>
      <c r="R82" s="148"/>
      <c r="S82" s="144"/>
      <c r="T82" s="206"/>
      <c r="U82" s="206"/>
      <c r="V82" s="206"/>
    </row>
    <row r="83" spans="1:83" x14ac:dyDescent="0.25">
      <c r="A83" s="142" t="s">
        <v>86</v>
      </c>
      <c r="B83" s="146"/>
      <c r="C83" s="143"/>
      <c r="D83" s="146"/>
      <c r="E83" s="146"/>
      <c r="F83" s="146"/>
      <c r="G83" s="146"/>
      <c r="H83" s="146"/>
      <c r="I83" s="146"/>
      <c r="J83" s="146"/>
      <c r="K83" s="146"/>
      <c r="L83" s="146"/>
      <c r="M83" s="146"/>
      <c r="N83" s="146"/>
      <c r="O83" s="146"/>
      <c r="P83" s="146"/>
      <c r="Q83" s="146"/>
      <c r="R83" s="146"/>
      <c r="S83" s="144"/>
      <c r="T83" s="206"/>
      <c r="U83" s="206"/>
      <c r="V83" s="206"/>
    </row>
    <row r="84" spans="1:83" ht="15" customHeight="1" x14ac:dyDescent="0.25">
      <c r="A84" s="152" t="s">
        <v>252</v>
      </c>
      <c r="B84" s="146"/>
      <c r="C84" s="130"/>
      <c r="D84" s="130"/>
      <c r="E84" s="130"/>
      <c r="F84" s="130"/>
      <c r="G84" s="130"/>
      <c r="H84" s="130"/>
      <c r="I84" s="130"/>
      <c r="J84" s="130"/>
      <c r="K84" s="130"/>
      <c r="L84" s="130"/>
      <c r="M84" s="130"/>
      <c r="N84" s="130"/>
      <c r="O84" s="130"/>
      <c r="P84" s="130"/>
      <c r="Q84" s="130"/>
      <c r="R84" s="130"/>
      <c r="S84" s="144"/>
      <c r="T84" s="206"/>
      <c r="U84" s="206"/>
      <c r="V84" s="206"/>
    </row>
    <row r="85" spans="1:83" x14ac:dyDescent="0.25">
      <c r="A85" s="152" t="s">
        <v>251</v>
      </c>
      <c r="B85" s="146"/>
      <c r="C85" s="148"/>
      <c r="D85" s="148"/>
      <c r="E85" s="148"/>
      <c r="F85" s="148"/>
      <c r="G85" s="148"/>
      <c r="H85" s="148"/>
      <c r="I85" s="148"/>
      <c r="J85" s="148"/>
      <c r="K85" s="148"/>
      <c r="L85" s="148"/>
      <c r="M85" s="148"/>
      <c r="N85" s="148"/>
      <c r="O85" s="148"/>
      <c r="P85" s="148"/>
      <c r="Q85" s="148"/>
      <c r="R85" s="148"/>
      <c r="S85" s="144"/>
      <c r="T85" s="206"/>
      <c r="U85" s="206"/>
      <c r="V85" s="206"/>
    </row>
    <row r="86" spans="1:83" s="123" customFormat="1" x14ac:dyDescent="0.25">
      <c r="A86" s="142" t="s">
        <v>49</v>
      </c>
      <c r="B86" s="147"/>
      <c r="C86" s="143"/>
      <c r="D86" s="147"/>
      <c r="E86" s="147"/>
      <c r="F86" s="147"/>
      <c r="G86" s="147"/>
      <c r="H86" s="147"/>
      <c r="I86" s="147"/>
      <c r="J86" s="147"/>
      <c r="K86" s="147"/>
      <c r="L86" s="147"/>
      <c r="M86" s="147"/>
      <c r="N86" s="147"/>
      <c r="O86" s="147"/>
      <c r="P86" s="147"/>
      <c r="Q86" s="147"/>
      <c r="R86" s="147"/>
      <c r="S86" s="153"/>
      <c r="T86" s="369"/>
      <c r="U86" s="369"/>
      <c r="V86" s="369"/>
      <c r="AZ86" s="84"/>
    </row>
    <row r="87" spans="1:83" s="123" customFormat="1" x14ac:dyDescent="0.25">
      <c r="A87" s="152" t="s">
        <v>250</v>
      </c>
      <c r="B87" s="147"/>
      <c r="C87" s="130"/>
      <c r="D87" s="130"/>
      <c r="E87" s="130"/>
      <c r="F87" s="130"/>
      <c r="G87" s="130"/>
      <c r="H87" s="130"/>
      <c r="I87" s="130"/>
      <c r="J87" s="130"/>
      <c r="K87" s="130"/>
      <c r="L87" s="130"/>
      <c r="M87" s="130"/>
      <c r="N87" s="130"/>
      <c r="O87" s="130"/>
      <c r="P87" s="130"/>
      <c r="Q87" s="130"/>
      <c r="R87" s="130"/>
      <c r="S87" s="153"/>
      <c r="T87" s="369"/>
      <c r="U87" s="369"/>
      <c r="V87" s="369"/>
      <c r="AZ87" s="84"/>
    </row>
    <row r="88" spans="1:83" x14ac:dyDescent="0.25">
      <c r="A88" s="142" t="s">
        <v>122</v>
      </c>
      <c r="B88" s="146"/>
      <c r="C88" s="143"/>
      <c r="D88" s="146"/>
      <c r="E88" s="146"/>
      <c r="F88" s="146"/>
      <c r="G88" s="146"/>
      <c r="H88" s="146"/>
      <c r="I88" s="146"/>
      <c r="J88" s="146"/>
      <c r="K88" s="146"/>
      <c r="L88" s="146"/>
      <c r="M88" s="146"/>
      <c r="N88" s="146"/>
      <c r="O88" s="146"/>
      <c r="P88" s="146"/>
      <c r="Q88" s="146"/>
      <c r="R88" s="146"/>
      <c r="S88" s="144"/>
      <c r="T88" s="206"/>
      <c r="U88" s="206"/>
      <c r="V88" s="206"/>
    </row>
    <row r="89" spans="1:83" ht="15" customHeight="1" x14ac:dyDescent="0.25">
      <c r="A89" s="152" t="s">
        <v>249</v>
      </c>
      <c r="B89" s="146"/>
      <c r="C89" s="130"/>
      <c r="D89" s="130"/>
      <c r="E89" s="130"/>
      <c r="F89" s="130"/>
      <c r="G89" s="130"/>
      <c r="H89" s="130"/>
      <c r="I89" s="130"/>
      <c r="J89" s="130"/>
      <c r="K89" s="130"/>
      <c r="L89" s="130"/>
      <c r="M89" s="130"/>
      <c r="N89" s="130"/>
      <c r="O89" s="130"/>
      <c r="P89" s="130"/>
      <c r="Q89" s="130"/>
      <c r="R89" s="130"/>
      <c r="S89" s="144"/>
      <c r="T89" s="206"/>
      <c r="U89" s="206"/>
      <c r="V89" s="206"/>
    </row>
    <row r="90" spans="1:83" ht="15" customHeight="1" x14ac:dyDescent="0.25">
      <c r="A90" s="152" t="s">
        <v>257</v>
      </c>
      <c r="B90" s="146"/>
      <c r="C90" s="130"/>
      <c r="D90" s="130"/>
      <c r="E90" s="130"/>
      <c r="F90" s="130"/>
      <c r="G90" s="130"/>
      <c r="H90" s="130"/>
      <c r="I90" s="130"/>
      <c r="J90" s="130"/>
      <c r="K90" s="130"/>
      <c r="L90" s="130"/>
      <c r="M90" s="130"/>
      <c r="N90" s="130"/>
      <c r="O90" s="130"/>
      <c r="P90" s="130"/>
      <c r="Q90" s="130"/>
      <c r="R90" s="130"/>
      <c r="S90" s="144"/>
      <c r="T90" s="206"/>
      <c r="U90" s="206"/>
      <c r="V90" s="206"/>
    </row>
    <row r="91" spans="1:83" ht="15" customHeight="1" x14ac:dyDescent="0.25">
      <c r="A91" s="152" t="s">
        <v>258</v>
      </c>
      <c r="B91" s="146"/>
      <c r="C91" s="130"/>
      <c r="D91" s="130"/>
      <c r="E91" s="130"/>
      <c r="F91" s="130"/>
      <c r="G91" s="130"/>
      <c r="H91" s="130"/>
      <c r="I91" s="130"/>
      <c r="J91" s="130"/>
      <c r="K91" s="130"/>
      <c r="L91" s="130"/>
      <c r="M91" s="130"/>
      <c r="N91" s="130"/>
      <c r="O91" s="130"/>
      <c r="P91" s="130"/>
      <c r="Q91" s="130"/>
      <c r="R91" s="130"/>
      <c r="S91" s="144"/>
      <c r="T91" s="206"/>
      <c r="U91" s="206"/>
      <c r="V91" s="206"/>
    </row>
    <row r="92" spans="1:83" ht="15" customHeight="1" x14ac:dyDescent="0.25">
      <c r="A92" s="154" t="s">
        <v>246</v>
      </c>
      <c r="B92" s="146"/>
      <c r="C92" s="149"/>
      <c r="D92" s="149"/>
      <c r="E92" s="149"/>
      <c r="F92" s="149"/>
      <c r="G92" s="149"/>
      <c r="H92" s="149"/>
      <c r="I92" s="149"/>
      <c r="J92" s="149"/>
      <c r="K92" s="149"/>
      <c r="L92" s="149"/>
      <c r="M92" s="149"/>
      <c r="N92" s="149"/>
      <c r="O92" s="149"/>
      <c r="P92" s="149"/>
      <c r="Q92" s="149"/>
      <c r="R92" s="149"/>
      <c r="S92" s="144"/>
      <c r="T92" s="206"/>
      <c r="U92" s="206"/>
      <c r="V92" s="206"/>
    </row>
    <row r="93" spans="1:83" x14ac:dyDescent="0.25">
      <c r="A93" s="145" t="s">
        <v>123</v>
      </c>
      <c r="B93" s="146"/>
      <c r="C93" s="143"/>
      <c r="D93" s="146"/>
      <c r="E93" s="146"/>
      <c r="F93" s="146"/>
      <c r="G93" s="146"/>
      <c r="H93" s="146"/>
      <c r="I93" s="146"/>
      <c r="J93" s="146"/>
      <c r="K93" s="146"/>
      <c r="L93" s="146"/>
      <c r="M93" s="146"/>
      <c r="N93" s="146"/>
      <c r="O93" s="146"/>
      <c r="P93" s="146"/>
      <c r="Q93" s="146"/>
      <c r="R93" s="146"/>
      <c r="S93" s="144"/>
      <c r="T93" s="206"/>
      <c r="U93" s="206"/>
      <c r="V93" s="206"/>
    </row>
    <row r="94" spans="1:83" x14ac:dyDescent="0.25">
      <c r="A94" s="154" t="s">
        <v>259</v>
      </c>
      <c r="B94" s="146"/>
      <c r="C94" s="149"/>
      <c r="D94" s="149"/>
      <c r="E94" s="149"/>
      <c r="F94" s="149"/>
      <c r="G94" s="149"/>
      <c r="H94" s="149"/>
      <c r="I94" s="149"/>
      <c r="J94" s="149"/>
      <c r="K94" s="149"/>
      <c r="L94" s="149"/>
      <c r="M94" s="149"/>
      <c r="N94" s="149"/>
      <c r="O94" s="149"/>
      <c r="P94" s="149"/>
      <c r="Q94" s="149"/>
      <c r="R94" s="149"/>
      <c r="S94" s="144"/>
      <c r="T94" s="206"/>
      <c r="U94" s="206"/>
      <c r="V94" s="206"/>
    </row>
    <row r="95" spans="1:83" x14ac:dyDescent="0.25">
      <c r="A95" s="154" t="s">
        <v>260</v>
      </c>
      <c r="B95" s="146"/>
      <c r="C95" s="150"/>
      <c r="D95" s="150"/>
      <c r="E95" s="150"/>
      <c r="F95" s="150"/>
      <c r="G95" s="150"/>
      <c r="H95" s="150"/>
      <c r="I95" s="150"/>
      <c r="J95" s="150"/>
      <c r="K95" s="150"/>
      <c r="L95" s="150"/>
      <c r="M95" s="150"/>
      <c r="N95" s="150"/>
      <c r="O95" s="150"/>
      <c r="P95" s="150"/>
      <c r="Q95" s="150"/>
      <c r="R95" s="150"/>
      <c r="S95" s="144"/>
      <c r="T95" s="206"/>
      <c r="U95" s="206"/>
      <c r="V95" s="206"/>
    </row>
    <row r="96" spans="1:83" x14ac:dyDescent="0.25">
      <c r="A96" s="155" t="s">
        <v>261</v>
      </c>
      <c r="B96" s="156"/>
      <c r="C96" s="132"/>
      <c r="D96" s="132"/>
      <c r="E96" s="132"/>
      <c r="F96" s="132"/>
      <c r="G96" s="132"/>
      <c r="H96" s="132"/>
      <c r="I96" s="132"/>
      <c r="J96" s="132"/>
      <c r="K96" s="132"/>
      <c r="L96" s="132"/>
      <c r="M96" s="132"/>
      <c r="N96" s="132"/>
      <c r="O96" s="132"/>
      <c r="P96" s="132"/>
      <c r="Q96" s="132"/>
      <c r="R96" s="132"/>
      <c r="S96" s="157"/>
      <c r="T96" s="206"/>
      <c r="U96" s="206"/>
      <c r="V96" s="206"/>
    </row>
    <row r="97" spans="1:52" x14ac:dyDescent="0.25">
      <c r="C97" s="71"/>
      <c r="AZ97" s="114"/>
    </row>
    <row r="98" spans="1:52" x14ac:dyDescent="0.25">
      <c r="A98" s="647" t="s">
        <v>435</v>
      </c>
      <c r="B98" s="114" t="s">
        <v>438</v>
      </c>
    </row>
  </sheetData>
  <mergeCells count="36">
    <mergeCell ref="CA11:CF11"/>
    <mergeCell ref="S12:Z12"/>
    <mergeCell ref="AA12:AI12"/>
    <mergeCell ref="AJ12:AQ12"/>
    <mergeCell ref="AZ12:BK13"/>
    <mergeCell ref="BL12:BM13"/>
    <mergeCell ref="BN12:BP13"/>
    <mergeCell ref="BQ12:BR13"/>
    <mergeCell ref="BS12:BZ12"/>
    <mergeCell ref="CA12:CC12"/>
    <mergeCell ref="S11:AQ11"/>
    <mergeCell ref="AR11:AY13"/>
    <mergeCell ref="AZ11:BZ11"/>
    <mergeCell ref="AJ13:AK13"/>
    <mergeCell ref="AL13:AM13"/>
    <mergeCell ref="AN13:AO13"/>
    <mergeCell ref="BR81:BV81"/>
    <mergeCell ref="CD12:CE12"/>
    <mergeCell ref="CF12:CF13"/>
    <mergeCell ref="S13:T13"/>
    <mergeCell ref="U13:V13"/>
    <mergeCell ref="W13:X13"/>
    <mergeCell ref="Y13:Z13"/>
    <mergeCell ref="AA13:AB13"/>
    <mergeCell ref="AC13:AD13"/>
    <mergeCell ref="AE13:AF13"/>
    <mergeCell ref="AG13:AH13"/>
    <mergeCell ref="AP13:AQ13"/>
    <mergeCell ref="BS13:BZ13"/>
    <mergeCell ref="CB13:CC13"/>
    <mergeCell ref="CD13:CE13"/>
    <mergeCell ref="B73:H73"/>
    <mergeCell ref="BL75:BR75"/>
    <mergeCell ref="A11:H13"/>
    <mergeCell ref="I11:P13"/>
    <mergeCell ref="Q11:R13"/>
  </mergeCells>
  <printOptions headings="1" gridLines="1"/>
  <pageMargins left="0.7" right="0.7" top="0.75" bottom="0.75" header="0.3" footer="0.3"/>
  <pageSetup scale="1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WhiteSpace="0" zoomScaleNormal="100" workbookViewId="0"/>
  </sheetViews>
  <sheetFormatPr defaultRowHeight="15" x14ac:dyDescent="0.25"/>
  <cols>
    <col min="1" max="1" width="23.28515625" style="114" customWidth="1"/>
    <col min="2" max="2" width="25.7109375" style="114" customWidth="1"/>
    <col min="3" max="4" width="15.7109375" style="114" customWidth="1"/>
    <col min="5" max="5" width="22.28515625" style="114" bestFit="1" customWidth="1"/>
    <col min="6" max="6" width="23.42578125" style="114" bestFit="1" customWidth="1"/>
    <col min="7" max="10" width="15.7109375" style="114" customWidth="1"/>
    <col min="11" max="11" width="18" style="114" customWidth="1"/>
    <col min="12" max="17" width="15.7109375" style="114" customWidth="1"/>
    <col min="18" max="16384" width="9.140625" style="114"/>
  </cols>
  <sheetData>
    <row r="1" spans="1:17" x14ac:dyDescent="0.25">
      <c r="A1" s="1" t="s">
        <v>50</v>
      </c>
      <c r="B1" s="1" t="s">
        <v>165</v>
      </c>
      <c r="C1" s="127"/>
      <c r="D1" s="241" t="s">
        <v>1</v>
      </c>
      <c r="E1" s="241" t="str">
        <f>'1.Feeder Deployment Incremental'!E1</f>
        <v>Unitil - FG&amp;E</v>
      </c>
      <c r="H1" s="2"/>
    </row>
    <row r="2" spans="1:17" x14ac:dyDescent="0.25">
      <c r="A2" s="1"/>
      <c r="B2" s="1"/>
      <c r="C2" s="127"/>
      <c r="D2" s="241" t="s">
        <v>2</v>
      </c>
      <c r="E2" s="254">
        <f>'1.Feeder Deployment Incremental'!E2</f>
        <v>2018</v>
      </c>
      <c r="H2" s="2"/>
    </row>
    <row r="3" spans="1:17" x14ac:dyDescent="0.25">
      <c r="B3" s="1"/>
      <c r="C3" s="6"/>
      <c r="D3" s="2"/>
    </row>
    <row r="4" spans="1:17" ht="15" customHeight="1" x14ac:dyDescent="0.25">
      <c r="A4" s="169" t="s">
        <v>198</v>
      </c>
      <c r="B4" s="140"/>
      <c r="C4" s="170"/>
      <c r="D4" s="170"/>
      <c r="E4" s="170"/>
      <c r="F4" s="170"/>
      <c r="G4" s="171"/>
      <c r="H4" s="221"/>
      <c r="I4" s="221"/>
    </row>
    <row r="5" spans="1:17" ht="15" customHeight="1" x14ac:dyDescent="0.25">
      <c r="A5" s="152" t="s">
        <v>81</v>
      </c>
      <c r="B5" s="146"/>
      <c r="C5" s="172"/>
      <c r="D5" s="172"/>
      <c r="E5" s="172"/>
      <c r="F5" s="172"/>
      <c r="G5" s="390"/>
      <c r="H5" s="221"/>
      <c r="I5" s="221"/>
    </row>
    <row r="6" spans="1:17" ht="15" customHeight="1" x14ac:dyDescent="0.25">
      <c r="A6" s="152" t="s">
        <v>63</v>
      </c>
      <c r="B6" s="146"/>
      <c r="C6" s="148"/>
      <c r="D6" s="173"/>
      <c r="E6" s="148"/>
      <c r="F6" s="148"/>
      <c r="G6" s="174"/>
      <c r="H6" s="158"/>
      <c r="I6" s="158"/>
    </row>
    <row r="7" spans="1:17" s="115" customFormat="1" ht="15" customHeight="1" x14ac:dyDescent="0.3">
      <c r="A7" s="152" t="s">
        <v>234</v>
      </c>
      <c r="B7" s="359"/>
      <c r="C7" s="175"/>
      <c r="D7" s="173"/>
      <c r="E7" s="175"/>
      <c r="F7" s="175"/>
      <c r="G7" s="391"/>
      <c r="H7" s="221"/>
      <c r="I7" s="221"/>
      <c r="J7" s="2"/>
      <c r="K7" s="2"/>
      <c r="L7" s="2"/>
      <c r="M7" s="2"/>
      <c r="N7" s="2"/>
      <c r="O7" s="2"/>
    </row>
    <row r="8" spans="1:17" ht="15" customHeight="1" x14ac:dyDescent="0.25">
      <c r="A8" s="152" t="s">
        <v>95</v>
      </c>
      <c r="B8" s="146"/>
      <c r="C8" s="147"/>
      <c r="D8" s="173"/>
      <c r="E8" s="147"/>
      <c r="F8" s="147"/>
      <c r="G8" s="153"/>
      <c r="H8" s="369"/>
      <c r="I8" s="369"/>
    </row>
    <row r="9" spans="1:17" ht="15" customHeight="1" x14ac:dyDescent="0.25">
      <c r="A9" s="152" t="s">
        <v>96</v>
      </c>
      <c r="B9" s="146"/>
      <c r="C9" s="148"/>
      <c r="D9" s="173"/>
      <c r="E9" s="148"/>
      <c r="F9" s="148"/>
      <c r="G9" s="174"/>
      <c r="H9" s="158"/>
      <c r="I9" s="158"/>
    </row>
    <row r="10" spans="1:17" ht="15" customHeight="1" x14ac:dyDescent="0.25">
      <c r="A10" s="155" t="s">
        <v>97</v>
      </c>
      <c r="B10" s="156"/>
      <c r="C10" s="159"/>
      <c r="D10" s="176"/>
      <c r="E10" s="159"/>
      <c r="F10" s="159"/>
      <c r="G10" s="177"/>
      <c r="H10" s="158"/>
      <c r="I10" s="158"/>
    </row>
    <row r="11" spans="1:17" ht="15" customHeight="1" thickBot="1" x14ac:dyDescent="0.3">
      <c r="B11" s="12"/>
      <c r="D11" s="12"/>
      <c r="E11" s="12"/>
      <c r="F11" s="12"/>
      <c r="G11" s="12"/>
      <c r="H11" s="12"/>
    </row>
    <row r="12" spans="1:17" ht="16.5" thickBot="1" x14ac:dyDescent="0.3">
      <c r="B12" s="221"/>
      <c r="C12" s="779" t="s">
        <v>180</v>
      </c>
      <c r="D12" s="780"/>
      <c r="E12" s="780"/>
      <c r="F12" s="780"/>
      <c r="G12" s="780"/>
      <c r="H12" s="781"/>
      <c r="I12" s="782" t="s">
        <v>181</v>
      </c>
      <c r="J12" s="783"/>
      <c r="K12" s="784"/>
      <c r="L12" s="782" t="s">
        <v>182</v>
      </c>
      <c r="M12" s="783"/>
      <c r="N12" s="783"/>
      <c r="O12" s="783"/>
      <c r="P12" s="783"/>
      <c r="Q12" s="784"/>
    </row>
    <row r="13" spans="1:17" ht="75" customHeight="1" thickBot="1" x14ac:dyDescent="0.3">
      <c r="B13" s="222"/>
      <c r="C13" s="785" t="s">
        <v>271</v>
      </c>
      <c r="D13" s="786"/>
      <c r="E13" s="787"/>
      <c r="F13" s="785" t="s">
        <v>72</v>
      </c>
      <c r="G13" s="788"/>
      <c r="H13" s="789"/>
      <c r="I13" s="396" t="s">
        <v>90</v>
      </c>
      <c r="J13" s="396" t="s">
        <v>124</v>
      </c>
      <c r="K13" s="396" t="s">
        <v>179</v>
      </c>
      <c r="L13" s="790" t="s">
        <v>183</v>
      </c>
      <c r="M13" s="791"/>
      <c r="N13" s="791"/>
      <c r="O13" s="792"/>
      <c r="P13" s="108" t="s">
        <v>185</v>
      </c>
      <c r="Q13" s="108" t="s">
        <v>187</v>
      </c>
    </row>
    <row r="14" spans="1:17" ht="60" customHeight="1" thickBot="1" x14ac:dyDescent="0.3">
      <c r="A14" s="389" t="s">
        <v>1</v>
      </c>
      <c r="B14" s="382" t="s">
        <v>73</v>
      </c>
      <c r="C14" s="113" t="s">
        <v>40</v>
      </c>
      <c r="D14" s="45" t="s">
        <v>47</v>
      </c>
      <c r="E14" s="44" t="s">
        <v>48</v>
      </c>
      <c r="F14" s="43" t="s">
        <v>44</v>
      </c>
      <c r="G14" s="45" t="s">
        <v>45</v>
      </c>
      <c r="H14" s="44" t="s">
        <v>46</v>
      </c>
      <c r="I14" s="43" t="s">
        <v>177</v>
      </c>
      <c r="J14" s="43" t="s">
        <v>178</v>
      </c>
      <c r="K14" s="43" t="s">
        <v>91</v>
      </c>
      <c r="L14" s="397" t="s">
        <v>92</v>
      </c>
      <c r="M14" s="45" t="s">
        <v>93</v>
      </c>
      <c r="N14" s="398" t="s">
        <v>94</v>
      </c>
      <c r="O14" s="44" t="s">
        <v>40</v>
      </c>
      <c r="P14" s="107" t="s">
        <v>186</v>
      </c>
      <c r="Q14" s="107" t="s">
        <v>188</v>
      </c>
    </row>
    <row r="15" spans="1:17" ht="30" customHeight="1" x14ac:dyDescent="0.25">
      <c r="A15" s="388" t="str">
        <f>$E$1</f>
        <v>Unitil - FG&amp;E</v>
      </c>
      <c r="B15" s="383" t="s">
        <v>64</v>
      </c>
      <c r="C15" s="339">
        <v>0</v>
      </c>
      <c r="D15" s="337">
        <v>0</v>
      </c>
      <c r="E15" s="314">
        <v>45</v>
      </c>
      <c r="F15" s="339">
        <v>0</v>
      </c>
      <c r="G15" s="337">
        <v>0</v>
      </c>
      <c r="H15" s="314">
        <v>45</v>
      </c>
      <c r="I15" s="339" t="s">
        <v>314</v>
      </c>
      <c r="J15" s="339" t="s">
        <v>314</v>
      </c>
      <c r="K15" s="345"/>
      <c r="L15" s="336" t="s">
        <v>314</v>
      </c>
      <c r="M15" s="337" t="s">
        <v>314</v>
      </c>
      <c r="N15" s="337" t="s">
        <v>314</v>
      </c>
      <c r="O15" s="338" t="s">
        <v>314</v>
      </c>
      <c r="P15" s="109"/>
      <c r="Q15" s="109"/>
    </row>
    <row r="16" spans="1:17" ht="30" customHeight="1" x14ac:dyDescent="0.25">
      <c r="A16" s="386" t="str">
        <f t="shared" ref="A16:A22" si="0">$E$1</f>
        <v>Unitil - FG&amp;E</v>
      </c>
      <c r="B16" s="384" t="s">
        <v>65</v>
      </c>
      <c r="C16" s="346">
        <f>C15/$E$15</f>
        <v>0</v>
      </c>
      <c r="D16" s="347">
        <f t="shared" ref="D16:E16" si="1">D15/$E$15</f>
        <v>0</v>
      </c>
      <c r="E16" s="348">
        <f t="shared" si="1"/>
        <v>1</v>
      </c>
      <c r="F16" s="346">
        <f>F15/$E$15</f>
        <v>0</v>
      </c>
      <c r="G16" s="347">
        <f t="shared" ref="G16" si="2">G15/$E$15</f>
        <v>0</v>
      </c>
      <c r="H16" s="348">
        <f t="shared" ref="H16" si="3">H15/$E$15</f>
        <v>1</v>
      </c>
      <c r="I16" s="346" t="s">
        <v>314</v>
      </c>
      <c r="J16" s="346" t="s">
        <v>314</v>
      </c>
      <c r="K16" s="349"/>
      <c r="L16" s="350" t="s">
        <v>314</v>
      </c>
      <c r="M16" s="347" t="s">
        <v>314</v>
      </c>
      <c r="N16" s="347" t="s">
        <v>314</v>
      </c>
      <c r="O16" s="351" t="s">
        <v>314</v>
      </c>
      <c r="P16" s="106"/>
      <c r="Q16" s="106"/>
    </row>
    <row r="17" spans="1:17" ht="30" customHeight="1" x14ac:dyDescent="0.25">
      <c r="A17" s="386" t="str">
        <f t="shared" si="0"/>
        <v>Unitil - FG&amp;E</v>
      </c>
      <c r="B17" s="384" t="s">
        <v>66</v>
      </c>
      <c r="C17" s="340">
        <v>0</v>
      </c>
      <c r="D17" s="341">
        <v>0</v>
      </c>
      <c r="E17" s="315">
        <v>29869</v>
      </c>
      <c r="F17" s="340">
        <v>0</v>
      </c>
      <c r="G17" s="341">
        <v>0</v>
      </c>
      <c r="H17" s="315">
        <v>29869</v>
      </c>
      <c r="I17" s="340" t="s">
        <v>314</v>
      </c>
      <c r="J17" s="340" t="s">
        <v>314</v>
      </c>
      <c r="K17" s="340">
        <v>0</v>
      </c>
      <c r="L17" s="342" t="s">
        <v>314</v>
      </c>
      <c r="M17" s="341" t="s">
        <v>314</v>
      </c>
      <c r="N17" s="341" t="s">
        <v>314</v>
      </c>
      <c r="O17" s="343" t="s">
        <v>314</v>
      </c>
      <c r="P17" s="106"/>
      <c r="Q17" s="106"/>
    </row>
    <row r="18" spans="1:17" ht="30" customHeight="1" x14ac:dyDescent="0.25">
      <c r="A18" s="386" t="str">
        <f t="shared" si="0"/>
        <v>Unitil - FG&amp;E</v>
      </c>
      <c r="B18" s="384" t="s">
        <v>67</v>
      </c>
      <c r="C18" s="346">
        <f t="shared" ref="C18:H18" si="4">C17/$E$17</f>
        <v>0</v>
      </c>
      <c r="D18" s="347">
        <f t="shared" si="4"/>
        <v>0</v>
      </c>
      <c r="E18" s="348">
        <f t="shared" si="4"/>
        <v>1</v>
      </c>
      <c r="F18" s="346">
        <f t="shared" si="4"/>
        <v>0</v>
      </c>
      <c r="G18" s="347">
        <f t="shared" si="4"/>
        <v>0</v>
      </c>
      <c r="H18" s="348">
        <f t="shared" si="4"/>
        <v>1</v>
      </c>
      <c r="I18" s="346" t="s">
        <v>314</v>
      </c>
      <c r="J18" s="346" t="s">
        <v>314</v>
      </c>
      <c r="K18" s="346">
        <v>0</v>
      </c>
      <c r="L18" s="350" t="s">
        <v>314</v>
      </c>
      <c r="M18" s="347" t="s">
        <v>314</v>
      </c>
      <c r="N18" s="347" t="s">
        <v>314</v>
      </c>
      <c r="O18" s="351" t="s">
        <v>314</v>
      </c>
      <c r="P18" s="106"/>
      <c r="Q18" s="106"/>
    </row>
    <row r="19" spans="1:17" ht="30" customHeight="1" x14ac:dyDescent="0.25">
      <c r="A19" s="386" t="str">
        <f t="shared" si="0"/>
        <v>Unitil - FG&amp;E</v>
      </c>
      <c r="B19" s="384" t="s">
        <v>68</v>
      </c>
      <c r="C19" s="340">
        <v>0</v>
      </c>
      <c r="D19" s="341">
        <v>0</v>
      </c>
      <c r="E19" s="315">
        <v>451348.66899999988</v>
      </c>
      <c r="F19" s="340">
        <v>0</v>
      </c>
      <c r="G19" s="341">
        <v>0</v>
      </c>
      <c r="H19" s="315">
        <v>451348.66899999988</v>
      </c>
      <c r="I19" s="340" t="s">
        <v>314</v>
      </c>
      <c r="J19" s="340" t="s">
        <v>314</v>
      </c>
      <c r="K19" s="344"/>
      <c r="L19" s="342" t="s">
        <v>314</v>
      </c>
      <c r="M19" s="341" t="s">
        <v>314</v>
      </c>
      <c r="N19" s="341" t="s">
        <v>314</v>
      </c>
      <c r="O19" s="343" t="s">
        <v>314</v>
      </c>
      <c r="P19" s="106"/>
      <c r="Q19" s="106"/>
    </row>
    <row r="20" spans="1:17" ht="30" customHeight="1" x14ac:dyDescent="0.25">
      <c r="A20" s="386" t="str">
        <f t="shared" si="0"/>
        <v>Unitil - FG&amp;E</v>
      </c>
      <c r="B20" s="384" t="s">
        <v>69</v>
      </c>
      <c r="C20" s="346">
        <f t="shared" ref="C20:H20" si="5">C19/$E$19</f>
        <v>0</v>
      </c>
      <c r="D20" s="347">
        <f t="shared" si="5"/>
        <v>0</v>
      </c>
      <c r="E20" s="348">
        <f t="shared" si="5"/>
        <v>1</v>
      </c>
      <c r="F20" s="346">
        <f t="shared" si="5"/>
        <v>0</v>
      </c>
      <c r="G20" s="347">
        <f t="shared" si="5"/>
        <v>0</v>
      </c>
      <c r="H20" s="348">
        <f t="shared" si="5"/>
        <v>1</v>
      </c>
      <c r="I20" s="346" t="s">
        <v>314</v>
      </c>
      <c r="J20" s="346" t="s">
        <v>314</v>
      </c>
      <c r="K20" s="349"/>
      <c r="L20" s="350" t="s">
        <v>314</v>
      </c>
      <c r="M20" s="347" t="s">
        <v>314</v>
      </c>
      <c r="N20" s="347" t="s">
        <v>314</v>
      </c>
      <c r="O20" s="351" t="s">
        <v>314</v>
      </c>
      <c r="P20" s="106"/>
      <c r="Q20" s="106"/>
    </row>
    <row r="21" spans="1:17" ht="30" customHeight="1" x14ac:dyDescent="0.25">
      <c r="A21" s="386" t="str">
        <f t="shared" si="0"/>
        <v>Unitil - FG&amp;E</v>
      </c>
      <c r="B21" s="384" t="s">
        <v>70</v>
      </c>
      <c r="C21" s="340">
        <v>0</v>
      </c>
      <c r="D21" s="341">
        <v>0</v>
      </c>
      <c r="E21" s="315">
        <v>93.322999999999993</v>
      </c>
      <c r="F21" s="340">
        <v>0</v>
      </c>
      <c r="G21" s="341">
        <v>0</v>
      </c>
      <c r="H21" s="315">
        <v>93.322999999999993</v>
      </c>
      <c r="I21" s="340" t="s">
        <v>314</v>
      </c>
      <c r="J21" s="340" t="s">
        <v>314</v>
      </c>
      <c r="K21" s="344"/>
      <c r="L21" s="342" t="s">
        <v>314</v>
      </c>
      <c r="M21" s="341" t="s">
        <v>314</v>
      </c>
      <c r="N21" s="341" t="s">
        <v>314</v>
      </c>
      <c r="O21" s="343" t="s">
        <v>314</v>
      </c>
      <c r="P21" s="106"/>
      <c r="Q21" s="106"/>
    </row>
    <row r="22" spans="1:17" ht="30" customHeight="1" thickBot="1" x14ac:dyDescent="0.3">
      <c r="A22" s="387" t="str">
        <f t="shared" si="0"/>
        <v>Unitil - FG&amp;E</v>
      </c>
      <c r="B22" s="385" t="s">
        <v>71</v>
      </c>
      <c r="C22" s="352">
        <f t="shared" ref="C22:H22" si="6">C21/$E$21</f>
        <v>0</v>
      </c>
      <c r="D22" s="353">
        <f t="shared" si="6"/>
        <v>0</v>
      </c>
      <c r="E22" s="354">
        <f t="shared" si="6"/>
        <v>1</v>
      </c>
      <c r="F22" s="352">
        <f t="shared" si="6"/>
        <v>0</v>
      </c>
      <c r="G22" s="353">
        <f t="shared" si="6"/>
        <v>0</v>
      </c>
      <c r="H22" s="354">
        <f t="shared" si="6"/>
        <v>1</v>
      </c>
      <c r="I22" s="352" t="s">
        <v>314</v>
      </c>
      <c r="J22" s="352" t="s">
        <v>314</v>
      </c>
      <c r="K22" s="355"/>
      <c r="L22" s="356" t="s">
        <v>314</v>
      </c>
      <c r="M22" s="353" t="s">
        <v>314</v>
      </c>
      <c r="N22" s="353" t="s">
        <v>314</v>
      </c>
      <c r="O22" s="357" t="s">
        <v>314</v>
      </c>
      <c r="P22" s="252"/>
      <c r="Q22" s="252"/>
    </row>
    <row r="23" spans="1:17" ht="30" customHeight="1" thickBot="1" x14ac:dyDescent="0.3">
      <c r="B23" s="206"/>
      <c r="C23" s="206"/>
      <c r="D23" s="206"/>
      <c r="E23" s="206"/>
      <c r="F23" s="206"/>
      <c r="G23" s="206"/>
      <c r="H23" s="206"/>
      <c r="I23" s="206"/>
      <c r="J23" s="206"/>
      <c r="K23" s="206"/>
      <c r="L23" s="206"/>
      <c r="M23" s="206"/>
      <c r="N23" s="206"/>
      <c r="O23" s="251" t="s">
        <v>184</v>
      </c>
      <c r="P23" s="334" t="s">
        <v>314</v>
      </c>
      <c r="Q23" s="335">
        <v>0</v>
      </c>
    </row>
    <row r="24" spans="1:17" x14ac:dyDescent="0.25">
      <c r="A24" s="376" t="s">
        <v>38</v>
      </c>
      <c r="B24" s="206"/>
      <c r="C24" s="206"/>
      <c r="D24" s="206"/>
      <c r="E24" s="206"/>
      <c r="F24" s="206"/>
      <c r="G24" s="206"/>
      <c r="H24" s="206"/>
      <c r="I24" s="206"/>
      <c r="J24" s="206"/>
      <c r="K24" s="206"/>
    </row>
    <row r="25" spans="1:17" x14ac:dyDescent="0.25">
      <c r="A25" s="160" t="s">
        <v>243</v>
      </c>
      <c r="B25" s="140"/>
      <c r="C25" s="161"/>
      <c r="D25" s="161"/>
      <c r="E25" s="161"/>
      <c r="F25" s="161"/>
      <c r="G25" s="161"/>
      <c r="H25" s="161"/>
      <c r="I25" s="162"/>
      <c r="J25" s="163"/>
      <c r="K25" s="392"/>
    </row>
    <row r="26" spans="1:17" x14ac:dyDescent="0.25">
      <c r="A26" s="152" t="s">
        <v>244</v>
      </c>
      <c r="B26" s="146"/>
      <c r="C26" s="151"/>
      <c r="D26" s="151"/>
      <c r="E26" s="151"/>
      <c r="F26" s="151"/>
      <c r="G26" s="151"/>
      <c r="H26" s="151"/>
      <c r="I26" s="164"/>
      <c r="J26" s="165"/>
      <c r="K26" s="392"/>
    </row>
    <row r="27" spans="1:17" x14ac:dyDescent="0.25">
      <c r="A27" s="152" t="s">
        <v>247</v>
      </c>
      <c r="B27" s="146"/>
      <c r="C27" s="151"/>
      <c r="D27" s="151"/>
      <c r="E27" s="151"/>
      <c r="F27" s="151"/>
      <c r="G27" s="151"/>
      <c r="H27" s="151"/>
      <c r="I27" s="164"/>
      <c r="J27" s="165"/>
      <c r="K27" s="392"/>
    </row>
    <row r="28" spans="1:17" x14ac:dyDescent="0.25">
      <c r="A28" s="155" t="s">
        <v>311</v>
      </c>
      <c r="B28" s="156"/>
      <c r="C28" s="166"/>
      <c r="D28" s="166"/>
      <c r="E28" s="166"/>
      <c r="F28" s="166"/>
      <c r="G28" s="166"/>
      <c r="H28" s="166"/>
      <c r="I28" s="167"/>
      <c r="J28" s="168"/>
      <c r="K28" s="392"/>
    </row>
    <row r="29" spans="1:17" x14ac:dyDescent="0.25">
      <c r="B29" s="126"/>
    </row>
  </sheetData>
  <mergeCells count="6">
    <mergeCell ref="C12:H12"/>
    <mergeCell ref="I12:K12"/>
    <mergeCell ref="L12:Q12"/>
    <mergeCell ref="C13:E13"/>
    <mergeCell ref="F13:H13"/>
    <mergeCell ref="L13:O13"/>
  </mergeCells>
  <pageMargins left="0.7" right="0.7" top="0.75" bottom="0.75" header="0.3" footer="0.3"/>
  <pageSetup scale="4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Normal="100" workbookViewId="0"/>
  </sheetViews>
  <sheetFormatPr defaultColWidth="9.140625" defaultRowHeight="15" x14ac:dyDescent="0.25"/>
  <cols>
    <col min="1" max="1" width="23.28515625" style="114" customWidth="1"/>
    <col min="2" max="2" width="48.140625" bestFit="1" customWidth="1"/>
    <col min="3" max="3" width="29" bestFit="1" customWidth="1"/>
    <col min="4" max="4" width="16.7109375" customWidth="1"/>
    <col min="5" max="5" width="22" bestFit="1" customWidth="1"/>
    <col min="6" max="6" width="27.7109375" bestFit="1" customWidth="1"/>
    <col min="7" max="15" width="16.7109375" customWidth="1"/>
    <col min="16" max="16" width="14.7109375" customWidth="1"/>
    <col min="17" max="23" width="9.7109375" customWidth="1"/>
    <col min="24" max="25" width="10.7109375" customWidth="1"/>
  </cols>
  <sheetData>
    <row r="1" spans="1:24" x14ac:dyDescent="0.25">
      <c r="A1" s="59" t="s">
        <v>99</v>
      </c>
      <c r="B1" s="59" t="s">
        <v>174</v>
      </c>
      <c r="D1" s="241" t="s">
        <v>1</v>
      </c>
      <c r="E1" s="241" t="str">
        <f>'1.Feeder Deployment Incremental'!E1</f>
        <v>Unitil - FG&amp;E</v>
      </c>
      <c r="G1" s="71"/>
      <c r="H1" s="1"/>
      <c r="I1" s="1"/>
      <c r="J1" s="1"/>
    </row>
    <row r="2" spans="1:24" x14ac:dyDescent="0.25">
      <c r="A2" s="71"/>
      <c r="B2" s="71"/>
      <c r="D2" s="241" t="s">
        <v>2</v>
      </c>
      <c r="E2" s="241">
        <f>'1.Feeder Deployment Incremental'!E2</f>
        <v>2018</v>
      </c>
      <c r="G2" s="72"/>
      <c r="I2" s="27"/>
      <c r="L2" s="27"/>
      <c r="M2" s="27"/>
    </row>
    <row r="3" spans="1:24" s="114" customFormat="1" x14ac:dyDescent="0.25">
      <c r="A3" s="71"/>
      <c r="B3" s="71"/>
      <c r="C3" s="255"/>
      <c r="D3" s="253"/>
      <c r="E3" s="56"/>
      <c r="G3" s="72"/>
      <c r="I3" s="27"/>
      <c r="L3" s="27"/>
      <c r="M3" s="27"/>
    </row>
    <row r="4" spans="1:24" ht="15" customHeight="1" x14ac:dyDescent="0.25">
      <c r="A4" s="358" t="s">
        <v>199</v>
      </c>
      <c r="B4" s="358"/>
      <c r="C4" s="358"/>
      <c r="D4" s="358"/>
      <c r="E4" s="358"/>
      <c r="G4" s="358"/>
      <c r="H4" s="3"/>
      <c r="I4" s="3"/>
      <c r="J4" s="3"/>
      <c r="K4" s="3"/>
      <c r="L4" s="3"/>
      <c r="M4" s="3"/>
      <c r="N4" s="3"/>
      <c r="O4" s="3"/>
      <c r="P4" s="10"/>
      <c r="Q4" s="62"/>
      <c r="R4" s="10"/>
      <c r="S4" s="10"/>
      <c r="T4" s="10"/>
      <c r="U4" s="10"/>
      <c r="V4" s="10"/>
      <c r="W4" s="10"/>
    </row>
    <row r="5" spans="1:24" ht="15.75" thickBot="1" x14ac:dyDescent="0.3">
      <c r="E5" s="1"/>
      <c r="F5" s="1"/>
      <c r="G5" s="10"/>
      <c r="H5" s="10"/>
      <c r="I5" s="10"/>
      <c r="J5" s="10"/>
      <c r="K5" s="10"/>
      <c r="L5" s="10"/>
      <c r="M5" s="10"/>
      <c r="N5" s="10"/>
      <c r="O5" s="10"/>
      <c r="P5" s="10"/>
      <c r="Q5" s="10"/>
      <c r="R5" s="10"/>
      <c r="S5" s="10"/>
      <c r="T5" s="10"/>
      <c r="U5" s="10"/>
      <c r="V5" s="10"/>
      <c r="W5" s="10"/>
    </row>
    <row r="6" spans="1:24" ht="15" customHeight="1" thickBot="1" x14ac:dyDescent="0.3">
      <c r="B6" s="180"/>
      <c r="C6" s="180"/>
      <c r="D6" s="793">
        <v>2018</v>
      </c>
      <c r="E6" s="794"/>
      <c r="F6" s="795"/>
      <c r="G6" s="796">
        <v>2019</v>
      </c>
      <c r="H6" s="799"/>
      <c r="I6" s="798"/>
      <c r="J6" s="799">
        <v>2020</v>
      </c>
      <c r="K6" s="799"/>
      <c r="L6" s="797"/>
      <c r="M6" s="796" t="s">
        <v>191</v>
      </c>
      <c r="N6" s="797"/>
      <c r="O6" s="798"/>
      <c r="P6" s="2"/>
      <c r="Q6" s="2"/>
      <c r="R6" s="2"/>
      <c r="S6" s="2"/>
      <c r="T6" s="2"/>
      <c r="U6" s="2"/>
      <c r="V6" s="2"/>
      <c r="W6" s="2"/>
    </row>
    <row r="7" spans="1:24" ht="75" customHeight="1" thickBot="1" x14ac:dyDescent="0.3">
      <c r="A7" s="381" t="s">
        <v>1</v>
      </c>
      <c r="B7" s="110" t="s">
        <v>37</v>
      </c>
      <c r="C7" s="111" t="s">
        <v>41</v>
      </c>
      <c r="D7" s="43" t="s">
        <v>74</v>
      </c>
      <c r="E7" s="45" t="s">
        <v>274</v>
      </c>
      <c r="F7" s="44" t="s">
        <v>275</v>
      </c>
      <c r="G7" s="43" t="s">
        <v>75</v>
      </c>
      <c r="H7" s="45" t="s">
        <v>276</v>
      </c>
      <c r="I7" s="44" t="s">
        <v>277</v>
      </c>
      <c r="J7" s="43" t="s">
        <v>76</v>
      </c>
      <c r="K7" s="45" t="s">
        <v>279</v>
      </c>
      <c r="L7" s="44" t="s">
        <v>278</v>
      </c>
      <c r="M7" s="43" t="s">
        <v>77</v>
      </c>
      <c r="N7" s="45" t="s">
        <v>280</v>
      </c>
      <c r="O7" s="44" t="s">
        <v>281</v>
      </c>
      <c r="P7" s="2"/>
      <c r="Q7" s="2"/>
      <c r="R7" s="2"/>
      <c r="S7" s="2"/>
      <c r="T7" s="2"/>
      <c r="U7" s="2"/>
      <c r="V7" s="2"/>
      <c r="W7" s="2"/>
    </row>
    <row r="8" spans="1:24" ht="15" customHeight="1" x14ac:dyDescent="0.25">
      <c r="A8" s="46" t="s">
        <v>313</v>
      </c>
      <c r="B8" s="46" t="s">
        <v>31</v>
      </c>
      <c r="C8" s="256" t="s">
        <v>36</v>
      </c>
      <c r="D8" s="264">
        <v>0</v>
      </c>
      <c r="E8" s="276">
        <v>0</v>
      </c>
      <c r="F8" s="277">
        <v>0</v>
      </c>
      <c r="G8" s="264">
        <v>0</v>
      </c>
      <c r="H8" s="290">
        <v>0</v>
      </c>
      <c r="I8" s="277">
        <v>0</v>
      </c>
      <c r="J8" s="264">
        <v>2</v>
      </c>
      <c r="K8" s="276">
        <v>15000</v>
      </c>
      <c r="L8" s="277">
        <v>15000</v>
      </c>
      <c r="M8" s="291">
        <f t="shared" ref="M8" si="0">D8+G8+J8</f>
        <v>2</v>
      </c>
      <c r="N8" s="280">
        <f t="shared" ref="N8" si="1">E8+H8+K8</f>
        <v>15000</v>
      </c>
      <c r="O8" s="279">
        <f t="shared" ref="O8" si="2">F8+I8+L8</f>
        <v>15000</v>
      </c>
      <c r="R8" s="16"/>
      <c r="X8" s="5"/>
    </row>
    <row r="9" spans="1:24" x14ac:dyDescent="0.25">
      <c r="A9" s="47" t="s">
        <v>313</v>
      </c>
      <c r="B9" s="47" t="s">
        <v>31</v>
      </c>
      <c r="C9" s="257" t="s">
        <v>35</v>
      </c>
      <c r="D9" s="399" t="s">
        <v>314</v>
      </c>
      <c r="E9" s="278" t="s">
        <v>314</v>
      </c>
      <c r="F9" s="279" t="s">
        <v>314</v>
      </c>
      <c r="G9" s="399" t="s">
        <v>314</v>
      </c>
      <c r="H9" s="400" t="s">
        <v>314</v>
      </c>
      <c r="I9" s="279" t="s">
        <v>314</v>
      </c>
      <c r="J9" s="399" t="s">
        <v>314</v>
      </c>
      <c r="K9" s="278" t="s">
        <v>314</v>
      </c>
      <c r="L9" s="279" t="s">
        <v>314</v>
      </c>
      <c r="M9" s="294" t="s">
        <v>314</v>
      </c>
      <c r="N9" s="283" t="s">
        <v>314</v>
      </c>
      <c r="O9" s="282" t="s">
        <v>314</v>
      </c>
      <c r="R9" s="16"/>
      <c r="X9" s="5"/>
    </row>
    <row r="10" spans="1:24" x14ac:dyDescent="0.25">
      <c r="A10" s="47" t="s">
        <v>313</v>
      </c>
      <c r="B10" s="47" t="s">
        <v>31</v>
      </c>
      <c r="C10" s="257" t="s">
        <v>34</v>
      </c>
      <c r="D10" s="292">
        <v>0</v>
      </c>
      <c r="E10" s="281">
        <v>0</v>
      </c>
      <c r="F10" s="282">
        <v>0</v>
      </c>
      <c r="G10" s="292">
        <v>5</v>
      </c>
      <c r="H10" s="293">
        <v>682500</v>
      </c>
      <c r="I10" s="282">
        <f>H10</f>
        <v>682500</v>
      </c>
      <c r="J10" s="292">
        <v>4</v>
      </c>
      <c r="K10" s="281">
        <v>120000</v>
      </c>
      <c r="L10" s="282">
        <f>K10</f>
        <v>120000</v>
      </c>
      <c r="M10" s="294">
        <f t="shared" ref="M10:M28" si="3">D10+G10+J10</f>
        <v>9</v>
      </c>
      <c r="N10" s="283">
        <f t="shared" ref="N10:N28" si="4">E10+H10+K10</f>
        <v>802500</v>
      </c>
      <c r="O10" s="282">
        <f t="shared" ref="O10:O28" si="5">F10+I10+L10</f>
        <v>802500</v>
      </c>
      <c r="R10" s="16"/>
      <c r="X10" s="5"/>
    </row>
    <row r="11" spans="1:24" x14ac:dyDescent="0.25">
      <c r="A11" s="47" t="s">
        <v>313</v>
      </c>
      <c r="B11" s="47" t="s">
        <v>31</v>
      </c>
      <c r="C11" s="257" t="s">
        <v>33</v>
      </c>
      <c r="D11" s="292" t="s">
        <v>314</v>
      </c>
      <c r="E11" s="281" t="s">
        <v>314</v>
      </c>
      <c r="F11" s="282" t="s">
        <v>314</v>
      </c>
      <c r="G11" s="292" t="s">
        <v>314</v>
      </c>
      <c r="H11" s="293" t="s">
        <v>314</v>
      </c>
      <c r="I11" s="282" t="s">
        <v>314</v>
      </c>
      <c r="J11" s="292" t="s">
        <v>314</v>
      </c>
      <c r="K11" s="281" t="s">
        <v>314</v>
      </c>
      <c r="L11" s="282" t="s">
        <v>314</v>
      </c>
      <c r="M11" s="294" t="s">
        <v>314</v>
      </c>
      <c r="N11" s="283" t="s">
        <v>314</v>
      </c>
      <c r="O11" s="282" t="s">
        <v>314</v>
      </c>
      <c r="R11" s="16"/>
      <c r="X11" s="5"/>
    </row>
    <row r="12" spans="1:24" x14ac:dyDescent="0.25">
      <c r="A12" s="47" t="s">
        <v>313</v>
      </c>
      <c r="B12" s="47" t="s">
        <v>31</v>
      </c>
      <c r="C12" s="257" t="s">
        <v>32</v>
      </c>
      <c r="D12" s="292" t="s">
        <v>314</v>
      </c>
      <c r="E12" s="281" t="s">
        <v>314</v>
      </c>
      <c r="F12" s="282" t="s">
        <v>314</v>
      </c>
      <c r="G12" s="292" t="s">
        <v>314</v>
      </c>
      <c r="H12" s="293" t="s">
        <v>314</v>
      </c>
      <c r="I12" s="284" t="s">
        <v>314</v>
      </c>
      <c r="J12" s="292" t="s">
        <v>314</v>
      </c>
      <c r="K12" s="281" t="s">
        <v>314</v>
      </c>
      <c r="L12" s="284" t="s">
        <v>314</v>
      </c>
      <c r="M12" s="294" t="s">
        <v>314</v>
      </c>
      <c r="N12" s="283" t="s">
        <v>314</v>
      </c>
      <c r="O12" s="282" t="s">
        <v>314</v>
      </c>
      <c r="Q12" s="15"/>
      <c r="R12" s="16"/>
      <c r="U12" s="15"/>
      <c r="X12" s="5"/>
    </row>
    <row r="13" spans="1:24" x14ac:dyDescent="0.25">
      <c r="A13" s="47" t="s">
        <v>313</v>
      </c>
      <c r="B13" s="47" t="s">
        <v>31</v>
      </c>
      <c r="C13" s="257" t="s">
        <v>30</v>
      </c>
      <c r="D13" s="292">
        <v>0</v>
      </c>
      <c r="E13" s="281">
        <v>0</v>
      </c>
      <c r="F13" s="282">
        <v>0</v>
      </c>
      <c r="G13" s="292"/>
      <c r="H13" s="293">
        <v>70000</v>
      </c>
      <c r="I13" s="282">
        <v>0</v>
      </c>
      <c r="J13" s="292">
        <v>1</v>
      </c>
      <c r="K13" s="281">
        <v>35000</v>
      </c>
      <c r="L13" s="282">
        <v>105000</v>
      </c>
      <c r="M13" s="294">
        <f t="shared" si="3"/>
        <v>1</v>
      </c>
      <c r="N13" s="283">
        <f t="shared" si="4"/>
        <v>105000</v>
      </c>
      <c r="O13" s="282">
        <f>F13+I13+L13</f>
        <v>105000</v>
      </c>
      <c r="R13" s="14"/>
      <c r="V13" s="13"/>
      <c r="X13" s="5"/>
    </row>
    <row r="14" spans="1:24" x14ac:dyDescent="0.25">
      <c r="A14" s="47" t="s">
        <v>313</v>
      </c>
      <c r="B14" s="47" t="s">
        <v>26</v>
      </c>
      <c r="C14" s="257" t="s">
        <v>29</v>
      </c>
      <c r="D14" s="292" t="s">
        <v>314</v>
      </c>
      <c r="E14" s="281" t="s">
        <v>314</v>
      </c>
      <c r="F14" s="282" t="s">
        <v>314</v>
      </c>
      <c r="G14" s="292" t="s">
        <v>314</v>
      </c>
      <c r="H14" s="293" t="s">
        <v>314</v>
      </c>
      <c r="I14" s="282" t="s">
        <v>314</v>
      </c>
      <c r="J14" s="292" t="s">
        <v>314</v>
      </c>
      <c r="K14" s="281" t="s">
        <v>314</v>
      </c>
      <c r="L14" s="282" t="s">
        <v>314</v>
      </c>
      <c r="M14" s="294" t="s">
        <v>314</v>
      </c>
      <c r="N14" s="283" t="s">
        <v>314</v>
      </c>
      <c r="O14" s="282" t="s">
        <v>314</v>
      </c>
      <c r="X14" s="5"/>
    </row>
    <row r="15" spans="1:24" x14ac:dyDescent="0.25">
      <c r="A15" s="47" t="s">
        <v>313</v>
      </c>
      <c r="B15" s="47" t="s">
        <v>26</v>
      </c>
      <c r="C15" s="257" t="s">
        <v>28</v>
      </c>
      <c r="D15" s="292" t="s">
        <v>314</v>
      </c>
      <c r="E15" s="281" t="s">
        <v>314</v>
      </c>
      <c r="F15" s="282" t="s">
        <v>314</v>
      </c>
      <c r="G15" s="292" t="s">
        <v>314</v>
      </c>
      <c r="H15" s="293" t="s">
        <v>314</v>
      </c>
      <c r="I15" s="282" t="s">
        <v>314</v>
      </c>
      <c r="J15" s="292" t="s">
        <v>314</v>
      </c>
      <c r="K15" s="281" t="s">
        <v>314</v>
      </c>
      <c r="L15" s="282" t="s">
        <v>314</v>
      </c>
      <c r="M15" s="294" t="s">
        <v>314</v>
      </c>
      <c r="N15" s="283" t="s">
        <v>314</v>
      </c>
      <c r="O15" s="282" t="s">
        <v>314</v>
      </c>
      <c r="X15" s="5"/>
    </row>
    <row r="16" spans="1:24" x14ac:dyDescent="0.25">
      <c r="A16" s="47" t="s">
        <v>313</v>
      </c>
      <c r="B16" s="47" t="s">
        <v>26</v>
      </c>
      <c r="C16" s="257" t="s">
        <v>27</v>
      </c>
      <c r="D16" s="292" t="s">
        <v>314</v>
      </c>
      <c r="E16" s="281" t="s">
        <v>314</v>
      </c>
      <c r="F16" s="282" t="s">
        <v>314</v>
      </c>
      <c r="G16" s="292" t="s">
        <v>314</v>
      </c>
      <c r="H16" s="293" t="s">
        <v>314</v>
      </c>
      <c r="I16" s="282" t="s">
        <v>314</v>
      </c>
      <c r="J16" s="292" t="s">
        <v>314</v>
      </c>
      <c r="K16" s="281" t="s">
        <v>314</v>
      </c>
      <c r="L16" s="282" t="s">
        <v>314</v>
      </c>
      <c r="M16" s="294" t="s">
        <v>314</v>
      </c>
      <c r="N16" s="283" t="s">
        <v>314</v>
      </c>
      <c r="O16" s="282" t="s">
        <v>314</v>
      </c>
      <c r="X16" s="5"/>
    </row>
    <row r="17" spans="1:24" x14ac:dyDescent="0.25">
      <c r="A17" s="47" t="s">
        <v>313</v>
      </c>
      <c r="B17" s="47" t="s">
        <v>26</v>
      </c>
      <c r="C17" s="257" t="s">
        <v>25</v>
      </c>
      <c r="D17" s="292" t="s">
        <v>314</v>
      </c>
      <c r="E17" s="281" t="s">
        <v>314</v>
      </c>
      <c r="F17" s="282" t="s">
        <v>314</v>
      </c>
      <c r="G17" s="292" t="s">
        <v>314</v>
      </c>
      <c r="H17" s="293" t="s">
        <v>314</v>
      </c>
      <c r="I17" s="282" t="s">
        <v>314</v>
      </c>
      <c r="J17" s="292" t="s">
        <v>314</v>
      </c>
      <c r="K17" s="281" t="s">
        <v>314</v>
      </c>
      <c r="L17" s="282" t="s">
        <v>314</v>
      </c>
      <c r="M17" s="294" t="s">
        <v>314</v>
      </c>
      <c r="N17" s="283" t="s">
        <v>314</v>
      </c>
      <c r="O17" s="282" t="s">
        <v>314</v>
      </c>
      <c r="X17" s="5"/>
    </row>
    <row r="18" spans="1:24" ht="15" customHeight="1" x14ac:dyDescent="0.25">
      <c r="A18" s="47" t="s">
        <v>313</v>
      </c>
      <c r="B18" s="47" t="s">
        <v>20</v>
      </c>
      <c r="C18" s="257" t="s">
        <v>24</v>
      </c>
      <c r="D18" s="292">
        <v>0</v>
      </c>
      <c r="E18" s="281">
        <v>0</v>
      </c>
      <c r="F18" s="282">
        <v>0</v>
      </c>
      <c r="G18" s="292">
        <v>12</v>
      </c>
      <c r="H18" s="293">
        <v>739000</v>
      </c>
      <c r="I18" s="282">
        <v>739000</v>
      </c>
      <c r="J18" s="292">
        <v>24</v>
      </c>
      <c r="K18" s="281">
        <v>739000</v>
      </c>
      <c r="L18" s="282">
        <v>739000</v>
      </c>
      <c r="M18" s="294">
        <f t="shared" si="3"/>
        <v>36</v>
      </c>
      <c r="N18" s="283">
        <f t="shared" si="4"/>
        <v>1478000</v>
      </c>
      <c r="O18" s="282">
        <f t="shared" si="5"/>
        <v>1478000</v>
      </c>
      <c r="X18" s="5"/>
    </row>
    <row r="19" spans="1:24" x14ac:dyDescent="0.25">
      <c r="A19" s="47" t="s">
        <v>313</v>
      </c>
      <c r="B19" s="47" t="s">
        <v>20</v>
      </c>
      <c r="C19" s="257" t="s">
        <v>23</v>
      </c>
      <c r="D19" s="292">
        <v>0</v>
      </c>
      <c r="E19" s="281">
        <v>0</v>
      </c>
      <c r="F19" s="282">
        <v>0</v>
      </c>
      <c r="G19" s="292">
        <v>0</v>
      </c>
      <c r="H19" s="293">
        <v>0</v>
      </c>
      <c r="I19" s="282">
        <v>0</v>
      </c>
      <c r="J19" s="292">
        <v>0</v>
      </c>
      <c r="K19" s="281">
        <v>0</v>
      </c>
      <c r="L19" s="282">
        <v>0</v>
      </c>
      <c r="M19" s="294">
        <f t="shared" si="3"/>
        <v>0</v>
      </c>
      <c r="N19" s="283">
        <f t="shared" si="4"/>
        <v>0</v>
      </c>
      <c r="O19" s="282">
        <f t="shared" si="5"/>
        <v>0</v>
      </c>
      <c r="X19" s="5"/>
    </row>
    <row r="20" spans="1:24" x14ac:dyDescent="0.25">
      <c r="A20" s="47" t="s">
        <v>313</v>
      </c>
      <c r="B20" s="47" t="s">
        <v>20</v>
      </c>
      <c r="C20" s="257" t="s">
        <v>22</v>
      </c>
      <c r="D20" s="292">
        <v>0</v>
      </c>
      <c r="E20" s="281">
        <v>0</v>
      </c>
      <c r="F20" s="282">
        <v>0</v>
      </c>
      <c r="G20" s="292">
        <v>1</v>
      </c>
      <c r="H20" s="293">
        <v>37500</v>
      </c>
      <c r="I20" s="282">
        <v>37500</v>
      </c>
      <c r="J20" s="292">
        <v>0</v>
      </c>
      <c r="K20" s="281">
        <v>0</v>
      </c>
      <c r="L20" s="282">
        <v>0</v>
      </c>
      <c r="M20" s="294">
        <f t="shared" si="3"/>
        <v>1</v>
      </c>
      <c r="N20" s="283">
        <f t="shared" si="4"/>
        <v>37500</v>
      </c>
      <c r="O20" s="282">
        <f t="shared" si="5"/>
        <v>37500</v>
      </c>
      <c r="X20" s="5"/>
    </row>
    <row r="21" spans="1:24" x14ac:dyDescent="0.25">
      <c r="A21" s="47" t="s">
        <v>313</v>
      </c>
      <c r="B21" s="47" t="s">
        <v>20</v>
      </c>
      <c r="C21" s="257" t="s">
        <v>21</v>
      </c>
      <c r="D21" s="292">
        <v>0</v>
      </c>
      <c r="E21" s="281">
        <v>0</v>
      </c>
      <c r="F21" s="282">
        <v>0</v>
      </c>
      <c r="G21" s="292">
        <v>0</v>
      </c>
      <c r="H21" s="293">
        <v>0</v>
      </c>
      <c r="I21" s="282">
        <v>0</v>
      </c>
      <c r="J21" s="292">
        <v>0</v>
      </c>
      <c r="K21" s="281">
        <v>0</v>
      </c>
      <c r="L21" s="282">
        <v>0</v>
      </c>
      <c r="M21" s="294">
        <f t="shared" si="3"/>
        <v>0</v>
      </c>
      <c r="N21" s="283">
        <f t="shared" si="4"/>
        <v>0</v>
      </c>
      <c r="O21" s="282">
        <f t="shared" si="5"/>
        <v>0</v>
      </c>
      <c r="X21" s="5"/>
    </row>
    <row r="22" spans="1:24" x14ac:dyDescent="0.25">
      <c r="A22" s="47" t="s">
        <v>313</v>
      </c>
      <c r="B22" s="47" t="s">
        <v>20</v>
      </c>
      <c r="C22" s="257" t="s">
        <v>19</v>
      </c>
      <c r="D22" s="292">
        <v>0</v>
      </c>
      <c r="E22" s="281">
        <v>0</v>
      </c>
      <c r="F22" s="282">
        <v>0</v>
      </c>
      <c r="G22" s="292" t="s">
        <v>315</v>
      </c>
      <c r="H22" s="293" t="s">
        <v>315</v>
      </c>
      <c r="I22" s="282" t="s">
        <v>315</v>
      </c>
      <c r="J22" s="292" t="s">
        <v>315</v>
      </c>
      <c r="K22" s="281" t="s">
        <v>315</v>
      </c>
      <c r="L22" s="282" t="s">
        <v>315</v>
      </c>
      <c r="M22" s="294" t="s">
        <v>315</v>
      </c>
      <c r="N22" s="283" t="s">
        <v>315</v>
      </c>
      <c r="O22" s="282" t="s">
        <v>315</v>
      </c>
      <c r="X22" s="5"/>
    </row>
    <row r="23" spans="1:24" x14ac:dyDescent="0.25">
      <c r="A23" s="47" t="s">
        <v>313</v>
      </c>
      <c r="B23" s="47" t="s">
        <v>16</v>
      </c>
      <c r="C23" s="257" t="s">
        <v>18</v>
      </c>
      <c r="D23" s="292" t="s">
        <v>314</v>
      </c>
      <c r="E23" s="281" t="s">
        <v>314</v>
      </c>
      <c r="F23" s="282" t="s">
        <v>314</v>
      </c>
      <c r="G23" s="292" t="s">
        <v>314</v>
      </c>
      <c r="H23" s="293" t="s">
        <v>314</v>
      </c>
      <c r="I23" s="282" t="s">
        <v>314</v>
      </c>
      <c r="J23" s="292" t="s">
        <v>314</v>
      </c>
      <c r="K23" s="281" t="s">
        <v>314</v>
      </c>
      <c r="L23" s="282" t="s">
        <v>314</v>
      </c>
      <c r="M23" s="294" t="s">
        <v>314</v>
      </c>
      <c r="N23" s="283" t="s">
        <v>314</v>
      </c>
      <c r="O23" s="282" t="s">
        <v>314</v>
      </c>
      <c r="W23" s="12"/>
      <c r="X23" s="5"/>
    </row>
    <row r="24" spans="1:24" x14ac:dyDescent="0.25">
      <c r="A24" s="47" t="s">
        <v>313</v>
      </c>
      <c r="B24" s="47" t="s">
        <v>16</v>
      </c>
      <c r="C24" s="257" t="s">
        <v>17</v>
      </c>
      <c r="D24" s="292" t="s">
        <v>314</v>
      </c>
      <c r="E24" s="281" t="s">
        <v>314</v>
      </c>
      <c r="F24" s="282" t="s">
        <v>314</v>
      </c>
      <c r="G24" s="292" t="s">
        <v>314</v>
      </c>
      <c r="H24" s="293" t="s">
        <v>314</v>
      </c>
      <c r="I24" s="282" t="s">
        <v>314</v>
      </c>
      <c r="J24" s="292" t="s">
        <v>314</v>
      </c>
      <c r="K24" s="281" t="s">
        <v>314</v>
      </c>
      <c r="L24" s="282" t="s">
        <v>314</v>
      </c>
      <c r="M24" s="294" t="s">
        <v>314</v>
      </c>
      <c r="N24" s="283" t="s">
        <v>314</v>
      </c>
      <c r="O24" s="282" t="s">
        <v>314</v>
      </c>
    </row>
    <row r="25" spans="1:24" x14ac:dyDescent="0.25">
      <c r="A25" s="47" t="s">
        <v>313</v>
      </c>
      <c r="B25" s="47" t="s">
        <v>16</v>
      </c>
      <c r="C25" s="257" t="s">
        <v>15</v>
      </c>
      <c r="D25" s="292">
        <v>0</v>
      </c>
      <c r="E25" s="281">
        <v>0</v>
      </c>
      <c r="F25" s="282">
        <v>0</v>
      </c>
      <c r="G25" s="292">
        <v>0</v>
      </c>
      <c r="H25" s="293">
        <v>0</v>
      </c>
      <c r="I25" s="282">
        <v>0</v>
      </c>
      <c r="J25" s="292">
        <v>1</v>
      </c>
      <c r="K25" s="281">
        <v>700000</v>
      </c>
      <c r="L25" s="282">
        <v>0</v>
      </c>
      <c r="M25" s="294">
        <f t="shared" si="3"/>
        <v>1</v>
      </c>
      <c r="N25" s="283">
        <f t="shared" si="4"/>
        <v>700000</v>
      </c>
      <c r="O25" s="282">
        <f t="shared" si="5"/>
        <v>0</v>
      </c>
    </row>
    <row r="26" spans="1:24" x14ac:dyDescent="0.25">
      <c r="A26" s="47" t="s">
        <v>313</v>
      </c>
      <c r="B26" s="47" t="s">
        <v>13</v>
      </c>
      <c r="C26" s="257" t="s">
        <v>14</v>
      </c>
      <c r="D26" s="292" t="s">
        <v>317</v>
      </c>
      <c r="E26" s="281" t="s">
        <v>317</v>
      </c>
      <c r="F26" s="282" t="s">
        <v>317</v>
      </c>
      <c r="G26" s="292" t="s">
        <v>319</v>
      </c>
      <c r="H26" s="293">
        <v>280000</v>
      </c>
      <c r="I26" s="282">
        <v>280000</v>
      </c>
      <c r="J26" s="292" t="s">
        <v>319</v>
      </c>
      <c r="K26" s="281">
        <v>280000</v>
      </c>
      <c r="L26" s="282">
        <v>280000</v>
      </c>
      <c r="M26" s="294" t="s">
        <v>314</v>
      </c>
      <c r="N26" s="283" t="s">
        <v>314</v>
      </c>
      <c r="O26" s="282" t="s">
        <v>314</v>
      </c>
    </row>
    <row r="27" spans="1:24" s="8" customFormat="1" x14ac:dyDescent="0.25">
      <c r="A27" s="47" t="s">
        <v>313</v>
      </c>
      <c r="B27" s="47" t="s">
        <v>13</v>
      </c>
      <c r="C27" s="257" t="s">
        <v>12</v>
      </c>
      <c r="D27" s="292" t="s">
        <v>317</v>
      </c>
      <c r="E27" s="275" t="s">
        <v>317</v>
      </c>
      <c r="F27" s="274" t="s">
        <v>317</v>
      </c>
      <c r="G27" s="292" t="s">
        <v>319</v>
      </c>
      <c r="H27" s="295" t="s">
        <v>319</v>
      </c>
      <c r="I27" s="274" t="s">
        <v>319</v>
      </c>
      <c r="J27" s="292" t="s">
        <v>319</v>
      </c>
      <c r="K27" s="275" t="s">
        <v>319</v>
      </c>
      <c r="L27" s="274" t="s">
        <v>319</v>
      </c>
      <c r="M27" s="294" t="s">
        <v>319</v>
      </c>
      <c r="N27" s="283" t="s">
        <v>319</v>
      </c>
      <c r="O27" s="282" t="s">
        <v>319</v>
      </c>
    </row>
    <row r="28" spans="1:24" ht="15.75" thickBot="1" x14ac:dyDescent="0.3">
      <c r="A28" s="48" t="s">
        <v>313</v>
      </c>
      <c r="B28" s="48" t="s">
        <v>11</v>
      </c>
      <c r="C28" s="258" t="s">
        <v>10</v>
      </c>
      <c r="D28" s="296">
        <v>0</v>
      </c>
      <c r="E28" s="285">
        <v>0</v>
      </c>
      <c r="F28" s="286">
        <v>0</v>
      </c>
      <c r="G28" s="296">
        <v>1</v>
      </c>
      <c r="H28" s="297">
        <v>300000</v>
      </c>
      <c r="I28" s="286">
        <v>300000</v>
      </c>
      <c r="J28" s="296">
        <v>1</v>
      </c>
      <c r="K28" s="285">
        <v>100000</v>
      </c>
      <c r="L28" s="286">
        <v>100000</v>
      </c>
      <c r="M28" s="294">
        <f t="shared" si="3"/>
        <v>2</v>
      </c>
      <c r="N28" s="283">
        <f t="shared" si="4"/>
        <v>400000</v>
      </c>
      <c r="O28" s="282">
        <f t="shared" si="5"/>
        <v>400000</v>
      </c>
    </row>
    <row r="29" spans="1:24" ht="15.75" thickBot="1" x14ac:dyDescent="0.3">
      <c r="A29" s="69"/>
      <c r="B29" s="377"/>
      <c r="C29" s="259" t="s">
        <v>282</v>
      </c>
      <c r="D29" s="298">
        <f>SUM(D8:D28)</f>
        <v>0</v>
      </c>
      <c r="E29" s="299">
        <f t="shared" ref="E29:O29" si="6">SUM(E8:E28)</f>
        <v>0</v>
      </c>
      <c r="F29" s="300">
        <f t="shared" si="6"/>
        <v>0</v>
      </c>
      <c r="G29" s="298">
        <f t="shared" si="6"/>
        <v>19</v>
      </c>
      <c r="H29" s="299">
        <f t="shared" si="6"/>
        <v>2109000</v>
      </c>
      <c r="I29" s="300">
        <f t="shared" si="6"/>
        <v>2039000</v>
      </c>
      <c r="J29" s="298">
        <f t="shared" si="6"/>
        <v>33</v>
      </c>
      <c r="K29" s="299">
        <f t="shared" si="6"/>
        <v>1989000</v>
      </c>
      <c r="L29" s="300">
        <f t="shared" si="6"/>
        <v>1359000</v>
      </c>
      <c r="M29" s="301">
        <f t="shared" si="6"/>
        <v>52</v>
      </c>
      <c r="N29" s="299">
        <f t="shared" si="6"/>
        <v>3538000</v>
      </c>
      <c r="O29" s="300">
        <f t="shared" si="6"/>
        <v>2838000</v>
      </c>
    </row>
    <row r="30" spans="1:24" x14ac:dyDescent="0.25">
      <c r="G30" t="s">
        <v>39</v>
      </c>
    </row>
    <row r="33" spans="1:1" x14ac:dyDescent="0.25">
      <c r="A33" s="114" t="s">
        <v>316</v>
      </c>
    </row>
    <row r="34" spans="1:1" x14ac:dyDescent="0.25">
      <c r="A34" s="114" t="s">
        <v>318</v>
      </c>
    </row>
    <row r="35" spans="1:1" x14ac:dyDescent="0.25">
      <c r="A35" s="114" t="s">
        <v>320</v>
      </c>
    </row>
  </sheetData>
  <mergeCells count="4">
    <mergeCell ref="D6:F6"/>
    <mergeCell ref="M6:O6"/>
    <mergeCell ref="G6:I6"/>
    <mergeCell ref="J6:L6"/>
  </mergeCells>
  <printOptions gridLines="1"/>
  <pageMargins left="0.7" right="0.7" top="0.75" bottom="0.75" header="0.3" footer="0.3"/>
  <pageSetup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0"/>
  <sheetViews>
    <sheetView zoomScaleNormal="100" workbookViewId="0"/>
  </sheetViews>
  <sheetFormatPr defaultColWidth="9.140625" defaultRowHeight="15" x14ac:dyDescent="0.25"/>
  <cols>
    <col min="1" max="1" width="23.28515625" style="114" customWidth="1"/>
    <col min="2" max="2" width="48.140625" bestFit="1" customWidth="1"/>
    <col min="3" max="3" width="29" bestFit="1" customWidth="1"/>
    <col min="4" max="4" width="16.7109375" customWidth="1"/>
    <col min="5" max="5" width="23.42578125" bestFit="1" customWidth="1"/>
    <col min="6" max="6" width="21.7109375" style="114" customWidth="1"/>
    <col min="7" max="8" width="15.7109375" customWidth="1"/>
    <col min="9" max="9" width="15.7109375" style="114" customWidth="1"/>
    <col min="10" max="10" width="15.7109375" customWidth="1"/>
    <col min="11" max="11" width="17" customWidth="1"/>
    <col min="12" max="12" width="15.7109375" style="114" customWidth="1"/>
    <col min="13" max="14" width="16.7109375" customWidth="1"/>
    <col min="15" max="15" width="16.7109375" style="114" customWidth="1"/>
    <col min="16" max="17" width="16.7109375" customWidth="1"/>
    <col min="18" max="18" width="16.7109375" style="114" customWidth="1"/>
    <col min="19" max="19" width="16.7109375" customWidth="1"/>
    <col min="20" max="20" width="17.42578125" customWidth="1"/>
    <col min="21" max="21" width="17.85546875" style="114" customWidth="1"/>
    <col min="22" max="23" width="16.7109375" customWidth="1"/>
    <col min="24" max="24" width="17.7109375" style="114" customWidth="1"/>
    <col min="25" max="26" width="16.7109375" customWidth="1"/>
    <col min="27" max="27" width="16.7109375" style="114" customWidth="1"/>
    <col min="28" max="28" width="16.7109375" customWidth="1"/>
    <col min="29" max="29" width="16.7109375" style="114" customWidth="1"/>
    <col min="30" max="30" width="16.7109375" customWidth="1"/>
    <col min="31" max="35" width="9.7109375" customWidth="1"/>
    <col min="36" max="37" width="10.7109375" customWidth="1"/>
  </cols>
  <sheetData>
    <row r="1" spans="1:36" x14ac:dyDescent="0.25">
      <c r="A1" s="59" t="s">
        <v>176</v>
      </c>
      <c r="B1" s="59" t="s">
        <v>175</v>
      </c>
      <c r="D1" s="241" t="s">
        <v>1</v>
      </c>
      <c r="E1" s="241" t="str">
        <f>'1.Feeder Deployment Incremental'!E1</f>
        <v>Unitil - FG&amp;E</v>
      </c>
      <c r="G1" s="56"/>
      <c r="H1" s="56"/>
      <c r="I1" s="56"/>
      <c r="J1" s="56"/>
      <c r="K1" s="56"/>
      <c r="L1" s="56"/>
      <c r="M1" s="1"/>
    </row>
    <row r="2" spans="1:36" s="114" customFormat="1" x14ac:dyDescent="0.25">
      <c r="A2" s="59"/>
      <c r="B2" s="56"/>
      <c r="D2" s="241" t="s">
        <v>2</v>
      </c>
      <c r="E2" s="241">
        <f>'1.Feeder Deployment Incremental'!E2</f>
        <v>2018</v>
      </c>
      <c r="G2" s="56"/>
      <c r="H2" s="56"/>
      <c r="I2" s="56"/>
      <c r="J2" s="56"/>
      <c r="K2" s="56"/>
      <c r="L2" s="56"/>
      <c r="M2" s="1"/>
    </row>
    <row r="3" spans="1:36" x14ac:dyDescent="0.25">
      <c r="A3" s="71"/>
      <c r="B3" s="71"/>
      <c r="C3" s="71"/>
      <c r="D3" s="71"/>
      <c r="E3" s="71"/>
      <c r="G3" s="71"/>
      <c r="H3" s="71"/>
      <c r="I3" s="71"/>
      <c r="J3" s="71"/>
      <c r="K3" s="71"/>
      <c r="L3" s="71"/>
      <c r="Q3" s="27"/>
      <c r="R3" s="27"/>
      <c r="S3" s="27"/>
      <c r="T3" s="27"/>
      <c r="U3" s="27"/>
      <c r="V3" s="27"/>
    </row>
    <row r="4" spans="1:36" ht="15" customHeight="1" x14ac:dyDescent="0.25">
      <c r="A4" s="358" t="s">
        <v>200</v>
      </c>
      <c r="B4" s="57"/>
      <c r="C4" s="57"/>
      <c r="D4" s="57"/>
      <c r="E4" s="57"/>
      <c r="G4" s="57"/>
      <c r="H4" s="57"/>
      <c r="I4" s="57"/>
      <c r="J4" s="57"/>
      <c r="K4" s="57"/>
      <c r="L4" s="104"/>
      <c r="M4" s="3"/>
      <c r="N4" s="3"/>
      <c r="O4" s="115"/>
      <c r="P4" s="3"/>
      <c r="Q4" s="3"/>
      <c r="R4" s="115"/>
      <c r="S4" s="3"/>
      <c r="T4" s="3"/>
      <c r="U4" s="115"/>
      <c r="V4" s="3"/>
      <c r="W4" s="3"/>
      <c r="X4" s="115"/>
      <c r="Y4" s="3"/>
      <c r="Z4" s="10"/>
      <c r="AA4" s="117"/>
      <c r="AB4" s="62"/>
      <c r="AC4" s="62"/>
      <c r="AD4" s="10"/>
      <c r="AE4" s="10"/>
      <c r="AF4" s="10"/>
      <c r="AG4" s="10"/>
      <c r="AH4" s="10"/>
      <c r="AI4" s="10"/>
    </row>
    <row r="5" spans="1:36" ht="15.75" thickBot="1" x14ac:dyDescent="0.3">
      <c r="M5" s="10"/>
      <c r="N5" s="10"/>
      <c r="O5" s="117"/>
      <c r="P5" s="10"/>
      <c r="Q5" s="10"/>
      <c r="R5" s="117"/>
      <c r="S5" s="10"/>
      <c r="T5" s="10"/>
      <c r="U5" s="117"/>
      <c r="V5" s="10"/>
      <c r="W5" s="10"/>
      <c r="X5" s="117"/>
      <c r="Y5" s="10"/>
      <c r="Z5" s="10"/>
      <c r="AA5" s="117"/>
      <c r="AB5" s="10"/>
      <c r="AC5" s="117"/>
      <c r="AD5" s="10"/>
      <c r="AE5" s="10"/>
      <c r="AF5" s="10"/>
      <c r="AG5" s="10"/>
      <c r="AH5" s="10"/>
      <c r="AI5" s="10"/>
    </row>
    <row r="6" spans="1:36" ht="15" customHeight="1" thickBot="1" x14ac:dyDescent="0.3">
      <c r="B6" s="178"/>
      <c r="C6" s="178"/>
      <c r="D6" s="809">
        <v>2019</v>
      </c>
      <c r="E6" s="810"/>
      <c r="F6" s="810"/>
      <c r="G6" s="810"/>
      <c r="H6" s="810"/>
      <c r="I6" s="810"/>
      <c r="J6" s="810"/>
      <c r="K6" s="810"/>
      <c r="L6" s="811"/>
      <c r="M6" s="793">
        <v>2020</v>
      </c>
      <c r="N6" s="794"/>
      <c r="O6" s="794"/>
      <c r="P6" s="794"/>
      <c r="Q6" s="794"/>
      <c r="R6" s="794"/>
      <c r="S6" s="794"/>
      <c r="T6" s="794"/>
      <c r="U6" s="795"/>
      <c r="V6" s="793" t="s">
        <v>191</v>
      </c>
      <c r="W6" s="794"/>
      <c r="X6" s="794"/>
      <c r="Y6" s="794"/>
      <c r="Z6" s="794"/>
      <c r="AA6" s="794"/>
      <c r="AB6" s="794"/>
      <c r="AC6" s="794"/>
      <c r="AD6" s="795"/>
      <c r="AE6" s="2"/>
      <c r="AF6" s="2"/>
      <c r="AG6" s="2"/>
      <c r="AH6" s="2"/>
      <c r="AI6" s="2"/>
    </row>
    <row r="7" spans="1:36" ht="15" customHeight="1" thickBot="1" x14ac:dyDescent="0.3">
      <c r="B7" s="178"/>
      <c r="C7" s="178"/>
      <c r="D7" s="803" t="s">
        <v>173</v>
      </c>
      <c r="E7" s="804"/>
      <c r="F7" s="805"/>
      <c r="G7" s="806" t="s">
        <v>171</v>
      </c>
      <c r="H7" s="807"/>
      <c r="I7" s="808"/>
      <c r="J7" s="821" t="s">
        <v>172</v>
      </c>
      <c r="K7" s="822"/>
      <c r="L7" s="823"/>
      <c r="M7" s="812" t="s">
        <v>173</v>
      </c>
      <c r="N7" s="813"/>
      <c r="O7" s="814"/>
      <c r="P7" s="812" t="s">
        <v>189</v>
      </c>
      <c r="Q7" s="813"/>
      <c r="R7" s="814"/>
      <c r="S7" s="815" t="s">
        <v>172</v>
      </c>
      <c r="T7" s="816"/>
      <c r="U7" s="817"/>
      <c r="V7" s="818" t="s">
        <v>173</v>
      </c>
      <c r="W7" s="819"/>
      <c r="X7" s="820"/>
      <c r="Y7" s="818" t="s">
        <v>189</v>
      </c>
      <c r="Z7" s="819"/>
      <c r="AA7" s="820"/>
      <c r="AB7" s="800" t="s">
        <v>172</v>
      </c>
      <c r="AC7" s="801"/>
      <c r="AD7" s="802"/>
      <c r="AE7" s="2"/>
      <c r="AF7" s="2"/>
      <c r="AG7" s="2"/>
      <c r="AH7" s="2"/>
      <c r="AI7" s="2"/>
    </row>
    <row r="8" spans="1:36" ht="90" customHeight="1" thickBot="1" x14ac:dyDescent="0.3">
      <c r="A8" s="381" t="s">
        <v>1</v>
      </c>
      <c r="B8" s="112" t="s">
        <v>37</v>
      </c>
      <c r="C8" s="112" t="s">
        <v>41</v>
      </c>
      <c r="D8" s="262" t="s">
        <v>285</v>
      </c>
      <c r="E8" s="260" t="s">
        <v>289</v>
      </c>
      <c r="F8" s="263" t="s">
        <v>284</v>
      </c>
      <c r="G8" s="262" t="s">
        <v>290</v>
      </c>
      <c r="H8" s="260" t="s">
        <v>291</v>
      </c>
      <c r="I8" s="263" t="s">
        <v>292</v>
      </c>
      <c r="J8" s="262" t="s">
        <v>192</v>
      </c>
      <c r="K8" s="260" t="s">
        <v>293</v>
      </c>
      <c r="L8" s="261" t="s">
        <v>193</v>
      </c>
      <c r="M8" s="43" t="s">
        <v>285</v>
      </c>
      <c r="N8" s="45" t="s">
        <v>289</v>
      </c>
      <c r="O8" s="44" t="s">
        <v>284</v>
      </c>
      <c r="P8" s="43" t="s">
        <v>286</v>
      </c>
      <c r="Q8" s="45" t="s">
        <v>287</v>
      </c>
      <c r="R8" s="44" t="s">
        <v>288</v>
      </c>
      <c r="S8" s="43" t="s">
        <v>190</v>
      </c>
      <c r="T8" s="45" t="s">
        <v>194</v>
      </c>
      <c r="U8" s="52" t="s">
        <v>195</v>
      </c>
      <c r="V8" s="43" t="s">
        <v>285</v>
      </c>
      <c r="W8" s="45" t="s">
        <v>283</v>
      </c>
      <c r="X8" s="44" t="s">
        <v>284</v>
      </c>
      <c r="Y8" s="43" t="s">
        <v>286</v>
      </c>
      <c r="Z8" s="45" t="s">
        <v>287</v>
      </c>
      <c r="AA8" s="44" t="s">
        <v>288</v>
      </c>
      <c r="AB8" s="43" t="s">
        <v>190</v>
      </c>
      <c r="AC8" s="45" t="s">
        <v>194</v>
      </c>
      <c r="AD8" s="44" t="s">
        <v>195</v>
      </c>
      <c r="AE8" s="2"/>
      <c r="AF8" s="2"/>
      <c r="AG8" s="2"/>
      <c r="AH8" s="2"/>
      <c r="AI8" s="2"/>
    </row>
    <row r="9" spans="1:36" ht="15" customHeight="1" x14ac:dyDescent="0.25">
      <c r="A9" s="46" t="str">
        <f>$E$1</f>
        <v>Unitil - FG&amp;E</v>
      </c>
      <c r="B9" s="378" t="s">
        <v>31</v>
      </c>
      <c r="C9" s="303" t="s">
        <v>36</v>
      </c>
      <c r="D9" s="675"/>
      <c r="E9" s="676"/>
      <c r="F9" s="677"/>
      <c r="G9" s="675"/>
      <c r="H9" s="676"/>
      <c r="I9" s="677"/>
      <c r="J9" s="265">
        <f>IFERROR(0,(G9-D9)/D9)</f>
        <v>0</v>
      </c>
      <c r="K9" s="266">
        <f t="shared" ref="K9:L9" si="0">IFERROR(0,(H9-E9)/E9)</f>
        <v>0</v>
      </c>
      <c r="L9" s="267">
        <f t="shared" si="0"/>
        <v>0</v>
      </c>
      <c r="M9" s="675"/>
      <c r="N9" s="676"/>
      <c r="O9" s="677"/>
      <c r="P9" s="687"/>
      <c r="Q9" s="676"/>
      <c r="R9" s="677"/>
      <c r="S9" s="265">
        <f>IFERROR(0,(P9-M9)/M9)</f>
        <v>0</v>
      </c>
      <c r="T9" s="266">
        <f t="shared" ref="T9:T29" si="1">IFERROR(0,(Q9-N9)/N9)</f>
        <v>0</v>
      </c>
      <c r="U9" s="267">
        <f t="shared" ref="U9:U29" si="2">IFERROR(0,(R9-O9)/O9)</f>
        <v>0</v>
      </c>
      <c r="V9" s="675"/>
      <c r="W9" s="694"/>
      <c r="X9" s="677"/>
      <c r="Y9" s="675"/>
      <c r="Z9" s="676"/>
      <c r="AA9" s="677"/>
      <c r="AB9" s="265">
        <f>IFERROR(0,(Y9-V9)/V9)</f>
        <v>0</v>
      </c>
      <c r="AC9" s="266">
        <f t="shared" ref="AC9:AC29" si="3">IFERROR(0,(Z9-W9)/W9)</f>
        <v>0</v>
      </c>
      <c r="AD9" s="267">
        <f t="shared" ref="AD9:AD29" si="4">IFERROR(0,(AA9-X9)/X9)</f>
        <v>0</v>
      </c>
      <c r="AJ9" s="101"/>
    </row>
    <row r="10" spans="1:36" x14ac:dyDescent="0.25">
      <c r="A10" s="47" t="str">
        <f t="shared" ref="A10:A29" si="5">$E$1</f>
        <v>Unitil - FG&amp;E</v>
      </c>
      <c r="B10" s="379" t="s">
        <v>31</v>
      </c>
      <c r="C10" s="304" t="s">
        <v>35</v>
      </c>
      <c r="D10" s="678"/>
      <c r="E10" s="679"/>
      <c r="F10" s="680"/>
      <c r="G10" s="678"/>
      <c r="H10" s="681"/>
      <c r="I10" s="680"/>
      <c r="J10" s="268">
        <f t="shared" ref="J10:J29" si="6">IFERROR(0,(G10-D10)/D10)</f>
        <v>0</v>
      </c>
      <c r="K10" s="269">
        <f t="shared" ref="K10:K29" si="7">IFERROR(0,(H10-E10)/E10)</f>
        <v>0</v>
      </c>
      <c r="L10" s="270">
        <f t="shared" ref="L10:L29" si="8">IFERROR(0,(I10-F10)/F10)</f>
        <v>0</v>
      </c>
      <c r="M10" s="682"/>
      <c r="N10" s="679"/>
      <c r="O10" s="683"/>
      <c r="P10" s="688"/>
      <c r="Q10" s="679"/>
      <c r="R10" s="683"/>
      <c r="S10" s="268">
        <f t="shared" ref="S10:S29" si="9">IFERROR(0,(P10-M10)/M10)</f>
        <v>0</v>
      </c>
      <c r="T10" s="269">
        <f t="shared" si="1"/>
        <v>0</v>
      </c>
      <c r="U10" s="270">
        <f t="shared" si="2"/>
        <v>0</v>
      </c>
      <c r="V10" s="682"/>
      <c r="W10" s="695"/>
      <c r="X10" s="683"/>
      <c r="Y10" s="682"/>
      <c r="Z10" s="679"/>
      <c r="AA10" s="683"/>
      <c r="AB10" s="268">
        <f t="shared" ref="AB10:AB29" si="10">IFERROR(0,(Y10-V10)/V10)</f>
        <v>0</v>
      </c>
      <c r="AC10" s="269">
        <f t="shared" si="3"/>
        <v>0</v>
      </c>
      <c r="AD10" s="270">
        <f t="shared" si="4"/>
        <v>0</v>
      </c>
      <c r="AJ10" s="101"/>
    </row>
    <row r="11" spans="1:36" x14ac:dyDescent="0.25">
      <c r="A11" s="47" t="str">
        <f t="shared" si="5"/>
        <v>Unitil - FG&amp;E</v>
      </c>
      <c r="B11" s="379" t="s">
        <v>31</v>
      </c>
      <c r="C11" s="304" t="s">
        <v>34</v>
      </c>
      <c r="D11" s="682"/>
      <c r="E11" s="679"/>
      <c r="F11" s="683"/>
      <c r="G11" s="682"/>
      <c r="H11" s="679"/>
      <c r="I11" s="683"/>
      <c r="J11" s="268">
        <f t="shared" si="6"/>
        <v>0</v>
      </c>
      <c r="K11" s="269">
        <f t="shared" si="7"/>
        <v>0</v>
      </c>
      <c r="L11" s="270">
        <f t="shared" si="8"/>
        <v>0</v>
      </c>
      <c r="M11" s="682"/>
      <c r="N11" s="679"/>
      <c r="O11" s="683"/>
      <c r="P11" s="688"/>
      <c r="Q11" s="679"/>
      <c r="R11" s="683"/>
      <c r="S11" s="268">
        <f t="shared" si="9"/>
        <v>0</v>
      </c>
      <c r="T11" s="269">
        <f t="shared" si="1"/>
        <v>0</v>
      </c>
      <c r="U11" s="270">
        <f t="shared" si="2"/>
        <v>0</v>
      </c>
      <c r="V11" s="682"/>
      <c r="W11" s="695"/>
      <c r="X11" s="683"/>
      <c r="Y11" s="682"/>
      <c r="Z11" s="679"/>
      <c r="AA11" s="683"/>
      <c r="AB11" s="268">
        <f t="shared" si="10"/>
        <v>0</v>
      </c>
      <c r="AC11" s="269">
        <f t="shared" si="3"/>
        <v>0</v>
      </c>
      <c r="AD11" s="270">
        <f t="shared" si="4"/>
        <v>0</v>
      </c>
      <c r="AJ11" s="101"/>
    </row>
    <row r="12" spans="1:36" x14ac:dyDescent="0.25">
      <c r="A12" s="47" t="str">
        <f t="shared" si="5"/>
        <v>Unitil - FG&amp;E</v>
      </c>
      <c r="B12" s="379" t="s">
        <v>31</v>
      </c>
      <c r="C12" s="304" t="s">
        <v>33</v>
      </c>
      <c r="D12" s="682"/>
      <c r="E12" s="679"/>
      <c r="F12" s="683"/>
      <c r="G12" s="678"/>
      <c r="H12" s="681"/>
      <c r="I12" s="680"/>
      <c r="J12" s="268">
        <f t="shared" si="6"/>
        <v>0</v>
      </c>
      <c r="K12" s="269">
        <f t="shared" si="7"/>
        <v>0</v>
      </c>
      <c r="L12" s="270">
        <f t="shared" si="8"/>
        <v>0</v>
      </c>
      <c r="M12" s="682"/>
      <c r="N12" s="679"/>
      <c r="O12" s="683"/>
      <c r="P12" s="688"/>
      <c r="Q12" s="679"/>
      <c r="R12" s="683"/>
      <c r="S12" s="268">
        <f t="shared" si="9"/>
        <v>0</v>
      </c>
      <c r="T12" s="269">
        <f t="shared" si="1"/>
        <v>0</v>
      </c>
      <c r="U12" s="270">
        <f t="shared" si="2"/>
        <v>0</v>
      </c>
      <c r="V12" s="682"/>
      <c r="W12" s="695"/>
      <c r="X12" s="683"/>
      <c r="Y12" s="682"/>
      <c r="Z12" s="679"/>
      <c r="AA12" s="683"/>
      <c r="AB12" s="268">
        <f t="shared" si="10"/>
        <v>0</v>
      </c>
      <c r="AC12" s="269">
        <f t="shared" si="3"/>
        <v>0</v>
      </c>
      <c r="AD12" s="270">
        <f t="shared" si="4"/>
        <v>0</v>
      </c>
      <c r="AJ12" s="101"/>
    </row>
    <row r="13" spans="1:36" x14ac:dyDescent="0.25">
      <c r="A13" s="47" t="str">
        <f t="shared" si="5"/>
        <v>Unitil - FG&amp;E</v>
      </c>
      <c r="B13" s="379" t="s">
        <v>31</v>
      </c>
      <c r="C13" s="304" t="s">
        <v>32</v>
      </c>
      <c r="D13" s="682"/>
      <c r="E13" s="679"/>
      <c r="F13" s="683"/>
      <c r="G13" s="678"/>
      <c r="H13" s="681"/>
      <c r="I13" s="680"/>
      <c r="J13" s="268">
        <f t="shared" si="6"/>
        <v>0</v>
      </c>
      <c r="K13" s="269">
        <f t="shared" si="7"/>
        <v>0</v>
      </c>
      <c r="L13" s="270">
        <f t="shared" si="8"/>
        <v>0</v>
      </c>
      <c r="M13" s="682"/>
      <c r="N13" s="679"/>
      <c r="O13" s="683"/>
      <c r="P13" s="688"/>
      <c r="Q13" s="679"/>
      <c r="R13" s="683"/>
      <c r="S13" s="268">
        <f t="shared" si="9"/>
        <v>0</v>
      </c>
      <c r="T13" s="269">
        <f t="shared" si="1"/>
        <v>0</v>
      </c>
      <c r="U13" s="270">
        <f t="shared" si="2"/>
        <v>0</v>
      </c>
      <c r="V13" s="682"/>
      <c r="W13" s="695"/>
      <c r="X13" s="683"/>
      <c r="Y13" s="682"/>
      <c r="Z13" s="679"/>
      <c r="AA13" s="683"/>
      <c r="AB13" s="268">
        <f t="shared" si="10"/>
        <v>0</v>
      </c>
      <c r="AC13" s="269">
        <f t="shared" si="3"/>
        <v>0</v>
      </c>
      <c r="AD13" s="270">
        <f t="shared" si="4"/>
        <v>0</v>
      </c>
      <c r="AG13" s="15"/>
      <c r="AJ13" s="101"/>
    </row>
    <row r="14" spans="1:36" x14ac:dyDescent="0.25">
      <c r="A14" s="47" t="str">
        <f t="shared" si="5"/>
        <v>Unitil - FG&amp;E</v>
      </c>
      <c r="B14" s="379" t="s">
        <v>31</v>
      </c>
      <c r="C14" s="304" t="s">
        <v>30</v>
      </c>
      <c r="D14" s="682"/>
      <c r="E14" s="679"/>
      <c r="F14" s="683"/>
      <c r="G14" s="682"/>
      <c r="H14" s="679"/>
      <c r="I14" s="683"/>
      <c r="J14" s="268">
        <f t="shared" si="6"/>
        <v>0</v>
      </c>
      <c r="K14" s="269">
        <f t="shared" si="7"/>
        <v>0</v>
      </c>
      <c r="L14" s="270">
        <f t="shared" si="8"/>
        <v>0</v>
      </c>
      <c r="M14" s="682"/>
      <c r="N14" s="679"/>
      <c r="O14" s="683"/>
      <c r="P14" s="688"/>
      <c r="Q14" s="679"/>
      <c r="R14" s="683"/>
      <c r="S14" s="268">
        <f t="shared" si="9"/>
        <v>0</v>
      </c>
      <c r="T14" s="269">
        <f t="shared" si="1"/>
        <v>0</v>
      </c>
      <c r="U14" s="270">
        <f t="shared" si="2"/>
        <v>0</v>
      </c>
      <c r="V14" s="682"/>
      <c r="W14" s="695"/>
      <c r="X14" s="683"/>
      <c r="Y14" s="682"/>
      <c r="Z14" s="679"/>
      <c r="AA14" s="683"/>
      <c r="AB14" s="268">
        <f t="shared" si="10"/>
        <v>0</v>
      </c>
      <c r="AC14" s="269">
        <f t="shared" si="3"/>
        <v>0</v>
      </c>
      <c r="AD14" s="270">
        <f t="shared" si="4"/>
        <v>0</v>
      </c>
      <c r="AH14" s="13"/>
      <c r="AJ14" s="101"/>
    </row>
    <row r="15" spans="1:36" x14ac:dyDescent="0.25">
      <c r="A15" s="47" t="str">
        <f t="shared" si="5"/>
        <v>Unitil - FG&amp;E</v>
      </c>
      <c r="B15" s="379" t="s">
        <v>26</v>
      </c>
      <c r="C15" s="304" t="s">
        <v>29</v>
      </c>
      <c r="D15" s="682"/>
      <c r="E15" s="679"/>
      <c r="F15" s="683"/>
      <c r="G15" s="678"/>
      <c r="H15" s="681"/>
      <c r="I15" s="680"/>
      <c r="J15" s="268">
        <f t="shared" si="6"/>
        <v>0</v>
      </c>
      <c r="K15" s="269">
        <f t="shared" si="7"/>
        <v>0</v>
      </c>
      <c r="L15" s="270">
        <f t="shared" si="8"/>
        <v>0</v>
      </c>
      <c r="M15" s="682"/>
      <c r="N15" s="679"/>
      <c r="O15" s="683"/>
      <c r="P15" s="688"/>
      <c r="Q15" s="679"/>
      <c r="R15" s="683"/>
      <c r="S15" s="268">
        <f t="shared" si="9"/>
        <v>0</v>
      </c>
      <c r="T15" s="269">
        <f t="shared" si="1"/>
        <v>0</v>
      </c>
      <c r="U15" s="270">
        <f t="shared" si="2"/>
        <v>0</v>
      </c>
      <c r="V15" s="682"/>
      <c r="W15" s="695"/>
      <c r="X15" s="683"/>
      <c r="Y15" s="682"/>
      <c r="Z15" s="679"/>
      <c r="AA15" s="683"/>
      <c r="AB15" s="268">
        <f t="shared" si="10"/>
        <v>0</v>
      </c>
      <c r="AC15" s="269">
        <f t="shared" si="3"/>
        <v>0</v>
      </c>
      <c r="AD15" s="270">
        <f t="shared" si="4"/>
        <v>0</v>
      </c>
      <c r="AJ15" s="101"/>
    </row>
    <row r="16" spans="1:36" x14ac:dyDescent="0.25">
      <c r="A16" s="47" t="str">
        <f t="shared" si="5"/>
        <v>Unitil - FG&amp;E</v>
      </c>
      <c r="B16" s="379" t="s">
        <v>26</v>
      </c>
      <c r="C16" s="304" t="s">
        <v>28</v>
      </c>
      <c r="D16" s="682"/>
      <c r="E16" s="679"/>
      <c r="F16" s="683"/>
      <c r="G16" s="678"/>
      <c r="H16" s="681"/>
      <c r="I16" s="680"/>
      <c r="J16" s="268">
        <f t="shared" si="6"/>
        <v>0</v>
      </c>
      <c r="K16" s="269">
        <f t="shared" si="7"/>
        <v>0</v>
      </c>
      <c r="L16" s="270">
        <f t="shared" si="8"/>
        <v>0</v>
      </c>
      <c r="M16" s="682"/>
      <c r="N16" s="679"/>
      <c r="O16" s="683"/>
      <c r="P16" s="688"/>
      <c r="Q16" s="679"/>
      <c r="R16" s="683"/>
      <c r="S16" s="268">
        <f t="shared" si="9"/>
        <v>0</v>
      </c>
      <c r="T16" s="269">
        <f t="shared" si="1"/>
        <v>0</v>
      </c>
      <c r="U16" s="270">
        <f t="shared" si="2"/>
        <v>0</v>
      </c>
      <c r="V16" s="682"/>
      <c r="W16" s="695"/>
      <c r="X16" s="683"/>
      <c r="Y16" s="682"/>
      <c r="Z16" s="679"/>
      <c r="AA16" s="683"/>
      <c r="AB16" s="268">
        <f t="shared" si="10"/>
        <v>0</v>
      </c>
      <c r="AC16" s="269">
        <f t="shared" si="3"/>
        <v>0</v>
      </c>
      <c r="AD16" s="270">
        <f t="shared" si="4"/>
        <v>0</v>
      </c>
      <c r="AJ16" s="101"/>
    </row>
    <row r="17" spans="1:36" x14ac:dyDescent="0.25">
      <c r="A17" s="47" t="str">
        <f t="shared" si="5"/>
        <v>Unitil - FG&amp;E</v>
      </c>
      <c r="B17" s="379" t="s">
        <v>26</v>
      </c>
      <c r="C17" s="304" t="s">
        <v>27</v>
      </c>
      <c r="D17" s="682"/>
      <c r="E17" s="679"/>
      <c r="F17" s="683"/>
      <c r="G17" s="678"/>
      <c r="H17" s="681"/>
      <c r="I17" s="680"/>
      <c r="J17" s="268">
        <f t="shared" si="6"/>
        <v>0</v>
      </c>
      <c r="K17" s="269">
        <f t="shared" si="7"/>
        <v>0</v>
      </c>
      <c r="L17" s="270">
        <f t="shared" si="8"/>
        <v>0</v>
      </c>
      <c r="M17" s="682"/>
      <c r="N17" s="679"/>
      <c r="O17" s="683"/>
      <c r="P17" s="688"/>
      <c r="Q17" s="679"/>
      <c r="R17" s="683"/>
      <c r="S17" s="268">
        <f t="shared" si="9"/>
        <v>0</v>
      </c>
      <c r="T17" s="269">
        <f t="shared" si="1"/>
        <v>0</v>
      </c>
      <c r="U17" s="270">
        <f t="shared" si="2"/>
        <v>0</v>
      </c>
      <c r="V17" s="682"/>
      <c r="W17" s="695"/>
      <c r="X17" s="683"/>
      <c r="Y17" s="682"/>
      <c r="Z17" s="679"/>
      <c r="AA17" s="683"/>
      <c r="AB17" s="268">
        <f t="shared" si="10"/>
        <v>0</v>
      </c>
      <c r="AC17" s="269">
        <f t="shared" si="3"/>
        <v>0</v>
      </c>
      <c r="AD17" s="270">
        <f t="shared" si="4"/>
        <v>0</v>
      </c>
      <c r="AJ17" s="101"/>
    </row>
    <row r="18" spans="1:36" x14ac:dyDescent="0.25">
      <c r="A18" s="47" t="str">
        <f t="shared" si="5"/>
        <v>Unitil - FG&amp;E</v>
      </c>
      <c r="B18" s="379" t="s">
        <v>26</v>
      </c>
      <c r="C18" s="304" t="s">
        <v>25</v>
      </c>
      <c r="D18" s="682"/>
      <c r="E18" s="679"/>
      <c r="F18" s="683"/>
      <c r="G18" s="678"/>
      <c r="H18" s="681"/>
      <c r="I18" s="680"/>
      <c r="J18" s="268">
        <f t="shared" si="6"/>
        <v>0</v>
      </c>
      <c r="K18" s="269">
        <f t="shared" si="7"/>
        <v>0</v>
      </c>
      <c r="L18" s="270">
        <f t="shared" si="8"/>
        <v>0</v>
      </c>
      <c r="M18" s="682"/>
      <c r="N18" s="679"/>
      <c r="O18" s="683"/>
      <c r="P18" s="688"/>
      <c r="Q18" s="679"/>
      <c r="R18" s="683"/>
      <c r="S18" s="268">
        <f t="shared" si="9"/>
        <v>0</v>
      </c>
      <c r="T18" s="269">
        <f t="shared" si="1"/>
        <v>0</v>
      </c>
      <c r="U18" s="270">
        <f t="shared" si="2"/>
        <v>0</v>
      </c>
      <c r="V18" s="682"/>
      <c r="W18" s="695"/>
      <c r="X18" s="683"/>
      <c r="Y18" s="682"/>
      <c r="Z18" s="679"/>
      <c r="AA18" s="683"/>
      <c r="AB18" s="268">
        <f t="shared" si="10"/>
        <v>0</v>
      </c>
      <c r="AC18" s="269">
        <f t="shared" si="3"/>
        <v>0</v>
      </c>
      <c r="AD18" s="270">
        <f t="shared" si="4"/>
        <v>0</v>
      </c>
      <c r="AJ18" s="101"/>
    </row>
    <row r="19" spans="1:36" ht="15" customHeight="1" x14ac:dyDescent="0.25">
      <c r="A19" s="47" t="str">
        <f t="shared" si="5"/>
        <v>Unitil - FG&amp;E</v>
      </c>
      <c r="B19" s="379" t="s">
        <v>20</v>
      </c>
      <c r="C19" s="304" t="s">
        <v>24</v>
      </c>
      <c r="D19" s="682"/>
      <c r="E19" s="679"/>
      <c r="F19" s="683"/>
      <c r="G19" s="682"/>
      <c r="H19" s="679"/>
      <c r="I19" s="683"/>
      <c r="J19" s="268">
        <f t="shared" si="6"/>
        <v>0</v>
      </c>
      <c r="K19" s="269">
        <f t="shared" si="7"/>
        <v>0</v>
      </c>
      <c r="L19" s="270">
        <f t="shared" si="8"/>
        <v>0</v>
      </c>
      <c r="M19" s="682"/>
      <c r="N19" s="679"/>
      <c r="O19" s="683"/>
      <c r="P19" s="688"/>
      <c r="Q19" s="679"/>
      <c r="R19" s="683"/>
      <c r="S19" s="268">
        <f t="shared" si="9"/>
        <v>0</v>
      </c>
      <c r="T19" s="269">
        <f t="shared" si="1"/>
        <v>0</v>
      </c>
      <c r="U19" s="270">
        <f t="shared" si="2"/>
        <v>0</v>
      </c>
      <c r="V19" s="682"/>
      <c r="W19" s="695"/>
      <c r="X19" s="683"/>
      <c r="Y19" s="682"/>
      <c r="Z19" s="679"/>
      <c r="AA19" s="683"/>
      <c r="AB19" s="268">
        <f t="shared" si="10"/>
        <v>0</v>
      </c>
      <c r="AC19" s="269">
        <f t="shared" si="3"/>
        <v>0</v>
      </c>
      <c r="AD19" s="270">
        <f t="shared" si="4"/>
        <v>0</v>
      </c>
      <c r="AJ19" s="101"/>
    </row>
    <row r="20" spans="1:36" x14ac:dyDescent="0.25">
      <c r="A20" s="47" t="str">
        <f t="shared" si="5"/>
        <v>Unitil - FG&amp;E</v>
      </c>
      <c r="B20" s="379" t="s">
        <v>20</v>
      </c>
      <c r="C20" s="304" t="s">
        <v>23</v>
      </c>
      <c r="D20" s="682"/>
      <c r="E20" s="679"/>
      <c r="F20" s="683"/>
      <c r="G20" s="682"/>
      <c r="H20" s="679"/>
      <c r="I20" s="683"/>
      <c r="J20" s="268">
        <f t="shared" si="6"/>
        <v>0</v>
      </c>
      <c r="K20" s="269">
        <f t="shared" si="7"/>
        <v>0</v>
      </c>
      <c r="L20" s="270">
        <f t="shared" si="8"/>
        <v>0</v>
      </c>
      <c r="M20" s="682"/>
      <c r="N20" s="679"/>
      <c r="O20" s="683"/>
      <c r="P20" s="688"/>
      <c r="Q20" s="679"/>
      <c r="R20" s="683"/>
      <c r="S20" s="268">
        <f t="shared" si="9"/>
        <v>0</v>
      </c>
      <c r="T20" s="269">
        <f t="shared" si="1"/>
        <v>0</v>
      </c>
      <c r="U20" s="270">
        <f t="shared" si="2"/>
        <v>0</v>
      </c>
      <c r="V20" s="682"/>
      <c r="W20" s="695"/>
      <c r="X20" s="683"/>
      <c r="Y20" s="682"/>
      <c r="Z20" s="679"/>
      <c r="AA20" s="683"/>
      <c r="AB20" s="268">
        <f t="shared" si="10"/>
        <v>0</v>
      </c>
      <c r="AC20" s="269">
        <f t="shared" si="3"/>
        <v>0</v>
      </c>
      <c r="AD20" s="270">
        <f t="shared" si="4"/>
        <v>0</v>
      </c>
      <c r="AJ20" s="101"/>
    </row>
    <row r="21" spans="1:36" x14ac:dyDescent="0.25">
      <c r="A21" s="47" t="str">
        <f t="shared" si="5"/>
        <v>Unitil - FG&amp;E</v>
      </c>
      <c r="B21" s="379" t="s">
        <v>20</v>
      </c>
      <c r="C21" s="304" t="s">
        <v>22</v>
      </c>
      <c r="D21" s="682"/>
      <c r="E21" s="679"/>
      <c r="F21" s="683"/>
      <c r="G21" s="682"/>
      <c r="H21" s="679"/>
      <c r="I21" s="683"/>
      <c r="J21" s="268">
        <f t="shared" si="6"/>
        <v>0</v>
      </c>
      <c r="K21" s="269">
        <f t="shared" si="7"/>
        <v>0</v>
      </c>
      <c r="L21" s="270">
        <f t="shared" si="8"/>
        <v>0</v>
      </c>
      <c r="M21" s="682"/>
      <c r="N21" s="679"/>
      <c r="O21" s="683"/>
      <c r="P21" s="688"/>
      <c r="Q21" s="679"/>
      <c r="R21" s="683"/>
      <c r="S21" s="268">
        <f t="shared" si="9"/>
        <v>0</v>
      </c>
      <c r="T21" s="269">
        <f t="shared" si="1"/>
        <v>0</v>
      </c>
      <c r="U21" s="270">
        <f t="shared" si="2"/>
        <v>0</v>
      </c>
      <c r="V21" s="682"/>
      <c r="W21" s="695"/>
      <c r="X21" s="683"/>
      <c r="Y21" s="682"/>
      <c r="Z21" s="679"/>
      <c r="AA21" s="683"/>
      <c r="AB21" s="268">
        <f t="shared" si="10"/>
        <v>0</v>
      </c>
      <c r="AC21" s="269">
        <f t="shared" si="3"/>
        <v>0</v>
      </c>
      <c r="AD21" s="270">
        <f t="shared" si="4"/>
        <v>0</v>
      </c>
      <c r="AJ21" s="101"/>
    </row>
    <row r="22" spans="1:36" x14ac:dyDescent="0.25">
      <c r="A22" s="47" t="str">
        <f t="shared" si="5"/>
        <v>Unitil - FG&amp;E</v>
      </c>
      <c r="B22" s="379" t="s">
        <v>20</v>
      </c>
      <c r="C22" s="304" t="s">
        <v>21</v>
      </c>
      <c r="D22" s="682"/>
      <c r="E22" s="679"/>
      <c r="F22" s="683"/>
      <c r="G22" s="682"/>
      <c r="H22" s="679"/>
      <c r="I22" s="683"/>
      <c r="J22" s="268">
        <f t="shared" si="6"/>
        <v>0</v>
      </c>
      <c r="K22" s="269">
        <f t="shared" si="7"/>
        <v>0</v>
      </c>
      <c r="L22" s="270">
        <f t="shared" si="8"/>
        <v>0</v>
      </c>
      <c r="M22" s="682"/>
      <c r="N22" s="679"/>
      <c r="O22" s="683"/>
      <c r="P22" s="688"/>
      <c r="Q22" s="679"/>
      <c r="R22" s="683"/>
      <c r="S22" s="268">
        <f t="shared" si="9"/>
        <v>0</v>
      </c>
      <c r="T22" s="269">
        <f t="shared" si="1"/>
        <v>0</v>
      </c>
      <c r="U22" s="270">
        <f t="shared" si="2"/>
        <v>0</v>
      </c>
      <c r="V22" s="682"/>
      <c r="W22" s="695"/>
      <c r="X22" s="683"/>
      <c r="Y22" s="682"/>
      <c r="Z22" s="679"/>
      <c r="AA22" s="683"/>
      <c r="AB22" s="268">
        <f t="shared" si="10"/>
        <v>0</v>
      </c>
      <c r="AC22" s="269">
        <f t="shared" si="3"/>
        <v>0</v>
      </c>
      <c r="AD22" s="270">
        <f t="shared" si="4"/>
        <v>0</v>
      </c>
      <c r="AJ22" s="101"/>
    </row>
    <row r="23" spans="1:36" x14ac:dyDescent="0.25">
      <c r="A23" s="47" t="str">
        <f t="shared" si="5"/>
        <v>Unitil - FG&amp;E</v>
      </c>
      <c r="B23" s="379" t="s">
        <v>20</v>
      </c>
      <c r="C23" s="304" t="s">
        <v>19</v>
      </c>
      <c r="D23" s="682"/>
      <c r="E23" s="679"/>
      <c r="F23" s="683"/>
      <c r="G23" s="682"/>
      <c r="H23" s="679"/>
      <c r="I23" s="683"/>
      <c r="J23" s="268">
        <f t="shared" si="6"/>
        <v>0</v>
      </c>
      <c r="K23" s="269">
        <f t="shared" si="7"/>
        <v>0</v>
      </c>
      <c r="L23" s="270">
        <f t="shared" si="8"/>
        <v>0</v>
      </c>
      <c r="M23" s="682"/>
      <c r="N23" s="679"/>
      <c r="O23" s="683"/>
      <c r="P23" s="688"/>
      <c r="Q23" s="679"/>
      <c r="R23" s="683"/>
      <c r="S23" s="268">
        <f t="shared" si="9"/>
        <v>0</v>
      </c>
      <c r="T23" s="269">
        <f t="shared" si="1"/>
        <v>0</v>
      </c>
      <c r="U23" s="270">
        <f t="shared" si="2"/>
        <v>0</v>
      </c>
      <c r="V23" s="682"/>
      <c r="W23" s="695"/>
      <c r="X23" s="683"/>
      <c r="Y23" s="682"/>
      <c r="Z23" s="679"/>
      <c r="AA23" s="683"/>
      <c r="AB23" s="268">
        <f t="shared" si="10"/>
        <v>0</v>
      </c>
      <c r="AC23" s="269">
        <f t="shared" si="3"/>
        <v>0</v>
      </c>
      <c r="AD23" s="270">
        <f t="shared" si="4"/>
        <v>0</v>
      </c>
      <c r="AJ23" s="101"/>
    </row>
    <row r="24" spans="1:36" x14ac:dyDescent="0.25">
      <c r="A24" s="47" t="str">
        <f t="shared" si="5"/>
        <v>Unitil - FG&amp;E</v>
      </c>
      <c r="B24" s="379" t="s">
        <v>16</v>
      </c>
      <c r="C24" s="304" t="s">
        <v>18</v>
      </c>
      <c r="D24" s="682"/>
      <c r="E24" s="679"/>
      <c r="F24" s="683"/>
      <c r="G24" s="682"/>
      <c r="H24" s="679"/>
      <c r="I24" s="683"/>
      <c r="J24" s="268">
        <f t="shared" si="6"/>
        <v>0</v>
      </c>
      <c r="K24" s="269">
        <f t="shared" si="7"/>
        <v>0</v>
      </c>
      <c r="L24" s="270">
        <f t="shared" si="8"/>
        <v>0</v>
      </c>
      <c r="M24" s="682"/>
      <c r="N24" s="679"/>
      <c r="O24" s="683"/>
      <c r="P24" s="688"/>
      <c r="Q24" s="679"/>
      <c r="R24" s="683"/>
      <c r="S24" s="268">
        <f t="shared" si="9"/>
        <v>0</v>
      </c>
      <c r="T24" s="269">
        <f t="shared" si="1"/>
        <v>0</v>
      </c>
      <c r="U24" s="270">
        <f t="shared" si="2"/>
        <v>0</v>
      </c>
      <c r="V24" s="682"/>
      <c r="W24" s="695"/>
      <c r="X24" s="683"/>
      <c r="Y24" s="682"/>
      <c r="Z24" s="679"/>
      <c r="AA24" s="683"/>
      <c r="AB24" s="268">
        <f t="shared" si="10"/>
        <v>0</v>
      </c>
      <c r="AC24" s="269">
        <f t="shared" si="3"/>
        <v>0</v>
      </c>
      <c r="AD24" s="270">
        <f t="shared" si="4"/>
        <v>0</v>
      </c>
      <c r="AI24" s="12"/>
      <c r="AJ24" s="101"/>
    </row>
    <row r="25" spans="1:36" x14ac:dyDescent="0.25">
      <c r="A25" s="47" t="str">
        <f t="shared" si="5"/>
        <v>Unitil - FG&amp;E</v>
      </c>
      <c r="B25" s="379" t="s">
        <v>16</v>
      </c>
      <c r="C25" s="304" t="s">
        <v>17</v>
      </c>
      <c r="D25" s="682"/>
      <c r="E25" s="679"/>
      <c r="F25" s="683"/>
      <c r="G25" s="678"/>
      <c r="H25" s="681"/>
      <c r="I25" s="680"/>
      <c r="J25" s="268">
        <f t="shared" si="6"/>
        <v>0</v>
      </c>
      <c r="K25" s="269">
        <f t="shared" si="7"/>
        <v>0</v>
      </c>
      <c r="L25" s="270">
        <f t="shared" si="8"/>
        <v>0</v>
      </c>
      <c r="M25" s="682"/>
      <c r="N25" s="679"/>
      <c r="O25" s="683"/>
      <c r="P25" s="688"/>
      <c r="Q25" s="679"/>
      <c r="R25" s="683"/>
      <c r="S25" s="268">
        <f t="shared" si="9"/>
        <v>0</v>
      </c>
      <c r="T25" s="269">
        <f t="shared" si="1"/>
        <v>0</v>
      </c>
      <c r="U25" s="270">
        <f t="shared" si="2"/>
        <v>0</v>
      </c>
      <c r="V25" s="682"/>
      <c r="W25" s="695"/>
      <c r="X25" s="683"/>
      <c r="Y25" s="682"/>
      <c r="Z25" s="679"/>
      <c r="AA25" s="683"/>
      <c r="AB25" s="268">
        <f t="shared" si="10"/>
        <v>0</v>
      </c>
      <c r="AC25" s="269">
        <f t="shared" si="3"/>
        <v>0</v>
      </c>
      <c r="AD25" s="270">
        <f t="shared" si="4"/>
        <v>0</v>
      </c>
    </row>
    <row r="26" spans="1:36" x14ac:dyDescent="0.25">
      <c r="A26" s="47" t="str">
        <f t="shared" si="5"/>
        <v>Unitil - FG&amp;E</v>
      </c>
      <c r="B26" s="379" t="s">
        <v>16</v>
      </c>
      <c r="C26" s="304" t="s">
        <v>15</v>
      </c>
      <c r="D26" s="682"/>
      <c r="E26" s="679"/>
      <c r="F26" s="683"/>
      <c r="G26" s="682"/>
      <c r="H26" s="679"/>
      <c r="I26" s="683"/>
      <c r="J26" s="268">
        <f t="shared" si="6"/>
        <v>0</v>
      </c>
      <c r="K26" s="269">
        <f t="shared" si="7"/>
        <v>0</v>
      </c>
      <c r="L26" s="270">
        <f t="shared" si="8"/>
        <v>0</v>
      </c>
      <c r="M26" s="682"/>
      <c r="N26" s="679"/>
      <c r="O26" s="683"/>
      <c r="P26" s="688"/>
      <c r="Q26" s="679"/>
      <c r="R26" s="683"/>
      <c r="S26" s="268">
        <f t="shared" si="9"/>
        <v>0</v>
      </c>
      <c r="T26" s="269">
        <f t="shared" si="1"/>
        <v>0</v>
      </c>
      <c r="U26" s="270">
        <f t="shared" si="2"/>
        <v>0</v>
      </c>
      <c r="V26" s="682"/>
      <c r="W26" s="695"/>
      <c r="X26" s="683"/>
      <c r="Y26" s="682"/>
      <c r="Z26" s="679"/>
      <c r="AA26" s="683"/>
      <c r="AB26" s="268">
        <f t="shared" si="10"/>
        <v>0</v>
      </c>
      <c r="AC26" s="269">
        <f t="shared" si="3"/>
        <v>0</v>
      </c>
      <c r="AD26" s="270">
        <f t="shared" si="4"/>
        <v>0</v>
      </c>
    </row>
    <row r="27" spans="1:36" x14ac:dyDescent="0.25">
      <c r="A27" s="47" t="str">
        <f t="shared" si="5"/>
        <v>Unitil - FG&amp;E</v>
      </c>
      <c r="B27" s="379" t="s">
        <v>13</v>
      </c>
      <c r="C27" s="304" t="s">
        <v>14</v>
      </c>
      <c r="D27" s="682"/>
      <c r="E27" s="679"/>
      <c r="F27" s="683"/>
      <c r="G27" s="682"/>
      <c r="H27" s="679"/>
      <c r="I27" s="683"/>
      <c r="J27" s="268">
        <f t="shared" si="6"/>
        <v>0</v>
      </c>
      <c r="K27" s="269">
        <f t="shared" si="7"/>
        <v>0</v>
      </c>
      <c r="L27" s="270">
        <f t="shared" si="8"/>
        <v>0</v>
      </c>
      <c r="M27" s="682"/>
      <c r="N27" s="679"/>
      <c r="O27" s="683"/>
      <c r="P27" s="688"/>
      <c r="Q27" s="679"/>
      <c r="R27" s="683"/>
      <c r="S27" s="268">
        <f t="shared" si="9"/>
        <v>0</v>
      </c>
      <c r="T27" s="269">
        <f t="shared" si="1"/>
        <v>0</v>
      </c>
      <c r="U27" s="270">
        <f t="shared" si="2"/>
        <v>0</v>
      </c>
      <c r="V27" s="682"/>
      <c r="W27" s="695"/>
      <c r="X27" s="683"/>
      <c r="Y27" s="682"/>
      <c r="Z27" s="679"/>
      <c r="AA27" s="683"/>
      <c r="AB27" s="268">
        <f t="shared" si="10"/>
        <v>0</v>
      </c>
      <c r="AC27" s="269">
        <f t="shared" si="3"/>
        <v>0</v>
      </c>
      <c r="AD27" s="270">
        <f t="shared" si="4"/>
        <v>0</v>
      </c>
    </row>
    <row r="28" spans="1:36" s="8" customFormat="1" x14ac:dyDescent="0.25">
      <c r="A28" s="47" t="str">
        <f t="shared" si="5"/>
        <v>Unitil - FG&amp;E</v>
      </c>
      <c r="B28" s="379" t="s">
        <v>13</v>
      </c>
      <c r="C28" s="304" t="s">
        <v>12</v>
      </c>
      <c r="D28" s="682"/>
      <c r="E28" s="679"/>
      <c r="F28" s="683"/>
      <c r="G28" s="682"/>
      <c r="H28" s="679"/>
      <c r="I28" s="683"/>
      <c r="J28" s="268">
        <f t="shared" si="6"/>
        <v>0</v>
      </c>
      <c r="K28" s="269">
        <f t="shared" si="7"/>
        <v>0</v>
      </c>
      <c r="L28" s="270">
        <f t="shared" si="8"/>
        <v>0</v>
      </c>
      <c r="M28" s="689"/>
      <c r="N28" s="690"/>
      <c r="O28" s="691"/>
      <c r="P28" s="692"/>
      <c r="Q28" s="690"/>
      <c r="R28" s="691"/>
      <c r="S28" s="268">
        <f t="shared" si="9"/>
        <v>0</v>
      </c>
      <c r="T28" s="269">
        <f t="shared" si="1"/>
        <v>0</v>
      </c>
      <c r="U28" s="270">
        <f t="shared" si="2"/>
        <v>0</v>
      </c>
      <c r="V28" s="689"/>
      <c r="W28" s="696"/>
      <c r="X28" s="691"/>
      <c r="Y28" s="689"/>
      <c r="Z28" s="690"/>
      <c r="AA28" s="691"/>
      <c r="AB28" s="268">
        <f t="shared" si="10"/>
        <v>0</v>
      </c>
      <c r="AC28" s="269">
        <f t="shared" si="3"/>
        <v>0</v>
      </c>
      <c r="AD28" s="270">
        <f t="shared" si="4"/>
        <v>0</v>
      </c>
    </row>
    <row r="29" spans="1:36" ht="15.75" thickBot="1" x14ac:dyDescent="0.3">
      <c r="A29" s="48" t="str">
        <f t="shared" si="5"/>
        <v>Unitil - FG&amp;E</v>
      </c>
      <c r="B29" s="380" t="s">
        <v>11</v>
      </c>
      <c r="C29" s="305" t="s">
        <v>10</v>
      </c>
      <c r="D29" s="684"/>
      <c r="E29" s="685"/>
      <c r="F29" s="686"/>
      <c r="G29" s="684"/>
      <c r="H29" s="685"/>
      <c r="I29" s="686"/>
      <c r="J29" s="271">
        <f t="shared" si="6"/>
        <v>0</v>
      </c>
      <c r="K29" s="272">
        <f t="shared" si="7"/>
        <v>0</v>
      </c>
      <c r="L29" s="273">
        <f t="shared" si="8"/>
        <v>0</v>
      </c>
      <c r="M29" s="684"/>
      <c r="N29" s="685"/>
      <c r="O29" s="686"/>
      <c r="P29" s="693"/>
      <c r="Q29" s="685"/>
      <c r="R29" s="686"/>
      <c r="S29" s="271">
        <f t="shared" si="9"/>
        <v>0</v>
      </c>
      <c r="T29" s="272">
        <f t="shared" si="1"/>
        <v>0</v>
      </c>
      <c r="U29" s="273">
        <f t="shared" si="2"/>
        <v>0</v>
      </c>
      <c r="V29" s="684"/>
      <c r="W29" s="697"/>
      <c r="X29" s="686"/>
      <c r="Y29" s="684"/>
      <c r="Z29" s="685"/>
      <c r="AA29" s="686"/>
      <c r="AB29" s="271">
        <f t="shared" si="10"/>
        <v>0</v>
      </c>
      <c r="AC29" s="272">
        <f t="shared" si="3"/>
        <v>0</v>
      </c>
      <c r="AD29" s="273">
        <f t="shared" si="4"/>
        <v>0</v>
      </c>
    </row>
    <row r="30" spans="1:36" ht="15.75" thickBot="1" x14ac:dyDescent="0.3">
      <c r="A30" s="69"/>
      <c r="B30" s="377"/>
      <c r="C30" s="302" t="s">
        <v>282</v>
      </c>
      <c r="D30" s="287">
        <f t="shared" ref="D30:I30" si="11">SUM(D9:D29)</f>
        <v>0</v>
      </c>
      <c r="E30" s="288">
        <f t="shared" si="11"/>
        <v>0</v>
      </c>
      <c r="F30" s="289">
        <f t="shared" si="11"/>
        <v>0</v>
      </c>
      <c r="G30" s="287">
        <f t="shared" si="11"/>
        <v>0</v>
      </c>
      <c r="H30" s="288">
        <f t="shared" si="11"/>
        <v>0</v>
      </c>
      <c r="I30" s="289">
        <f t="shared" si="11"/>
        <v>0</v>
      </c>
      <c r="J30" s="306"/>
      <c r="K30" s="307"/>
      <c r="L30" s="308"/>
      <c r="M30" s="287">
        <f t="shared" ref="M30:R30" si="12">SUM(M9:M29)</f>
        <v>0</v>
      </c>
      <c r="N30" s="288">
        <f t="shared" si="12"/>
        <v>0</v>
      </c>
      <c r="O30" s="289">
        <f t="shared" si="12"/>
        <v>0</v>
      </c>
      <c r="P30" s="287">
        <f t="shared" si="12"/>
        <v>0</v>
      </c>
      <c r="Q30" s="288">
        <f t="shared" si="12"/>
        <v>0</v>
      </c>
      <c r="R30" s="289">
        <f t="shared" si="12"/>
        <v>0</v>
      </c>
      <c r="S30" s="306"/>
      <c r="T30" s="307"/>
      <c r="U30" s="308"/>
      <c r="V30" s="287">
        <f t="shared" ref="V30:AA30" si="13">SUM(V9:V29)</f>
        <v>0</v>
      </c>
      <c r="W30" s="288">
        <f t="shared" si="13"/>
        <v>0</v>
      </c>
      <c r="X30" s="289">
        <f t="shared" si="13"/>
        <v>0</v>
      </c>
      <c r="Y30" s="287">
        <f t="shared" si="13"/>
        <v>0</v>
      </c>
      <c r="Z30" s="288">
        <f t="shared" si="13"/>
        <v>0</v>
      </c>
      <c r="AA30" s="289">
        <f t="shared" si="13"/>
        <v>0</v>
      </c>
      <c r="AB30" s="306"/>
      <c r="AC30" s="307"/>
      <c r="AD30" s="308"/>
    </row>
  </sheetData>
  <autoFilter ref="B8:Y29"/>
  <mergeCells count="12">
    <mergeCell ref="AB7:AD7"/>
    <mergeCell ref="V6:AD6"/>
    <mergeCell ref="D7:F7"/>
    <mergeCell ref="G7:I7"/>
    <mergeCell ref="D6:L6"/>
    <mergeCell ref="M7:O7"/>
    <mergeCell ref="P7:R7"/>
    <mergeCell ref="S7:U7"/>
    <mergeCell ref="M6:U6"/>
    <mergeCell ref="V7:X7"/>
    <mergeCell ref="Y7:AA7"/>
    <mergeCell ref="J7:L7"/>
  </mergeCells>
  <printOptions gridLines="1"/>
  <pageMargins left="0.7" right="0.7" top="0.75" bottom="0.75" header="0.3" footer="0.3"/>
  <pageSetup scale="2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zoomScaleNormal="100" workbookViewId="0"/>
  </sheetViews>
  <sheetFormatPr defaultColWidth="9.140625" defaultRowHeight="15" x14ac:dyDescent="0.25"/>
  <cols>
    <col min="1" max="1" width="23.28515625" style="114" customWidth="1"/>
    <col min="2" max="2" width="22.28515625" style="115" bestFit="1" customWidth="1"/>
    <col min="3" max="8" width="25.7109375" style="115" customWidth="1"/>
    <col min="9" max="9" width="25.7109375" style="114" customWidth="1"/>
    <col min="10" max="10" width="17" style="114" bestFit="1" customWidth="1"/>
    <col min="11" max="11" width="21.5703125" style="114" bestFit="1" customWidth="1"/>
    <col min="12" max="12" width="15.5703125" style="114" bestFit="1" customWidth="1"/>
    <col min="13" max="13" width="11.85546875" style="114" bestFit="1" customWidth="1"/>
    <col min="14" max="16384" width="9.140625" style="114"/>
  </cols>
  <sheetData>
    <row r="1" spans="1:9" x14ac:dyDescent="0.25">
      <c r="A1" s="1" t="s">
        <v>100</v>
      </c>
      <c r="B1" s="1" t="s">
        <v>235</v>
      </c>
      <c r="C1" s="181"/>
      <c r="D1" s="241" t="s">
        <v>1</v>
      </c>
      <c r="E1" s="241" t="str">
        <f>'1.Feeder Deployment Incremental'!E1</f>
        <v>Unitil - FG&amp;E</v>
      </c>
    </row>
    <row r="2" spans="1:9" x14ac:dyDescent="0.25">
      <c r="A2" s="1"/>
      <c r="B2" s="1"/>
      <c r="C2" s="181"/>
      <c r="D2" s="241" t="s">
        <v>2</v>
      </c>
      <c r="E2" s="254">
        <f>'1.Feeder Deployment Incremental'!E2</f>
        <v>2018</v>
      </c>
      <c r="F2" s="114"/>
    </row>
    <row r="3" spans="1:9" x14ac:dyDescent="0.25">
      <c r="A3" s="1"/>
      <c r="C3" s="2"/>
      <c r="D3" s="2"/>
      <c r="E3" s="114"/>
    </row>
    <row r="4" spans="1:9" ht="15.75" customHeight="1" x14ac:dyDescent="0.25">
      <c r="A4" s="105" t="s">
        <v>201</v>
      </c>
      <c r="I4" s="26"/>
    </row>
    <row r="5" spans="1:9" ht="15.75" thickBot="1" x14ac:dyDescent="0.3"/>
    <row r="6" spans="1:9" ht="32.25" thickBot="1" x14ac:dyDescent="0.3">
      <c r="A6" s="372" t="s">
        <v>1</v>
      </c>
      <c r="B6" s="53" t="s">
        <v>3</v>
      </c>
      <c r="C6" s="55" t="s">
        <v>87</v>
      </c>
      <c r="D6" s="55" t="s">
        <v>88</v>
      </c>
      <c r="E6" s="76" t="s">
        <v>56</v>
      </c>
      <c r="F6" s="54" t="s">
        <v>78</v>
      </c>
      <c r="G6" s="55" t="s">
        <v>79</v>
      </c>
      <c r="H6" s="55" t="s">
        <v>80</v>
      </c>
      <c r="I6" s="53" t="s">
        <v>82</v>
      </c>
    </row>
    <row r="7" spans="1:9" ht="30" customHeight="1" x14ac:dyDescent="0.25">
      <c r="A7" s="373" t="str">
        <f>$E$1</f>
        <v>Unitil - FG&amp;E</v>
      </c>
      <c r="B7" s="367" t="s">
        <v>321</v>
      </c>
      <c r="C7" s="370" t="s">
        <v>314</v>
      </c>
      <c r="D7" s="370" t="s">
        <v>314</v>
      </c>
      <c r="E7" s="367" t="s">
        <v>322</v>
      </c>
      <c r="F7" s="309">
        <v>4</v>
      </c>
      <c r="G7" s="309">
        <v>3971</v>
      </c>
      <c r="H7" s="309">
        <v>43075735.042124294</v>
      </c>
      <c r="I7" s="309">
        <v>9000</v>
      </c>
    </row>
    <row r="8" spans="1:9" ht="30" customHeight="1" x14ac:dyDescent="0.25">
      <c r="A8" s="374" t="str">
        <f t="shared" ref="A8:A18" si="0">$E$1</f>
        <v>Unitil - FG&amp;E</v>
      </c>
      <c r="B8" s="22" t="s">
        <v>327</v>
      </c>
      <c r="C8" s="21" t="s">
        <v>314</v>
      </c>
      <c r="D8" s="21" t="s">
        <v>314</v>
      </c>
      <c r="E8" s="22" t="s">
        <v>322</v>
      </c>
      <c r="F8" s="310">
        <v>3</v>
      </c>
      <c r="G8" s="310">
        <v>2826</v>
      </c>
      <c r="H8" s="310">
        <v>25798822.149274349</v>
      </c>
      <c r="I8" s="310">
        <v>5982</v>
      </c>
    </row>
    <row r="9" spans="1:9" ht="30" customHeight="1" x14ac:dyDescent="0.25">
      <c r="A9" s="374" t="str">
        <f t="shared" si="0"/>
        <v>Unitil - FG&amp;E</v>
      </c>
      <c r="B9" s="22" t="s">
        <v>331</v>
      </c>
      <c r="C9" s="21" t="s">
        <v>314</v>
      </c>
      <c r="D9" s="21" t="s">
        <v>314</v>
      </c>
      <c r="E9" s="22" t="s">
        <v>331</v>
      </c>
      <c r="F9" s="310">
        <v>4</v>
      </c>
      <c r="G9" s="310">
        <v>2058</v>
      </c>
      <c r="H9" s="310">
        <v>45440565.393906459</v>
      </c>
      <c r="I9" s="310">
        <v>10270</v>
      </c>
    </row>
    <row r="10" spans="1:9" ht="30" customHeight="1" x14ac:dyDescent="0.25">
      <c r="A10" s="374" t="str">
        <f t="shared" si="0"/>
        <v>Unitil - FG&amp;E</v>
      </c>
      <c r="B10" s="22" t="s">
        <v>336</v>
      </c>
      <c r="C10" s="21" t="s">
        <v>314</v>
      </c>
      <c r="D10" s="21" t="s">
        <v>314</v>
      </c>
      <c r="E10" s="22" t="s">
        <v>322</v>
      </c>
      <c r="F10" s="310">
        <v>2</v>
      </c>
      <c r="G10" s="310">
        <v>1125</v>
      </c>
      <c r="H10" s="310">
        <v>8625830.5436571501</v>
      </c>
      <c r="I10" s="310">
        <v>1944</v>
      </c>
    </row>
    <row r="11" spans="1:9" ht="30" customHeight="1" x14ac:dyDescent="0.25">
      <c r="A11" s="374" t="str">
        <f t="shared" si="0"/>
        <v>Unitil - FG&amp;E</v>
      </c>
      <c r="B11" s="22" t="s">
        <v>339</v>
      </c>
      <c r="C11" s="21" t="s">
        <v>314</v>
      </c>
      <c r="D11" s="21" t="s">
        <v>314</v>
      </c>
      <c r="E11" s="22" t="s">
        <v>322</v>
      </c>
      <c r="F11" s="310">
        <v>1</v>
      </c>
      <c r="G11" s="310">
        <v>1</v>
      </c>
      <c r="H11" s="310">
        <v>205582.52385619859</v>
      </c>
      <c r="I11" s="310">
        <v>2983</v>
      </c>
    </row>
    <row r="12" spans="1:9" ht="30" customHeight="1" x14ac:dyDescent="0.25">
      <c r="A12" s="374" t="str">
        <f t="shared" si="0"/>
        <v>Unitil - FG&amp;E</v>
      </c>
      <c r="B12" s="22" t="s">
        <v>340</v>
      </c>
      <c r="C12" s="21" t="s">
        <v>314</v>
      </c>
      <c r="D12" s="21" t="s">
        <v>314</v>
      </c>
      <c r="E12" s="22" t="s">
        <v>322</v>
      </c>
      <c r="F12" s="310">
        <v>9</v>
      </c>
      <c r="G12" s="310">
        <v>2567</v>
      </c>
      <c r="H12" s="310">
        <v>38858971.580314159</v>
      </c>
      <c r="I12" s="310">
        <v>9200</v>
      </c>
    </row>
    <row r="13" spans="1:9" ht="30" customHeight="1" x14ac:dyDescent="0.25">
      <c r="A13" s="374" t="str">
        <f t="shared" si="0"/>
        <v>Unitil - FG&amp;E</v>
      </c>
      <c r="B13" s="22" t="s">
        <v>350</v>
      </c>
      <c r="C13" s="21" t="s">
        <v>314</v>
      </c>
      <c r="D13" s="21" t="s">
        <v>314</v>
      </c>
      <c r="E13" s="22" t="s">
        <v>322</v>
      </c>
      <c r="F13" s="310">
        <v>3</v>
      </c>
      <c r="G13" s="310">
        <v>1895</v>
      </c>
      <c r="H13" s="310">
        <v>16747737.192826986</v>
      </c>
      <c r="I13" s="310">
        <v>3600</v>
      </c>
    </row>
    <row r="14" spans="1:9" ht="30" customHeight="1" x14ac:dyDescent="0.25">
      <c r="A14" s="374" t="str">
        <f t="shared" si="0"/>
        <v>Unitil - FG&amp;E</v>
      </c>
      <c r="B14" s="22" t="s">
        <v>354</v>
      </c>
      <c r="C14" s="21" t="s">
        <v>314</v>
      </c>
      <c r="D14" s="21" t="s">
        <v>314</v>
      </c>
      <c r="E14" s="22" t="s">
        <v>354</v>
      </c>
      <c r="F14" s="310">
        <v>2</v>
      </c>
      <c r="G14" s="310">
        <v>2965</v>
      </c>
      <c r="H14" s="310">
        <v>37284566.477051452</v>
      </c>
      <c r="I14" s="310">
        <v>8469</v>
      </c>
    </row>
    <row r="15" spans="1:9" ht="30" customHeight="1" x14ac:dyDescent="0.25">
      <c r="A15" s="374" t="str">
        <f t="shared" si="0"/>
        <v>Unitil - FG&amp;E</v>
      </c>
      <c r="B15" s="22" t="s">
        <v>357</v>
      </c>
      <c r="C15" s="21" t="s">
        <v>314</v>
      </c>
      <c r="D15" s="21" t="s">
        <v>314</v>
      </c>
      <c r="E15" s="22" t="s">
        <v>354</v>
      </c>
      <c r="F15" s="310">
        <v>3</v>
      </c>
      <c r="G15" s="310">
        <v>3740</v>
      </c>
      <c r="H15" s="310">
        <v>38518246.985483304</v>
      </c>
      <c r="I15" s="310">
        <v>7951</v>
      </c>
    </row>
    <row r="16" spans="1:9" ht="30" customHeight="1" x14ac:dyDescent="0.25">
      <c r="A16" s="374" t="str">
        <f t="shared" si="0"/>
        <v>Unitil - FG&amp;E</v>
      </c>
      <c r="B16" s="22" t="s">
        <v>361</v>
      </c>
      <c r="C16" s="21" t="s">
        <v>314</v>
      </c>
      <c r="D16" s="21" t="s">
        <v>314</v>
      </c>
      <c r="E16" s="22" t="s">
        <v>322</v>
      </c>
      <c r="F16" s="310">
        <v>1</v>
      </c>
      <c r="G16" s="310">
        <v>761</v>
      </c>
      <c r="H16" s="310">
        <v>12624663.869619265</v>
      </c>
      <c r="I16" s="310">
        <v>2935</v>
      </c>
    </row>
    <row r="17" spans="1:9" ht="30" customHeight="1" x14ac:dyDescent="0.25">
      <c r="A17" s="374" t="str">
        <f t="shared" si="0"/>
        <v>Unitil - FG&amp;E</v>
      </c>
      <c r="B17" s="22" t="s">
        <v>363</v>
      </c>
      <c r="C17" s="21" t="s">
        <v>314</v>
      </c>
      <c r="D17" s="21" t="s">
        <v>314</v>
      </c>
      <c r="E17" s="22" t="s">
        <v>331</v>
      </c>
      <c r="F17" s="310">
        <v>2</v>
      </c>
      <c r="G17" s="310">
        <v>3264</v>
      </c>
      <c r="H17" s="310">
        <v>34063289.593923837</v>
      </c>
      <c r="I17" s="310">
        <v>7043</v>
      </c>
    </row>
    <row r="18" spans="1:9" ht="30" customHeight="1" x14ac:dyDescent="0.25">
      <c r="A18" s="374" t="str">
        <f t="shared" si="0"/>
        <v>Unitil - FG&amp;E</v>
      </c>
      <c r="B18" s="22" t="s">
        <v>366</v>
      </c>
      <c r="C18" s="21" t="s">
        <v>314</v>
      </c>
      <c r="D18" s="21" t="s">
        <v>314</v>
      </c>
      <c r="E18" s="22" t="s">
        <v>322</v>
      </c>
      <c r="F18" s="310">
        <v>6</v>
      </c>
      <c r="G18" s="310">
        <v>3699</v>
      </c>
      <c r="H18" s="310">
        <v>70968510.054423451</v>
      </c>
      <c r="I18" s="310">
        <v>13400</v>
      </c>
    </row>
    <row r="19" spans="1:9" ht="30" customHeight="1" thickBot="1" x14ac:dyDescent="0.3">
      <c r="A19" s="375" t="str">
        <f>$E$1</f>
        <v>Unitil - FG&amp;E</v>
      </c>
      <c r="B19" s="9" t="s">
        <v>371</v>
      </c>
      <c r="C19" s="248" t="s">
        <v>314</v>
      </c>
      <c r="D19" s="20" t="s">
        <v>314</v>
      </c>
      <c r="E19" s="312" t="s">
        <v>322</v>
      </c>
      <c r="F19" s="311">
        <v>5</v>
      </c>
      <c r="G19" s="311">
        <v>997</v>
      </c>
      <c r="H19" s="311">
        <v>79136147.593539044</v>
      </c>
      <c r="I19" s="624">
        <v>17625</v>
      </c>
    </row>
    <row r="20" spans="1:9" ht="32.25" customHeight="1" thickBot="1" x14ac:dyDescent="0.3">
      <c r="A20" s="371" t="str">
        <f>$E$1</f>
        <v>Unitil - FG&amp;E</v>
      </c>
      <c r="B20" s="398" t="s">
        <v>264</v>
      </c>
      <c r="C20" s="249"/>
      <c r="D20" s="75"/>
      <c r="E20" s="250"/>
      <c r="F20" s="192">
        <f>SUM(F7:F19)</f>
        <v>45</v>
      </c>
      <c r="G20" s="192">
        <f>SUM(G7:G19)</f>
        <v>29869</v>
      </c>
      <c r="H20" s="192">
        <f>SUM(H7:H19)</f>
        <v>451348668.99999994</v>
      </c>
      <c r="I20" s="192">
        <f>SUM(I7:I19)</f>
        <v>100402</v>
      </c>
    </row>
    <row r="22" spans="1:9" x14ac:dyDescent="0.25">
      <c r="A22" s="238" t="s">
        <v>269</v>
      </c>
      <c r="C22" s="136"/>
      <c r="D22" s="136"/>
      <c r="E22" s="136"/>
      <c r="F22" s="136"/>
      <c r="G22" s="136"/>
      <c r="H22" s="136"/>
    </row>
  </sheetData>
  <printOptions headings="1" gridLines="1"/>
  <pageMargins left="0.7" right="0.7" top="0.75" bottom="0.75" header="0.3" footer="0.3"/>
  <pageSetup scale="5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4"/>
  <sheetViews>
    <sheetView zoomScaleNormal="100" workbookViewId="0"/>
  </sheetViews>
  <sheetFormatPr defaultRowHeight="15" x14ac:dyDescent="0.25"/>
  <cols>
    <col min="1" max="1" width="23.28515625" style="114" customWidth="1"/>
    <col min="2" max="2" width="23.42578125" style="114" customWidth="1"/>
    <col min="3" max="3" width="23.5703125" style="114" customWidth="1"/>
    <col min="4" max="4" width="15.7109375" style="114" customWidth="1"/>
    <col min="5" max="5" width="24" style="114" customWidth="1"/>
    <col min="6" max="6" width="24.140625" style="114" bestFit="1" customWidth="1"/>
    <col min="7" max="7" width="22.5703125" style="114" bestFit="1" customWidth="1"/>
    <col min="8" max="8" width="20.7109375" style="114" bestFit="1" customWidth="1"/>
    <col min="9" max="9" width="69.5703125" style="114" customWidth="1"/>
    <col min="10" max="16384" width="9.140625" style="114"/>
  </cols>
  <sheetData>
    <row r="1" spans="1:9" x14ac:dyDescent="0.25">
      <c r="A1" s="1" t="s">
        <v>155</v>
      </c>
      <c r="B1" s="1" t="s">
        <v>156</v>
      </c>
      <c r="C1" s="2"/>
      <c r="D1" s="241" t="s">
        <v>1</v>
      </c>
      <c r="E1" s="241" t="str">
        <f>'1.Feeder Deployment Incremental'!E1</f>
        <v>Unitil - FG&amp;E</v>
      </c>
    </row>
    <row r="2" spans="1:9" x14ac:dyDescent="0.25">
      <c r="A2" s="1"/>
      <c r="B2" s="1"/>
      <c r="C2" s="2"/>
      <c r="D2" s="241" t="s">
        <v>2</v>
      </c>
      <c r="E2" s="254">
        <f>'1.Feeder Deployment Incremental'!E2</f>
        <v>2018</v>
      </c>
    </row>
    <row r="4" spans="1:9" ht="15.75" thickBot="1" x14ac:dyDescent="0.3"/>
    <row r="5" spans="1:9" ht="15" customHeight="1" thickBot="1" x14ac:dyDescent="0.3">
      <c r="A5" s="824" t="s">
        <v>53</v>
      </c>
      <c r="B5" s="825"/>
      <c r="C5" s="826"/>
      <c r="D5" s="732" t="s">
        <v>125</v>
      </c>
      <c r="E5" s="763"/>
      <c r="F5" s="763"/>
      <c r="G5" s="763"/>
      <c r="H5" s="763"/>
      <c r="I5" s="744"/>
    </row>
    <row r="6" spans="1:9" ht="60.75" thickBot="1" x14ac:dyDescent="0.3">
      <c r="A6" s="361" t="s">
        <v>1</v>
      </c>
      <c r="B6" s="97" t="s">
        <v>3</v>
      </c>
      <c r="C6" s="98" t="s">
        <v>126</v>
      </c>
      <c r="D6" s="410" t="s">
        <v>294</v>
      </c>
      <c r="E6" s="95" t="s">
        <v>148</v>
      </c>
      <c r="F6" s="100" t="s">
        <v>149</v>
      </c>
      <c r="G6" s="95" t="s">
        <v>150</v>
      </c>
      <c r="H6" s="410" t="s">
        <v>151</v>
      </c>
      <c r="I6" s="96" t="s">
        <v>106</v>
      </c>
    </row>
    <row r="7" spans="1:9" x14ac:dyDescent="0.25">
      <c r="A7" s="363" t="str">
        <f t="shared" ref="A7:A64" si="0">$E$1</f>
        <v>Unitil - FG&amp;E</v>
      </c>
      <c r="B7" s="91" t="s">
        <v>321</v>
      </c>
      <c r="C7" s="405" t="s">
        <v>323</v>
      </c>
      <c r="D7" s="447" t="s">
        <v>432</v>
      </c>
      <c r="E7" s="448" t="s">
        <v>314</v>
      </c>
      <c r="F7" s="447" t="s">
        <v>314</v>
      </c>
      <c r="G7" s="448" t="s">
        <v>314</v>
      </c>
      <c r="H7" s="447" t="s">
        <v>314</v>
      </c>
      <c r="I7" s="449" t="s">
        <v>433</v>
      </c>
    </row>
    <row r="8" spans="1:9" x14ac:dyDescent="0.25">
      <c r="A8" s="364" t="str">
        <f t="shared" si="0"/>
        <v>Unitil - FG&amp;E</v>
      </c>
      <c r="B8" s="116" t="s">
        <v>321</v>
      </c>
      <c r="C8" s="58" t="s">
        <v>324</v>
      </c>
      <c r="D8" s="450" t="s">
        <v>432</v>
      </c>
      <c r="E8" s="451" t="s">
        <v>314</v>
      </c>
      <c r="F8" s="450" t="s">
        <v>314</v>
      </c>
      <c r="G8" s="451" t="s">
        <v>314</v>
      </c>
      <c r="H8" s="450" t="s">
        <v>314</v>
      </c>
      <c r="I8" s="452" t="s">
        <v>433</v>
      </c>
    </row>
    <row r="9" spans="1:9" x14ac:dyDescent="0.25">
      <c r="A9" s="364" t="str">
        <f t="shared" si="0"/>
        <v>Unitil - FG&amp;E</v>
      </c>
      <c r="B9" s="116" t="s">
        <v>321</v>
      </c>
      <c r="C9" s="58" t="s">
        <v>325</v>
      </c>
      <c r="D9" s="450" t="s">
        <v>432</v>
      </c>
      <c r="E9" s="451" t="s">
        <v>314</v>
      </c>
      <c r="F9" s="450" t="s">
        <v>314</v>
      </c>
      <c r="G9" s="451" t="s">
        <v>314</v>
      </c>
      <c r="H9" s="450" t="s">
        <v>314</v>
      </c>
      <c r="I9" s="452" t="s">
        <v>433</v>
      </c>
    </row>
    <row r="10" spans="1:9" x14ac:dyDescent="0.25">
      <c r="A10" s="364" t="str">
        <f t="shared" si="0"/>
        <v>Unitil - FG&amp;E</v>
      </c>
      <c r="B10" s="116" t="s">
        <v>321</v>
      </c>
      <c r="C10" s="58" t="s">
        <v>326</v>
      </c>
      <c r="D10" s="450" t="s">
        <v>432</v>
      </c>
      <c r="E10" s="451" t="s">
        <v>314</v>
      </c>
      <c r="F10" s="450" t="s">
        <v>314</v>
      </c>
      <c r="G10" s="451" t="s">
        <v>314</v>
      </c>
      <c r="H10" s="450" t="s">
        <v>314</v>
      </c>
      <c r="I10" s="452" t="s">
        <v>433</v>
      </c>
    </row>
    <row r="11" spans="1:9" x14ac:dyDescent="0.25">
      <c r="A11" s="364" t="str">
        <f t="shared" si="0"/>
        <v>Unitil - FG&amp;E</v>
      </c>
      <c r="B11" s="116" t="s">
        <v>321</v>
      </c>
      <c r="C11" s="401"/>
      <c r="D11" s="401"/>
      <c r="E11" s="401"/>
      <c r="F11" s="401"/>
      <c r="G11" s="401"/>
      <c r="H11" s="401"/>
      <c r="I11" s="401"/>
    </row>
    <row r="12" spans="1:9" x14ac:dyDescent="0.25">
      <c r="A12" s="364" t="str">
        <f t="shared" si="0"/>
        <v>Unitil - FG&amp;E</v>
      </c>
      <c r="B12" s="116" t="s">
        <v>327</v>
      </c>
      <c r="C12" s="58" t="s">
        <v>328</v>
      </c>
      <c r="D12" s="450" t="s">
        <v>432</v>
      </c>
      <c r="E12" s="451" t="s">
        <v>314</v>
      </c>
      <c r="F12" s="450" t="s">
        <v>314</v>
      </c>
      <c r="G12" s="451" t="s">
        <v>314</v>
      </c>
      <c r="H12" s="450" t="s">
        <v>314</v>
      </c>
      <c r="I12" s="452" t="s">
        <v>433</v>
      </c>
    </row>
    <row r="13" spans="1:9" x14ac:dyDescent="0.25">
      <c r="A13" s="364" t="str">
        <f t="shared" si="0"/>
        <v>Unitil - FG&amp;E</v>
      </c>
      <c r="B13" s="116" t="s">
        <v>327</v>
      </c>
      <c r="C13" s="58" t="s">
        <v>329</v>
      </c>
      <c r="D13" s="450" t="s">
        <v>432</v>
      </c>
      <c r="E13" s="451" t="s">
        <v>314</v>
      </c>
      <c r="F13" s="450" t="s">
        <v>314</v>
      </c>
      <c r="G13" s="451" t="s">
        <v>314</v>
      </c>
      <c r="H13" s="450" t="s">
        <v>314</v>
      </c>
      <c r="I13" s="452" t="s">
        <v>433</v>
      </c>
    </row>
    <row r="14" spans="1:9" x14ac:dyDescent="0.25">
      <c r="A14" s="364" t="str">
        <f t="shared" si="0"/>
        <v>Unitil - FG&amp;E</v>
      </c>
      <c r="B14" s="116" t="s">
        <v>327</v>
      </c>
      <c r="C14" s="58" t="s">
        <v>330</v>
      </c>
      <c r="D14" s="450" t="s">
        <v>432</v>
      </c>
      <c r="E14" s="451" t="s">
        <v>314</v>
      </c>
      <c r="F14" s="450" t="s">
        <v>314</v>
      </c>
      <c r="G14" s="451" t="s">
        <v>314</v>
      </c>
      <c r="H14" s="450" t="s">
        <v>314</v>
      </c>
      <c r="I14" s="452" t="s">
        <v>433</v>
      </c>
    </row>
    <row r="15" spans="1:9" x14ac:dyDescent="0.25">
      <c r="A15" s="364" t="str">
        <f t="shared" si="0"/>
        <v>Unitil - FG&amp;E</v>
      </c>
      <c r="B15" s="116" t="s">
        <v>327</v>
      </c>
      <c r="C15" s="401"/>
      <c r="D15" s="401"/>
      <c r="E15" s="401"/>
      <c r="F15" s="401"/>
      <c r="G15" s="401"/>
      <c r="H15" s="401"/>
      <c r="I15" s="401"/>
    </row>
    <row r="16" spans="1:9" x14ac:dyDescent="0.25">
      <c r="A16" s="364" t="str">
        <f t="shared" si="0"/>
        <v>Unitil - FG&amp;E</v>
      </c>
      <c r="B16" s="116" t="s">
        <v>331</v>
      </c>
      <c r="C16" s="58" t="s">
        <v>332</v>
      </c>
      <c r="D16" s="450" t="s">
        <v>432</v>
      </c>
      <c r="E16" s="451" t="s">
        <v>314</v>
      </c>
      <c r="F16" s="450" t="s">
        <v>314</v>
      </c>
      <c r="G16" s="451" t="s">
        <v>314</v>
      </c>
      <c r="H16" s="450" t="s">
        <v>314</v>
      </c>
      <c r="I16" s="452" t="s">
        <v>433</v>
      </c>
    </row>
    <row r="17" spans="1:9" x14ac:dyDescent="0.25">
      <c r="A17" s="364" t="str">
        <f t="shared" si="0"/>
        <v>Unitil - FG&amp;E</v>
      </c>
      <c r="B17" s="116" t="s">
        <v>331</v>
      </c>
      <c r="C17" s="58" t="s">
        <v>333</v>
      </c>
      <c r="D17" s="450" t="s">
        <v>432</v>
      </c>
      <c r="E17" s="451" t="s">
        <v>314</v>
      </c>
      <c r="F17" s="450" t="s">
        <v>314</v>
      </c>
      <c r="G17" s="451" t="s">
        <v>314</v>
      </c>
      <c r="H17" s="450" t="s">
        <v>314</v>
      </c>
      <c r="I17" s="452" t="s">
        <v>433</v>
      </c>
    </row>
    <row r="18" spans="1:9" x14ac:dyDescent="0.25">
      <c r="A18" s="364" t="str">
        <f t="shared" si="0"/>
        <v>Unitil - FG&amp;E</v>
      </c>
      <c r="B18" s="116" t="s">
        <v>331</v>
      </c>
      <c r="C18" s="58" t="s">
        <v>334</v>
      </c>
      <c r="D18" s="450" t="s">
        <v>432</v>
      </c>
      <c r="E18" s="451" t="s">
        <v>314</v>
      </c>
      <c r="F18" s="450" t="s">
        <v>314</v>
      </c>
      <c r="G18" s="451" t="s">
        <v>314</v>
      </c>
      <c r="H18" s="450" t="s">
        <v>314</v>
      </c>
      <c r="I18" s="452" t="s">
        <v>433</v>
      </c>
    </row>
    <row r="19" spans="1:9" x14ac:dyDescent="0.25">
      <c r="A19" s="364" t="str">
        <f t="shared" si="0"/>
        <v>Unitil - FG&amp;E</v>
      </c>
      <c r="B19" s="116" t="s">
        <v>331</v>
      </c>
      <c r="C19" s="58" t="s">
        <v>335</v>
      </c>
      <c r="D19" s="450" t="s">
        <v>432</v>
      </c>
      <c r="E19" s="451" t="s">
        <v>314</v>
      </c>
      <c r="F19" s="450" t="s">
        <v>314</v>
      </c>
      <c r="G19" s="451" t="s">
        <v>314</v>
      </c>
      <c r="H19" s="450" t="s">
        <v>314</v>
      </c>
      <c r="I19" s="452" t="s">
        <v>433</v>
      </c>
    </row>
    <row r="20" spans="1:9" x14ac:dyDescent="0.25">
      <c r="A20" s="364" t="str">
        <f t="shared" si="0"/>
        <v>Unitil - FG&amp;E</v>
      </c>
      <c r="B20" s="116" t="s">
        <v>331</v>
      </c>
      <c r="C20" s="401"/>
      <c r="D20" s="401"/>
      <c r="E20" s="401"/>
      <c r="F20" s="401"/>
      <c r="G20" s="401"/>
      <c r="H20" s="401"/>
      <c r="I20" s="401"/>
    </row>
    <row r="21" spans="1:9" x14ac:dyDescent="0.25">
      <c r="A21" s="364" t="str">
        <f t="shared" si="0"/>
        <v>Unitil - FG&amp;E</v>
      </c>
      <c r="B21" s="116" t="s">
        <v>336</v>
      </c>
      <c r="C21" s="58" t="s">
        <v>337</v>
      </c>
      <c r="D21" s="450" t="s">
        <v>432</v>
      </c>
      <c r="E21" s="451" t="s">
        <v>314</v>
      </c>
      <c r="F21" s="450" t="s">
        <v>314</v>
      </c>
      <c r="G21" s="451" t="s">
        <v>314</v>
      </c>
      <c r="H21" s="450" t="s">
        <v>314</v>
      </c>
      <c r="I21" s="452" t="s">
        <v>433</v>
      </c>
    </row>
    <row r="22" spans="1:9" x14ac:dyDescent="0.25">
      <c r="A22" s="364" t="str">
        <f t="shared" si="0"/>
        <v>Unitil - FG&amp;E</v>
      </c>
      <c r="B22" s="116" t="s">
        <v>336</v>
      </c>
      <c r="C22" s="58" t="s">
        <v>338</v>
      </c>
      <c r="D22" s="450" t="s">
        <v>432</v>
      </c>
      <c r="E22" s="451" t="s">
        <v>314</v>
      </c>
      <c r="F22" s="450" t="s">
        <v>314</v>
      </c>
      <c r="G22" s="451" t="s">
        <v>314</v>
      </c>
      <c r="H22" s="450" t="s">
        <v>314</v>
      </c>
      <c r="I22" s="452" t="s">
        <v>433</v>
      </c>
    </row>
    <row r="23" spans="1:9" x14ac:dyDescent="0.25">
      <c r="A23" s="364" t="str">
        <f t="shared" si="0"/>
        <v>Unitil - FG&amp;E</v>
      </c>
      <c r="B23" s="116" t="s">
        <v>336</v>
      </c>
      <c r="C23" s="401"/>
      <c r="D23" s="401"/>
      <c r="E23" s="401"/>
      <c r="F23" s="401"/>
      <c r="G23" s="401"/>
      <c r="H23" s="401"/>
      <c r="I23" s="401"/>
    </row>
    <row r="24" spans="1:9" x14ac:dyDescent="0.25">
      <c r="A24" s="364" t="str">
        <f t="shared" si="0"/>
        <v>Unitil - FG&amp;E</v>
      </c>
      <c r="B24" s="116" t="s">
        <v>339</v>
      </c>
      <c r="C24" s="58">
        <v>1341</v>
      </c>
      <c r="D24" s="450" t="s">
        <v>432</v>
      </c>
      <c r="E24" s="451" t="s">
        <v>314</v>
      </c>
      <c r="F24" s="450" t="s">
        <v>314</v>
      </c>
      <c r="G24" s="451" t="s">
        <v>314</v>
      </c>
      <c r="H24" s="450" t="s">
        <v>314</v>
      </c>
      <c r="I24" s="452" t="s">
        <v>433</v>
      </c>
    </row>
    <row r="25" spans="1:9" x14ac:dyDescent="0.25">
      <c r="A25" s="364" t="str">
        <f t="shared" si="0"/>
        <v>Unitil - FG&amp;E</v>
      </c>
      <c r="B25" s="116" t="s">
        <v>339</v>
      </c>
      <c r="C25" s="401"/>
      <c r="D25" s="401"/>
      <c r="E25" s="401"/>
      <c r="F25" s="401"/>
      <c r="G25" s="401"/>
      <c r="H25" s="401"/>
      <c r="I25" s="401"/>
    </row>
    <row r="26" spans="1:9" x14ac:dyDescent="0.25">
      <c r="A26" s="364" t="str">
        <f t="shared" si="0"/>
        <v>Unitil - FG&amp;E</v>
      </c>
      <c r="B26" s="116" t="s">
        <v>340</v>
      </c>
      <c r="C26" s="58" t="s">
        <v>341</v>
      </c>
      <c r="D26" s="450" t="s">
        <v>432</v>
      </c>
      <c r="E26" s="451" t="s">
        <v>314</v>
      </c>
      <c r="F26" s="450" t="s">
        <v>314</v>
      </c>
      <c r="G26" s="451" t="s">
        <v>314</v>
      </c>
      <c r="H26" s="450" t="s">
        <v>314</v>
      </c>
      <c r="I26" s="452" t="s">
        <v>433</v>
      </c>
    </row>
    <row r="27" spans="1:9" x14ac:dyDescent="0.25">
      <c r="A27" s="364" t="str">
        <f t="shared" si="0"/>
        <v>Unitil - FG&amp;E</v>
      </c>
      <c r="B27" s="116" t="s">
        <v>340</v>
      </c>
      <c r="C27" s="58" t="s">
        <v>342</v>
      </c>
      <c r="D27" s="450" t="s">
        <v>432</v>
      </c>
      <c r="E27" s="451" t="s">
        <v>314</v>
      </c>
      <c r="F27" s="450" t="s">
        <v>314</v>
      </c>
      <c r="G27" s="451" t="s">
        <v>314</v>
      </c>
      <c r="H27" s="450" t="s">
        <v>314</v>
      </c>
      <c r="I27" s="452" t="s">
        <v>433</v>
      </c>
    </row>
    <row r="28" spans="1:9" x14ac:dyDescent="0.25">
      <c r="A28" s="364" t="str">
        <f t="shared" si="0"/>
        <v>Unitil - FG&amp;E</v>
      </c>
      <c r="B28" s="116" t="s">
        <v>340</v>
      </c>
      <c r="C28" s="58" t="s">
        <v>343</v>
      </c>
      <c r="D28" s="450" t="s">
        <v>432</v>
      </c>
      <c r="E28" s="451" t="s">
        <v>314</v>
      </c>
      <c r="F28" s="450" t="s">
        <v>314</v>
      </c>
      <c r="G28" s="451" t="s">
        <v>314</v>
      </c>
      <c r="H28" s="450" t="s">
        <v>314</v>
      </c>
      <c r="I28" s="452" t="s">
        <v>433</v>
      </c>
    </row>
    <row r="29" spans="1:9" x14ac:dyDescent="0.25">
      <c r="A29" s="364" t="str">
        <f t="shared" si="0"/>
        <v>Unitil - FG&amp;E</v>
      </c>
      <c r="B29" s="116" t="s">
        <v>340</v>
      </c>
      <c r="C29" s="58" t="s">
        <v>344</v>
      </c>
      <c r="D29" s="450" t="s">
        <v>432</v>
      </c>
      <c r="E29" s="451" t="s">
        <v>314</v>
      </c>
      <c r="F29" s="450" t="s">
        <v>314</v>
      </c>
      <c r="G29" s="451" t="s">
        <v>314</v>
      </c>
      <c r="H29" s="450" t="s">
        <v>314</v>
      </c>
      <c r="I29" s="452" t="s">
        <v>433</v>
      </c>
    </row>
    <row r="30" spans="1:9" x14ac:dyDescent="0.25">
      <c r="A30" s="364" t="str">
        <f t="shared" si="0"/>
        <v>Unitil - FG&amp;E</v>
      </c>
      <c r="B30" s="116" t="s">
        <v>340</v>
      </c>
      <c r="C30" s="58" t="s">
        <v>345</v>
      </c>
      <c r="D30" s="450" t="s">
        <v>432</v>
      </c>
      <c r="E30" s="451" t="s">
        <v>314</v>
      </c>
      <c r="F30" s="450" t="s">
        <v>314</v>
      </c>
      <c r="G30" s="451" t="s">
        <v>314</v>
      </c>
      <c r="H30" s="450" t="s">
        <v>314</v>
      </c>
      <c r="I30" s="452" t="s">
        <v>433</v>
      </c>
    </row>
    <row r="31" spans="1:9" x14ac:dyDescent="0.25">
      <c r="A31" s="364" t="str">
        <f t="shared" si="0"/>
        <v>Unitil - FG&amp;E</v>
      </c>
      <c r="B31" s="116" t="s">
        <v>340</v>
      </c>
      <c r="C31" s="58" t="s">
        <v>346</v>
      </c>
      <c r="D31" s="450" t="s">
        <v>432</v>
      </c>
      <c r="E31" s="451" t="s">
        <v>314</v>
      </c>
      <c r="F31" s="450" t="s">
        <v>314</v>
      </c>
      <c r="G31" s="451" t="s">
        <v>314</v>
      </c>
      <c r="H31" s="450" t="s">
        <v>314</v>
      </c>
      <c r="I31" s="452" t="s">
        <v>433</v>
      </c>
    </row>
    <row r="32" spans="1:9" x14ac:dyDescent="0.25">
      <c r="A32" s="364" t="str">
        <f t="shared" si="0"/>
        <v>Unitil - FG&amp;E</v>
      </c>
      <c r="B32" s="116" t="s">
        <v>340</v>
      </c>
      <c r="C32" s="58" t="s">
        <v>347</v>
      </c>
      <c r="D32" s="450" t="s">
        <v>432</v>
      </c>
      <c r="E32" s="451" t="s">
        <v>314</v>
      </c>
      <c r="F32" s="450" t="s">
        <v>314</v>
      </c>
      <c r="G32" s="451" t="s">
        <v>314</v>
      </c>
      <c r="H32" s="450" t="s">
        <v>314</v>
      </c>
      <c r="I32" s="452" t="s">
        <v>433</v>
      </c>
    </row>
    <row r="33" spans="1:9" x14ac:dyDescent="0.25">
      <c r="A33" s="364" t="str">
        <f t="shared" si="0"/>
        <v>Unitil - FG&amp;E</v>
      </c>
      <c r="B33" s="116" t="s">
        <v>340</v>
      </c>
      <c r="C33" s="58" t="s">
        <v>348</v>
      </c>
      <c r="D33" s="450" t="s">
        <v>432</v>
      </c>
      <c r="E33" s="451" t="s">
        <v>314</v>
      </c>
      <c r="F33" s="450" t="s">
        <v>314</v>
      </c>
      <c r="G33" s="451" t="s">
        <v>314</v>
      </c>
      <c r="H33" s="450" t="s">
        <v>314</v>
      </c>
      <c r="I33" s="452" t="s">
        <v>433</v>
      </c>
    </row>
    <row r="34" spans="1:9" x14ac:dyDescent="0.25">
      <c r="A34" s="364" t="str">
        <f t="shared" si="0"/>
        <v>Unitil - FG&amp;E</v>
      </c>
      <c r="B34" s="116" t="s">
        <v>340</v>
      </c>
      <c r="C34" s="58" t="s">
        <v>349</v>
      </c>
      <c r="D34" s="450" t="s">
        <v>432</v>
      </c>
      <c r="E34" s="451" t="s">
        <v>314</v>
      </c>
      <c r="F34" s="450" t="s">
        <v>314</v>
      </c>
      <c r="G34" s="451" t="s">
        <v>314</v>
      </c>
      <c r="H34" s="450" t="s">
        <v>314</v>
      </c>
      <c r="I34" s="452" t="s">
        <v>433</v>
      </c>
    </row>
    <row r="35" spans="1:9" x14ac:dyDescent="0.25">
      <c r="A35" s="364" t="str">
        <f t="shared" si="0"/>
        <v>Unitil - FG&amp;E</v>
      </c>
      <c r="B35" s="116" t="s">
        <v>340</v>
      </c>
      <c r="C35" s="401"/>
      <c r="D35" s="401"/>
      <c r="E35" s="401"/>
      <c r="F35" s="401"/>
      <c r="G35" s="401"/>
      <c r="H35" s="401"/>
      <c r="I35" s="401"/>
    </row>
    <row r="36" spans="1:9" x14ac:dyDescent="0.25">
      <c r="A36" s="364" t="str">
        <f t="shared" si="0"/>
        <v>Unitil - FG&amp;E</v>
      </c>
      <c r="B36" s="116" t="s">
        <v>350</v>
      </c>
      <c r="C36" s="58" t="s">
        <v>351</v>
      </c>
      <c r="D36" s="450" t="s">
        <v>432</v>
      </c>
      <c r="E36" s="451" t="s">
        <v>314</v>
      </c>
      <c r="F36" s="450" t="s">
        <v>314</v>
      </c>
      <c r="G36" s="451" t="s">
        <v>314</v>
      </c>
      <c r="H36" s="450" t="s">
        <v>314</v>
      </c>
      <c r="I36" s="452" t="s">
        <v>433</v>
      </c>
    </row>
    <row r="37" spans="1:9" x14ac:dyDescent="0.25">
      <c r="A37" s="364" t="str">
        <f t="shared" si="0"/>
        <v>Unitil - FG&amp;E</v>
      </c>
      <c r="B37" s="116" t="s">
        <v>350</v>
      </c>
      <c r="C37" s="58" t="s">
        <v>352</v>
      </c>
      <c r="D37" s="450" t="s">
        <v>432</v>
      </c>
      <c r="E37" s="451" t="s">
        <v>314</v>
      </c>
      <c r="F37" s="450" t="s">
        <v>314</v>
      </c>
      <c r="G37" s="451" t="s">
        <v>314</v>
      </c>
      <c r="H37" s="450" t="s">
        <v>314</v>
      </c>
      <c r="I37" s="452" t="s">
        <v>433</v>
      </c>
    </row>
    <row r="38" spans="1:9" x14ac:dyDescent="0.25">
      <c r="A38" s="364" t="str">
        <f t="shared" si="0"/>
        <v>Unitil - FG&amp;E</v>
      </c>
      <c r="B38" s="116" t="s">
        <v>350</v>
      </c>
      <c r="C38" s="58" t="s">
        <v>353</v>
      </c>
      <c r="D38" s="450" t="s">
        <v>432</v>
      </c>
      <c r="E38" s="451" t="s">
        <v>314</v>
      </c>
      <c r="F38" s="450" t="s">
        <v>314</v>
      </c>
      <c r="G38" s="451" t="s">
        <v>314</v>
      </c>
      <c r="H38" s="450" t="s">
        <v>314</v>
      </c>
      <c r="I38" s="452" t="s">
        <v>433</v>
      </c>
    </row>
    <row r="39" spans="1:9" x14ac:dyDescent="0.25">
      <c r="A39" s="364" t="str">
        <f t="shared" si="0"/>
        <v>Unitil - FG&amp;E</v>
      </c>
      <c r="B39" s="116" t="s">
        <v>350</v>
      </c>
      <c r="C39" s="401"/>
      <c r="D39" s="401"/>
      <c r="E39" s="401"/>
      <c r="F39" s="401"/>
      <c r="G39" s="401"/>
      <c r="H39" s="401"/>
      <c r="I39" s="401"/>
    </row>
    <row r="40" spans="1:9" x14ac:dyDescent="0.25">
      <c r="A40" s="364" t="str">
        <f t="shared" si="0"/>
        <v>Unitil - FG&amp;E</v>
      </c>
      <c r="B40" s="116" t="s">
        <v>354</v>
      </c>
      <c r="C40" s="58" t="s">
        <v>355</v>
      </c>
      <c r="D40" s="450" t="s">
        <v>432</v>
      </c>
      <c r="E40" s="451" t="s">
        <v>314</v>
      </c>
      <c r="F40" s="450" t="s">
        <v>314</v>
      </c>
      <c r="G40" s="451" t="s">
        <v>314</v>
      </c>
      <c r="H40" s="450" t="s">
        <v>314</v>
      </c>
      <c r="I40" s="452" t="s">
        <v>433</v>
      </c>
    </row>
    <row r="41" spans="1:9" x14ac:dyDescent="0.25">
      <c r="A41" s="364" t="str">
        <f t="shared" si="0"/>
        <v>Unitil - FG&amp;E</v>
      </c>
      <c r="B41" s="116" t="s">
        <v>354</v>
      </c>
      <c r="C41" s="58" t="s">
        <v>356</v>
      </c>
      <c r="D41" s="450" t="s">
        <v>432</v>
      </c>
      <c r="E41" s="451" t="s">
        <v>314</v>
      </c>
      <c r="F41" s="450" t="s">
        <v>314</v>
      </c>
      <c r="G41" s="451" t="s">
        <v>314</v>
      </c>
      <c r="H41" s="450" t="s">
        <v>314</v>
      </c>
      <c r="I41" s="452" t="s">
        <v>433</v>
      </c>
    </row>
    <row r="42" spans="1:9" x14ac:dyDescent="0.25">
      <c r="A42" s="364" t="str">
        <f t="shared" si="0"/>
        <v>Unitil - FG&amp;E</v>
      </c>
      <c r="B42" s="116" t="s">
        <v>354</v>
      </c>
      <c r="C42" s="401"/>
      <c r="D42" s="401"/>
      <c r="E42" s="401"/>
      <c r="F42" s="401"/>
      <c r="G42" s="401"/>
      <c r="H42" s="401"/>
      <c r="I42" s="401"/>
    </row>
    <row r="43" spans="1:9" x14ac:dyDescent="0.25">
      <c r="A43" s="364" t="str">
        <f t="shared" si="0"/>
        <v>Unitil - FG&amp;E</v>
      </c>
      <c r="B43" s="116" t="s">
        <v>357</v>
      </c>
      <c r="C43" s="58" t="s">
        <v>358</v>
      </c>
      <c r="D43" s="450" t="s">
        <v>432</v>
      </c>
      <c r="E43" s="451" t="s">
        <v>314</v>
      </c>
      <c r="F43" s="450" t="s">
        <v>314</v>
      </c>
      <c r="G43" s="451" t="s">
        <v>314</v>
      </c>
      <c r="H43" s="450" t="s">
        <v>314</v>
      </c>
      <c r="I43" s="452" t="s">
        <v>433</v>
      </c>
    </row>
    <row r="44" spans="1:9" x14ac:dyDescent="0.25">
      <c r="A44" s="364" t="str">
        <f t="shared" si="0"/>
        <v>Unitil - FG&amp;E</v>
      </c>
      <c r="B44" s="116" t="s">
        <v>357</v>
      </c>
      <c r="C44" s="58" t="s">
        <v>359</v>
      </c>
      <c r="D44" s="450" t="s">
        <v>432</v>
      </c>
      <c r="E44" s="451" t="s">
        <v>314</v>
      </c>
      <c r="F44" s="450" t="s">
        <v>314</v>
      </c>
      <c r="G44" s="451" t="s">
        <v>314</v>
      </c>
      <c r="H44" s="450" t="s">
        <v>314</v>
      </c>
      <c r="I44" s="452" t="s">
        <v>433</v>
      </c>
    </row>
    <row r="45" spans="1:9" x14ac:dyDescent="0.25">
      <c r="A45" s="364" t="str">
        <f t="shared" si="0"/>
        <v>Unitil - FG&amp;E</v>
      </c>
      <c r="B45" s="116" t="s">
        <v>357</v>
      </c>
      <c r="C45" s="58" t="s">
        <v>360</v>
      </c>
      <c r="D45" s="450" t="s">
        <v>432</v>
      </c>
      <c r="E45" s="451" t="s">
        <v>314</v>
      </c>
      <c r="F45" s="450" t="s">
        <v>314</v>
      </c>
      <c r="G45" s="451" t="s">
        <v>314</v>
      </c>
      <c r="H45" s="450" t="s">
        <v>314</v>
      </c>
      <c r="I45" s="452" t="s">
        <v>433</v>
      </c>
    </row>
    <row r="46" spans="1:9" x14ac:dyDescent="0.25">
      <c r="A46" s="364" t="str">
        <f t="shared" si="0"/>
        <v>Unitil - FG&amp;E</v>
      </c>
      <c r="B46" s="116" t="s">
        <v>357</v>
      </c>
      <c r="C46" s="401"/>
      <c r="D46" s="401"/>
      <c r="E46" s="401"/>
      <c r="F46" s="401"/>
      <c r="G46" s="401"/>
      <c r="H46" s="401"/>
      <c r="I46" s="401"/>
    </row>
    <row r="47" spans="1:9" x14ac:dyDescent="0.25">
      <c r="A47" s="364" t="str">
        <f t="shared" si="0"/>
        <v>Unitil - FG&amp;E</v>
      </c>
      <c r="B47" s="116" t="s">
        <v>361</v>
      </c>
      <c r="C47" s="58" t="s">
        <v>362</v>
      </c>
      <c r="D47" s="450" t="s">
        <v>432</v>
      </c>
      <c r="E47" s="451" t="s">
        <v>314</v>
      </c>
      <c r="F47" s="450" t="s">
        <v>314</v>
      </c>
      <c r="G47" s="451" t="s">
        <v>314</v>
      </c>
      <c r="H47" s="450" t="s">
        <v>314</v>
      </c>
      <c r="I47" s="452" t="s">
        <v>433</v>
      </c>
    </row>
    <row r="48" spans="1:9" x14ac:dyDescent="0.25">
      <c r="A48" s="364" t="str">
        <f t="shared" si="0"/>
        <v>Unitil - FG&amp;E</v>
      </c>
      <c r="B48" s="116" t="s">
        <v>361</v>
      </c>
      <c r="C48" s="401"/>
      <c r="D48" s="401"/>
      <c r="E48" s="401"/>
      <c r="F48" s="401"/>
      <c r="G48" s="401"/>
      <c r="H48" s="401"/>
      <c r="I48" s="401"/>
    </row>
    <row r="49" spans="1:54" x14ac:dyDescent="0.25">
      <c r="A49" s="364" t="str">
        <f t="shared" si="0"/>
        <v>Unitil - FG&amp;E</v>
      </c>
      <c r="B49" s="116" t="s">
        <v>363</v>
      </c>
      <c r="C49" s="58" t="s">
        <v>364</v>
      </c>
      <c r="D49" s="450" t="s">
        <v>432</v>
      </c>
      <c r="E49" s="451" t="s">
        <v>314</v>
      </c>
      <c r="F49" s="450" t="s">
        <v>314</v>
      </c>
      <c r="G49" s="451" t="s">
        <v>314</v>
      </c>
      <c r="H49" s="450" t="s">
        <v>314</v>
      </c>
      <c r="I49" s="452" t="s">
        <v>433</v>
      </c>
    </row>
    <row r="50" spans="1:54" x14ac:dyDescent="0.25">
      <c r="A50" s="364" t="str">
        <f t="shared" si="0"/>
        <v>Unitil - FG&amp;E</v>
      </c>
      <c r="B50" s="116" t="s">
        <v>363</v>
      </c>
      <c r="C50" s="58" t="s">
        <v>365</v>
      </c>
      <c r="D50" s="450" t="s">
        <v>432</v>
      </c>
      <c r="E50" s="451" t="s">
        <v>314</v>
      </c>
      <c r="F50" s="450" t="s">
        <v>314</v>
      </c>
      <c r="G50" s="451" t="s">
        <v>314</v>
      </c>
      <c r="H50" s="450" t="s">
        <v>314</v>
      </c>
      <c r="I50" s="452" t="s">
        <v>433</v>
      </c>
    </row>
    <row r="51" spans="1:54" x14ac:dyDescent="0.25">
      <c r="A51" s="364" t="str">
        <f t="shared" si="0"/>
        <v>Unitil - FG&amp;E</v>
      </c>
      <c r="B51" s="116" t="s">
        <v>363</v>
      </c>
      <c r="C51" s="401"/>
      <c r="D51" s="401"/>
      <c r="E51" s="401"/>
      <c r="F51" s="401"/>
      <c r="G51" s="401"/>
      <c r="H51" s="401"/>
      <c r="I51" s="401"/>
    </row>
    <row r="52" spans="1:54" x14ac:dyDescent="0.25">
      <c r="A52" s="364" t="str">
        <f t="shared" si="0"/>
        <v>Unitil - FG&amp;E</v>
      </c>
      <c r="B52" s="116" t="s">
        <v>366</v>
      </c>
      <c r="C52" s="58" t="s">
        <v>367</v>
      </c>
      <c r="D52" s="450" t="s">
        <v>432</v>
      </c>
      <c r="E52" s="451" t="s">
        <v>314</v>
      </c>
      <c r="F52" s="450" t="s">
        <v>314</v>
      </c>
      <c r="G52" s="451" t="s">
        <v>314</v>
      </c>
      <c r="H52" s="450" t="s">
        <v>314</v>
      </c>
      <c r="I52" s="452" t="s">
        <v>433</v>
      </c>
    </row>
    <row r="53" spans="1:54" x14ac:dyDescent="0.25">
      <c r="A53" s="364" t="str">
        <f t="shared" si="0"/>
        <v>Unitil - FG&amp;E</v>
      </c>
      <c r="B53" s="116" t="s">
        <v>366</v>
      </c>
      <c r="C53" s="58" t="s">
        <v>368</v>
      </c>
      <c r="D53" s="450" t="s">
        <v>432</v>
      </c>
      <c r="E53" s="451" t="s">
        <v>314</v>
      </c>
      <c r="F53" s="450" t="s">
        <v>314</v>
      </c>
      <c r="G53" s="451" t="s">
        <v>314</v>
      </c>
      <c r="H53" s="450" t="s">
        <v>314</v>
      </c>
      <c r="I53" s="452" t="s">
        <v>433</v>
      </c>
    </row>
    <row r="54" spans="1:54" x14ac:dyDescent="0.25">
      <c r="A54" s="364" t="str">
        <f t="shared" si="0"/>
        <v>Unitil - FG&amp;E</v>
      </c>
      <c r="B54" s="116" t="s">
        <v>366</v>
      </c>
      <c r="C54" s="58" t="s">
        <v>369</v>
      </c>
      <c r="D54" s="450" t="s">
        <v>432</v>
      </c>
      <c r="E54" s="451" t="s">
        <v>314</v>
      </c>
      <c r="F54" s="450" t="s">
        <v>314</v>
      </c>
      <c r="G54" s="451" t="s">
        <v>314</v>
      </c>
      <c r="H54" s="450" t="s">
        <v>314</v>
      </c>
      <c r="I54" s="452" t="s">
        <v>433</v>
      </c>
    </row>
    <row r="55" spans="1:54" ht="15" customHeight="1" x14ac:dyDescent="0.25">
      <c r="A55" s="364" t="str">
        <f t="shared" si="0"/>
        <v>Unitil - FG&amp;E</v>
      </c>
      <c r="B55" s="116" t="s">
        <v>366</v>
      </c>
      <c r="C55" s="58" t="s">
        <v>370</v>
      </c>
      <c r="D55" s="450" t="s">
        <v>432</v>
      </c>
      <c r="E55" s="451" t="s">
        <v>314</v>
      </c>
      <c r="F55" s="450" t="s">
        <v>314</v>
      </c>
      <c r="G55" s="451" t="s">
        <v>314</v>
      </c>
      <c r="H55" s="450" t="s">
        <v>314</v>
      </c>
      <c r="I55" s="452" t="s">
        <v>433</v>
      </c>
      <c r="J55" s="94"/>
      <c r="K55" s="94"/>
      <c r="L55" s="94"/>
      <c r="M55" s="94"/>
      <c r="N55" s="94"/>
      <c r="O55" s="94"/>
      <c r="P55" s="94"/>
      <c r="Q55" s="94"/>
      <c r="R55" s="94"/>
      <c r="S55" s="94"/>
      <c r="AZ55" s="82"/>
      <c r="BA55" s="82"/>
      <c r="BB55" s="82"/>
    </row>
    <row r="56" spans="1:54" ht="15" customHeight="1" x14ac:dyDescent="0.25">
      <c r="A56" s="364" t="str">
        <f t="shared" si="0"/>
        <v>Unitil - FG&amp;E</v>
      </c>
      <c r="B56" s="116" t="s">
        <v>366</v>
      </c>
      <c r="C56" s="58">
        <v>1303</v>
      </c>
      <c r="D56" s="450" t="s">
        <v>432</v>
      </c>
      <c r="E56" s="451" t="s">
        <v>314</v>
      </c>
      <c r="F56" s="450" t="s">
        <v>314</v>
      </c>
      <c r="G56" s="451" t="s">
        <v>314</v>
      </c>
      <c r="H56" s="450" t="s">
        <v>314</v>
      </c>
      <c r="I56" s="452" t="s">
        <v>433</v>
      </c>
    </row>
    <row r="57" spans="1:54" x14ac:dyDescent="0.25">
      <c r="A57" s="364" t="str">
        <f t="shared" si="0"/>
        <v>Unitil - FG&amp;E</v>
      </c>
      <c r="B57" s="116" t="s">
        <v>366</v>
      </c>
      <c r="C57" s="58">
        <v>1309</v>
      </c>
      <c r="D57" s="450" t="s">
        <v>432</v>
      </c>
      <c r="E57" s="451" t="s">
        <v>314</v>
      </c>
      <c r="F57" s="450" t="s">
        <v>314</v>
      </c>
      <c r="G57" s="451" t="s">
        <v>314</v>
      </c>
      <c r="H57" s="450" t="s">
        <v>314</v>
      </c>
      <c r="I57" s="452" t="s">
        <v>433</v>
      </c>
    </row>
    <row r="58" spans="1:54" x14ac:dyDescent="0.25">
      <c r="A58" s="364" t="str">
        <f t="shared" si="0"/>
        <v>Unitil - FG&amp;E</v>
      </c>
      <c r="B58" s="116" t="s">
        <v>366</v>
      </c>
      <c r="C58" s="401"/>
      <c r="D58" s="401"/>
      <c r="E58" s="401"/>
      <c r="F58" s="401"/>
      <c r="G58" s="401"/>
      <c r="H58" s="401"/>
      <c r="I58" s="401"/>
    </row>
    <row r="59" spans="1:54" x14ac:dyDescent="0.25">
      <c r="A59" s="364" t="str">
        <f t="shared" si="0"/>
        <v>Unitil - FG&amp;E</v>
      </c>
      <c r="B59" s="116" t="s">
        <v>371</v>
      </c>
      <c r="C59" s="58" t="s">
        <v>372</v>
      </c>
      <c r="D59" s="450" t="s">
        <v>432</v>
      </c>
      <c r="E59" s="451" t="s">
        <v>314</v>
      </c>
      <c r="F59" s="450" t="s">
        <v>314</v>
      </c>
      <c r="G59" s="451" t="s">
        <v>314</v>
      </c>
      <c r="H59" s="450" t="s">
        <v>314</v>
      </c>
      <c r="I59" s="452" t="s">
        <v>433</v>
      </c>
    </row>
    <row r="60" spans="1:54" x14ac:dyDescent="0.25">
      <c r="A60" s="364" t="str">
        <f t="shared" si="0"/>
        <v>Unitil - FG&amp;E</v>
      </c>
      <c r="B60" s="116" t="s">
        <v>371</v>
      </c>
      <c r="C60" s="58" t="s">
        <v>373</v>
      </c>
      <c r="D60" s="450" t="s">
        <v>432</v>
      </c>
      <c r="E60" s="451" t="s">
        <v>314</v>
      </c>
      <c r="F60" s="450" t="s">
        <v>314</v>
      </c>
      <c r="G60" s="451" t="s">
        <v>314</v>
      </c>
      <c r="H60" s="450" t="s">
        <v>314</v>
      </c>
      <c r="I60" s="452" t="s">
        <v>433</v>
      </c>
    </row>
    <row r="61" spans="1:54" x14ac:dyDescent="0.25">
      <c r="A61" s="364" t="str">
        <f t="shared" si="0"/>
        <v>Unitil - FG&amp;E</v>
      </c>
      <c r="B61" s="116" t="s">
        <v>371</v>
      </c>
      <c r="C61" s="58" t="s">
        <v>374</v>
      </c>
      <c r="D61" s="450" t="s">
        <v>432</v>
      </c>
      <c r="E61" s="451" t="s">
        <v>314</v>
      </c>
      <c r="F61" s="450" t="s">
        <v>314</v>
      </c>
      <c r="G61" s="451" t="s">
        <v>314</v>
      </c>
      <c r="H61" s="450" t="s">
        <v>314</v>
      </c>
      <c r="I61" s="452" t="s">
        <v>433</v>
      </c>
    </row>
    <row r="62" spans="1:54" x14ac:dyDescent="0.25">
      <c r="A62" s="364" t="str">
        <f t="shared" si="0"/>
        <v>Unitil - FG&amp;E</v>
      </c>
      <c r="B62" s="116" t="s">
        <v>371</v>
      </c>
      <c r="C62" s="58" t="s">
        <v>375</v>
      </c>
      <c r="D62" s="450" t="s">
        <v>432</v>
      </c>
      <c r="E62" s="451" t="s">
        <v>314</v>
      </c>
      <c r="F62" s="450" t="s">
        <v>314</v>
      </c>
      <c r="G62" s="451" t="s">
        <v>314</v>
      </c>
      <c r="H62" s="450" t="s">
        <v>314</v>
      </c>
      <c r="I62" s="452" t="s">
        <v>433</v>
      </c>
    </row>
    <row r="63" spans="1:54" x14ac:dyDescent="0.25">
      <c r="A63" s="364" t="str">
        <f t="shared" si="0"/>
        <v>Unitil - FG&amp;E</v>
      </c>
      <c r="B63" s="116" t="s">
        <v>371</v>
      </c>
      <c r="C63" s="58" t="s">
        <v>376</v>
      </c>
      <c r="D63" s="450" t="s">
        <v>432</v>
      </c>
      <c r="E63" s="451" t="s">
        <v>314</v>
      </c>
      <c r="F63" s="450" t="s">
        <v>314</v>
      </c>
      <c r="G63" s="451" t="s">
        <v>314</v>
      </c>
      <c r="H63" s="450" t="s">
        <v>314</v>
      </c>
      <c r="I63" s="452" t="s">
        <v>433</v>
      </c>
    </row>
    <row r="64" spans="1:54" ht="15.75" thickBot="1" x14ac:dyDescent="0.3">
      <c r="A64" s="365" t="str">
        <f t="shared" si="0"/>
        <v>Unitil - FG&amp;E</v>
      </c>
      <c r="B64" s="37" t="s">
        <v>371</v>
      </c>
      <c r="C64" s="453"/>
      <c r="D64" s="453"/>
      <c r="E64" s="453"/>
      <c r="F64" s="453"/>
      <c r="G64" s="453"/>
      <c r="H64" s="453"/>
      <c r="I64" s="453"/>
    </row>
  </sheetData>
  <mergeCells count="2">
    <mergeCell ref="A5:C5"/>
    <mergeCell ref="D5:I5"/>
  </mergeCells>
  <printOptions headings="1" gridLines="1"/>
  <pageMargins left="0.7" right="0.7" top="0.75" bottom="0.75" header="0.3" footer="0.3"/>
  <pageSetup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zoomScaleNormal="100" workbookViewId="0"/>
  </sheetViews>
  <sheetFormatPr defaultRowHeight="15" x14ac:dyDescent="0.25"/>
  <cols>
    <col min="1" max="2" width="23.42578125" style="114" customWidth="1"/>
    <col min="3" max="3" width="18.85546875" style="114" customWidth="1"/>
    <col min="4" max="4" width="23.42578125" style="114" bestFit="1" customWidth="1"/>
    <col min="5" max="5" width="22.85546875" style="114" bestFit="1" customWidth="1"/>
    <col min="6" max="6" width="19.42578125" style="114" customWidth="1"/>
    <col min="7" max="7" width="15.5703125" style="114" customWidth="1"/>
    <col min="8" max="8" width="14.42578125" style="114" customWidth="1"/>
    <col min="9" max="16384" width="9.140625" style="114"/>
  </cols>
  <sheetData>
    <row r="1" spans="1:8" x14ac:dyDescent="0.25">
      <c r="A1" s="1" t="s">
        <v>157</v>
      </c>
      <c r="B1" s="1" t="s">
        <v>236</v>
      </c>
      <c r="D1" s="241" t="s">
        <v>1</v>
      </c>
      <c r="E1" s="241" t="str">
        <f>'1.Feeder Deployment Incremental'!E1</f>
        <v>Unitil - FG&amp;E</v>
      </c>
    </row>
    <row r="2" spans="1:8" x14ac:dyDescent="0.25">
      <c r="D2" s="241" t="s">
        <v>2</v>
      </c>
      <c r="E2" s="254">
        <f>'1.Feeder Deployment Incremental'!E2</f>
        <v>2018</v>
      </c>
    </row>
    <row r="3" spans="1:8" ht="15.75" thickBot="1" x14ac:dyDescent="0.3"/>
    <row r="4" spans="1:8" ht="15" customHeight="1" thickBot="1" x14ac:dyDescent="0.3">
      <c r="A4" s="231" t="s">
        <v>53</v>
      </c>
      <c r="B4" s="232"/>
      <c r="C4" s="743" t="s">
        <v>267</v>
      </c>
      <c r="D4" s="743"/>
      <c r="E4" s="743"/>
      <c r="F4" s="743"/>
      <c r="G4" s="743"/>
      <c r="H4" s="761"/>
    </row>
    <row r="5" spans="1:8" ht="45.75" thickBot="1" x14ac:dyDescent="0.3">
      <c r="A5" s="86" t="s">
        <v>3</v>
      </c>
      <c r="B5" s="87" t="s">
        <v>126</v>
      </c>
      <c r="C5" s="95" t="s">
        <v>128</v>
      </c>
      <c r="D5" s="100" t="s">
        <v>272</v>
      </c>
      <c r="E5" s="100" t="s">
        <v>273</v>
      </c>
      <c r="F5" s="100" t="s">
        <v>129</v>
      </c>
      <c r="G5" s="95" t="s">
        <v>130</v>
      </c>
      <c r="H5" s="96" t="s">
        <v>120</v>
      </c>
    </row>
    <row r="6" spans="1:8" x14ac:dyDescent="0.25">
      <c r="A6" s="91" t="s">
        <v>321</v>
      </c>
      <c r="B6" s="240" t="s">
        <v>323</v>
      </c>
      <c r="C6" s="319" t="s">
        <v>434</v>
      </c>
      <c r="D6" s="320" t="s">
        <v>434</v>
      </c>
      <c r="E6" s="320" t="s">
        <v>434</v>
      </c>
      <c r="F6" s="320" t="s">
        <v>434</v>
      </c>
      <c r="G6" s="320" t="s">
        <v>434</v>
      </c>
      <c r="H6" s="316" t="e">
        <f>F6*G6</f>
        <v>#VALUE!</v>
      </c>
    </row>
    <row r="7" spans="1:8" x14ac:dyDescent="0.25">
      <c r="A7" s="116" t="s">
        <v>321</v>
      </c>
      <c r="B7" s="19" t="s">
        <v>324</v>
      </c>
      <c r="C7" s="322" t="s">
        <v>434</v>
      </c>
      <c r="D7" s="323" t="s">
        <v>434</v>
      </c>
      <c r="E7" s="323" t="s">
        <v>434</v>
      </c>
      <c r="F7" s="323" t="s">
        <v>434</v>
      </c>
      <c r="G7" s="323" t="s">
        <v>434</v>
      </c>
      <c r="H7" s="317" t="e">
        <f>F7*G7</f>
        <v>#VALUE!</v>
      </c>
    </row>
    <row r="8" spans="1:8" x14ac:dyDescent="0.25">
      <c r="A8" s="116" t="s">
        <v>321</v>
      </c>
      <c r="B8" s="19" t="s">
        <v>325</v>
      </c>
      <c r="C8" s="322" t="s">
        <v>434</v>
      </c>
      <c r="D8" s="323" t="s">
        <v>434</v>
      </c>
      <c r="E8" s="323" t="s">
        <v>434</v>
      </c>
      <c r="F8" s="323" t="s">
        <v>434</v>
      </c>
      <c r="G8" s="323" t="s">
        <v>434</v>
      </c>
      <c r="H8" s="317" t="e">
        <f>F8*G8</f>
        <v>#VALUE!</v>
      </c>
    </row>
    <row r="9" spans="1:8" ht="15.75" thickBot="1" x14ac:dyDescent="0.3">
      <c r="A9" s="116" t="s">
        <v>321</v>
      </c>
      <c r="B9" s="19" t="s">
        <v>326</v>
      </c>
      <c r="C9" s="325" t="s">
        <v>434</v>
      </c>
      <c r="D9" s="326" t="s">
        <v>434</v>
      </c>
      <c r="E9" s="326" t="s">
        <v>434</v>
      </c>
      <c r="F9" s="326" t="s">
        <v>434</v>
      </c>
      <c r="G9" s="327" t="s">
        <v>434</v>
      </c>
      <c r="H9" s="317" t="e">
        <f>F9*G9</f>
        <v>#VALUE!</v>
      </c>
    </row>
    <row r="10" spans="1:8" ht="15.75" thickBot="1" x14ac:dyDescent="0.3">
      <c r="A10" s="116" t="s">
        <v>321</v>
      </c>
      <c r="B10" s="19"/>
      <c r="C10" s="80"/>
      <c r="D10" s="125"/>
      <c r="E10" s="125"/>
      <c r="F10" s="85"/>
      <c r="G10" s="179" t="s">
        <v>266</v>
      </c>
      <c r="H10" s="313" t="e">
        <f>SUM(H6:H9)</f>
        <v>#VALUE!</v>
      </c>
    </row>
    <row r="11" spans="1:8" x14ac:dyDescent="0.25">
      <c r="A11" s="91" t="s">
        <v>327</v>
      </c>
      <c r="B11" s="240" t="s">
        <v>328</v>
      </c>
      <c r="C11" s="319" t="s">
        <v>434</v>
      </c>
      <c r="D11" s="328" t="s">
        <v>434</v>
      </c>
      <c r="E11" s="328" t="s">
        <v>434</v>
      </c>
      <c r="F11" s="324" t="s">
        <v>434</v>
      </c>
      <c r="G11" s="321" t="s">
        <v>434</v>
      </c>
      <c r="H11" s="316" t="e">
        <f>F11*G11</f>
        <v>#VALUE!</v>
      </c>
    </row>
    <row r="12" spans="1:8" x14ac:dyDescent="0.25">
      <c r="A12" s="116" t="s">
        <v>327</v>
      </c>
      <c r="B12" s="19" t="s">
        <v>329</v>
      </c>
      <c r="C12" s="322" t="s">
        <v>434</v>
      </c>
      <c r="D12" s="329" t="s">
        <v>434</v>
      </c>
      <c r="E12" s="329" t="s">
        <v>434</v>
      </c>
      <c r="F12" s="324" t="s">
        <v>434</v>
      </c>
      <c r="G12" s="324" t="s">
        <v>434</v>
      </c>
      <c r="H12" s="317" t="e">
        <f>F12*G12</f>
        <v>#VALUE!</v>
      </c>
    </row>
    <row r="13" spans="1:8" ht="15.75" thickBot="1" x14ac:dyDescent="0.3">
      <c r="A13" s="116" t="s">
        <v>327</v>
      </c>
      <c r="B13" s="19" t="s">
        <v>330</v>
      </c>
      <c r="C13" s="325" t="s">
        <v>434</v>
      </c>
      <c r="D13" s="330" t="s">
        <v>434</v>
      </c>
      <c r="E13" s="330" t="s">
        <v>434</v>
      </c>
      <c r="F13" s="324" t="s">
        <v>434</v>
      </c>
      <c r="G13" s="327" t="s">
        <v>434</v>
      </c>
      <c r="H13" s="317" t="e">
        <f>F13*G13</f>
        <v>#VALUE!</v>
      </c>
    </row>
    <row r="14" spans="1:8" ht="15.75" thickBot="1" x14ac:dyDescent="0.3">
      <c r="A14" s="37" t="s">
        <v>327</v>
      </c>
      <c r="B14" s="38"/>
      <c r="C14" s="80"/>
      <c r="D14" s="125"/>
      <c r="E14" s="125"/>
      <c r="F14" s="85"/>
      <c r="G14" s="179" t="s">
        <v>266</v>
      </c>
      <c r="H14" s="239" t="e">
        <f>SUM(H11:H13)</f>
        <v>#VALUE!</v>
      </c>
    </row>
    <row r="15" spans="1:8" x14ac:dyDescent="0.25">
      <c r="A15" s="91" t="s">
        <v>331</v>
      </c>
      <c r="B15" s="240" t="s">
        <v>332</v>
      </c>
      <c r="C15" s="319" t="s">
        <v>434</v>
      </c>
      <c r="D15" s="328" t="s">
        <v>434</v>
      </c>
      <c r="E15" s="328" t="s">
        <v>434</v>
      </c>
      <c r="F15" s="324" t="s">
        <v>434</v>
      </c>
      <c r="G15" s="321" t="s">
        <v>434</v>
      </c>
      <c r="H15" s="316" t="e">
        <f>F15*G15</f>
        <v>#VALUE!</v>
      </c>
    </row>
    <row r="16" spans="1:8" x14ac:dyDescent="0.25">
      <c r="A16" s="116" t="s">
        <v>331</v>
      </c>
      <c r="B16" s="19" t="s">
        <v>333</v>
      </c>
      <c r="C16" s="322" t="s">
        <v>434</v>
      </c>
      <c r="D16" s="329" t="s">
        <v>434</v>
      </c>
      <c r="E16" s="329" t="s">
        <v>434</v>
      </c>
      <c r="F16" s="324" t="s">
        <v>434</v>
      </c>
      <c r="G16" s="324" t="s">
        <v>434</v>
      </c>
      <c r="H16" s="317" t="e">
        <f>F16*G16</f>
        <v>#VALUE!</v>
      </c>
    </row>
    <row r="17" spans="1:8" x14ac:dyDescent="0.25">
      <c r="A17" s="116" t="s">
        <v>331</v>
      </c>
      <c r="B17" s="19" t="s">
        <v>334</v>
      </c>
      <c r="C17" s="322" t="s">
        <v>434</v>
      </c>
      <c r="D17" s="329" t="s">
        <v>434</v>
      </c>
      <c r="E17" s="329" t="s">
        <v>434</v>
      </c>
      <c r="F17" s="324" t="s">
        <v>434</v>
      </c>
      <c r="G17" s="324" t="s">
        <v>434</v>
      </c>
      <c r="H17" s="317" t="e">
        <f>F17*G17</f>
        <v>#VALUE!</v>
      </c>
    </row>
    <row r="18" spans="1:8" ht="15.75" thickBot="1" x14ac:dyDescent="0.3">
      <c r="A18" s="116" t="s">
        <v>331</v>
      </c>
      <c r="B18" s="19" t="s">
        <v>335</v>
      </c>
      <c r="C18" s="325" t="s">
        <v>434</v>
      </c>
      <c r="D18" s="330" t="s">
        <v>434</v>
      </c>
      <c r="E18" s="330" t="s">
        <v>434</v>
      </c>
      <c r="F18" s="324" t="s">
        <v>434</v>
      </c>
      <c r="G18" s="327" t="s">
        <v>434</v>
      </c>
      <c r="H18" s="317" t="e">
        <f>F18*G18</f>
        <v>#VALUE!</v>
      </c>
    </row>
    <row r="19" spans="1:8" ht="15.75" thickBot="1" x14ac:dyDescent="0.3">
      <c r="A19" s="37" t="s">
        <v>331</v>
      </c>
      <c r="B19" s="38"/>
      <c r="C19" s="80"/>
      <c r="D19" s="125"/>
      <c r="E19" s="125"/>
      <c r="F19" s="85"/>
      <c r="G19" s="179" t="s">
        <v>266</v>
      </c>
      <c r="H19" s="239" t="e">
        <f>SUM(H15:H18)</f>
        <v>#VALUE!</v>
      </c>
    </row>
    <row r="20" spans="1:8" x14ac:dyDescent="0.25">
      <c r="A20" s="91" t="s">
        <v>336</v>
      </c>
      <c r="B20" s="240" t="s">
        <v>337</v>
      </c>
      <c r="C20" s="319" t="s">
        <v>434</v>
      </c>
      <c r="D20" s="328" t="s">
        <v>434</v>
      </c>
      <c r="E20" s="328" t="s">
        <v>434</v>
      </c>
      <c r="F20" s="324" t="s">
        <v>434</v>
      </c>
      <c r="G20" s="321" t="s">
        <v>434</v>
      </c>
      <c r="H20" s="316" t="e">
        <f>F20*G20</f>
        <v>#VALUE!</v>
      </c>
    </row>
    <row r="21" spans="1:8" ht="15.75" thickBot="1" x14ac:dyDescent="0.3">
      <c r="A21" s="116" t="s">
        <v>336</v>
      </c>
      <c r="B21" s="19" t="s">
        <v>338</v>
      </c>
      <c r="C21" s="322" t="s">
        <v>434</v>
      </c>
      <c r="D21" s="329" t="s">
        <v>434</v>
      </c>
      <c r="E21" s="329" t="s">
        <v>434</v>
      </c>
      <c r="F21" s="324" t="s">
        <v>434</v>
      </c>
      <c r="G21" s="324" t="s">
        <v>434</v>
      </c>
      <c r="H21" s="317" t="e">
        <f>F21*G21</f>
        <v>#VALUE!</v>
      </c>
    </row>
    <row r="22" spans="1:8" ht="15.75" thickBot="1" x14ac:dyDescent="0.3">
      <c r="A22" s="37" t="s">
        <v>336</v>
      </c>
      <c r="B22" s="38"/>
      <c r="C22" s="80"/>
      <c r="D22" s="125"/>
      <c r="E22" s="125"/>
      <c r="F22" s="85"/>
      <c r="G22" s="179" t="s">
        <v>266</v>
      </c>
      <c r="H22" s="239" t="e">
        <f>SUM(H20:H21)</f>
        <v>#VALUE!</v>
      </c>
    </row>
    <row r="23" spans="1:8" ht="15.75" thickBot="1" x14ac:dyDescent="0.3">
      <c r="A23" s="91" t="s">
        <v>339</v>
      </c>
      <c r="B23" s="240">
        <v>1341</v>
      </c>
      <c r="C23" s="319" t="s">
        <v>434</v>
      </c>
      <c r="D23" s="328" t="s">
        <v>434</v>
      </c>
      <c r="E23" s="328" t="s">
        <v>434</v>
      </c>
      <c r="F23" s="324" t="s">
        <v>434</v>
      </c>
      <c r="G23" s="321" t="s">
        <v>434</v>
      </c>
      <c r="H23" s="316" t="e">
        <f>F23*G23</f>
        <v>#VALUE!</v>
      </c>
    </row>
    <row r="24" spans="1:8" ht="15.75" thickBot="1" x14ac:dyDescent="0.3">
      <c r="A24" s="37" t="s">
        <v>339</v>
      </c>
      <c r="B24" s="38"/>
      <c r="C24" s="80"/>
      <c r="D24" s="125"/>
      <c r="E24" s="125"/>
      <c r="F24" s="85"/>
      <c r="G24" s="179" t="s">
        <v>266</v>
      </c>
      <c r="H24" s="239" t="e">
        <f>SUM(H23:H23)</f>
        <v>#VALUE!</v>
      </c>
    </row>
    <row r="25" spans="1:8" x14ac:dyDescent="0.25">
      <c r="A25" s="91" t="s">
        <v>340</v>
      </c>
      <c r="B25" s="240" t="s">
        <v>341</v>
      </c>
      <c r="C25" s="319" t="s">
        <v>434</v>
      </c>
      <c r="D25" s="328" t="s">
        <v>434</v>
      </c>
      <c r="E25" s="328" t="s">
        <v>434</v>
      </c>
      <c r="F25" s="324" t="s">
        <v>434</v>
      </c>
      <c r="G25" s="321" t="s">
        <v>434</v>
      </c>
      <c r="H25" s="316" t="e">
        <f>F25*G25</f>
        <v>#VALUE!</v>
      </c>
    </row>
    <row r="26" spans="1:8" x14ac:dyDescent="0.25">
      <c r="A26" s="116" t="s">
        <v>340</v>
      </c>
      <c r="B26" s="19" t="s">
        <v>342</v>
      </c>
      <c r="C26" s="322" t="s">
        <v>434</v>
      </c>
      <c r="D26" s="329" t="s">
        <v>434</v>
      </c>
      <c r="E26" s="329" t="s">
        <v>434</v>
      </c>
      <c r="F26" s="324" t="s">
        <v>434</v>
      </c>
      <c r="G26" s="324" t="s">
        <v>434</v>
      </c>
      <c r="H26" s="317" t="e">
        <f t="shared" ref="H26:H33" si="0">F26*G26</f>
        <v>#VALUE!</v>
      </c>
    </row>
    <row r="27" spans="1:8" x14ac:dyDescent="0.25">
      <c r="A27" s="116" t="s">
        <v>340</v>
      </c>
      <c r="B27" s="19" t="s">
        <v>343</v>
      </c>
      <c r="C27" s="322" t="s">
        <v>434</v>
      </c>
      <c r="D27" s="329" t="s">
        <v>434</v>
      </c>
      <c r="E27" s="329" t="s">
        <v>434</v>
      </c>
      <c r="F27" s="324" t="s">
        <v>434</v>
      </c>
      <c r="G27" s="324" t="s">
        <v>434</v>
      </c>
      <c r="H27" s="317" t="e">
        <f t="shared" si="0"/>
        <v>#VALUE!</v>
      </c>
    </row>
    <row r="28" spans="1:8" x14ac:dyDescent="0.25">
      <c r="A28" s="116" t="s">
        <v>340</v>
      </c>
      <c r="B28" s="19" t="s">
        <v>344</v>
      </c>
      <c r="C28" s="322" t="s">
        <v>434</v>
      </c>
      <c r="D28" s="329" t="s">
        <v>434</v>
      </c>
      <c r="E28" s="329" t="s">
        <v>434</v>
      </c>
      <c r="F28" s="324" t="s">
        <v>434</v>
      </c>
      <c r="G28" s="324" t="s">
        <v>434</v>
      </c>
      <c r="H28" s="317" t="e">
        <f t="shared" si="0"/>
        <v>#VALUE!</v>
      </c>
    </row>
    <row r="29" spans="1:8" x14ac:dyDescent="0.25">
      <c r="A29" s="116" t="s">
        <v>340</v>
      </c>
      <c r="B29" s="19" t="s">
        <v>345</v>
      </c>
      <c r="C29" s="322" t="s">
        <v>434</v>
      </c>
      <c r="D29" s="329" t="s">
        <v>434</v>
      </c>
      <c r="E29" s="329" t="s">
        <v>434</v>
      </c>
      <c r="F29" s="324" t="s">
        <v>434</v>
      </c>
      <c r="G29" s="324" t="s">
        <v>434</v>
      </c>
      <c r="H29" s="317" t="e">
        <f t="shared" si="0"/>
        <v>#VALUE!</v>
      </c>
    </row>
    <row r="30" spans="1:8" x14ac:dyDescent="0.25">
      <c r="A30" s="116" t="s">
        <v>340</v>
      </c>
      <c r="B30" s="19" t="s">
        <v>346</v>
      </c>
      <c r="C30" s="322" t="s">
        <v>434</v>
      </c>
      <c r="D30" s="329" t="s">
        <v>434</v>
      </c>
      <c r="E30" s="329" t="s">
        <v>434</v>
      </c>
      <c r="F30" s="324" t="s">
        <v>434</v>
      </c>
      <c r="G30" s="324" t="s">
        <v>434</v>
      </c>
      <c r="H30" s="317" t="e">
        <f t="shared" si="0"/>
        <v>#VALUE!</v>
      </c>
    </row>
    <row r="31" spans="1:8" x14ac:dyDescent="0.25">
      <c r="A31" s="116" t="s">
        <v>340</v>
      </c>
      <c r="B31" s="19" t="s">
        <v>347</v>
      </c>
      <c r="C31" s="322" t="s">
        <v>434</v>
      </c>
      <c r="D31" s="329" t="s">
        <v>434</v>
      </c>
      <c r="E31" s="329" t="s">
        <v>434</v>
      </c>
      <c r="F31" s="324" t="s">
        <v>434</v>
      </c>
      <c r="G31" s="324" t="s">
        <v>434</v>
      </c>
      <c r="H31" s="317" t="e">
        <f t="shared" si="0"/>
        <v>#VALUE!</v>
      </c>
    </row>
    <row r="32" spans="1:8" x14ac:dyDescent="0.25">
      <c r="A32" s="116" t="s">
        <v>340</v>
      </c>
      <c r="B32" s="19" t="s">
        <v>348</v>
      </c>
      <c r="C32" s="322" t="s">
        <v>434</v>
      </c>
      <c r="D32" s="329" t="s">
        <v>434</v>
      </c>
      <c r="E32" s="329" t="s">
        <v>434</v>
      </c>
      <c r="F32" s="324" t="s">
        <v>434</v>
      </c>
      <c r="G32" s="324" t="s">
        <v>434</v>
      </c>
      <c r="H32" s="317" t="e">
        <f t="shared" si="0"/>
        <v>#VALUE!</v>
      </c>
    </row>
    <row r="33" spans="1:8" ht="15.75" thickBot="1" x14ac:dyDescent="0.3">
      <c r="A33" s="116" t="s">
        <v>340</v>
      </c>
      <c r="B33" s="19" t="s">
        <v>349</v>
      </c>
      <c r="C33" s="322" t="s">
        <v>434</v>
      </c>
      <c r="D33" s="329" t="s">
        <v>434</v>
      </c>
      <c r="E33" s="329" t="s">
        <v>434</v>
      </c>
      <c r="F33" s="324" t="s">
        <v>434</v>
      </c>
      <c r="G33" s="324" t="s">
        <v>434</v>
      </c>
      <c r="H33" s="317" t="e">
        <f t="shared" si="0"/>
        <v>#VALUE!</v>
      </c>
    </row>
    <row r="34" spans="1:8" ht="15.75" thickBot="1" x14ac:dyDescent="0.3">
      <c r="A34" s="37" t="s">
        <v>340</v>
      </c>
      <c r="B34" s="38"/>
      <c r="C34" s="80"/>
      <c r="D34" s="125"/>
      <c r="E34" s="125"/>
      <c r="F34" s="85"/>
      <c r="G34" s="179" t="s">
        <v>266</v>
      </c>
      <c r="H34" s="239" t="e">
        <f>SUM(H25:H33)</f>
        <v>#VALUE!</v>
      </c>
    </row>
    <row r="35" spans="1:8" x14ac:dyDescent="0.25">
      <c r="A35" s="91" t="s">
        <v>350</v>
      </c>
      <c r="B35" s="240" t="s">
        <v>351</v>
      </c>
      <c r="C35" s="319" t="s">
        <v>434</v>
      </c>
      <c r="D35" s="328" t="s">
        <v>434</v>
      </c>
      <c r="E35" s="328" t="s">
        <v>434</v>
      </c>
      <c r="F35" s="324" t="s">
        <v>434</v>
      </c>
      <c r="G35" s="321" t="s">
        <v>434</v>
      </c>
      <c r="H35" s="316" t="e">
        <f>F35*G35</f>
        <v>#VALUE!</v>
      </c>
    </row>
    <row r="36" spans="1:8" x14ac:dyDescent="0.25">
      <c r="A36" s="116" t="s">
        <v>350</v>
      </c>
      <c r="B36" s="19" t="s">
        <v>352</v>
      </c>
      <c r="C36" s="322" t="s">
        <v>434</v>
      </c>
      <c r="D36" s="329" t="s">
        <v>434</v>
      </c>
      <c r="E36" s="329" t="s">
        <v>434</v>
      </c>
      <c r="F36" s="324" t="s">
        <v>434</v>
      </c>
      <c r="G36" s="324" t="s">
        <v>434</v>
      </c>
      <c r="H36" s="317" t="e">
        <f>F36*G36</f>
        <v>#VALUE!</v>
      </c>
    </row>
    <row r="37" spans="1:8" ht="15.75" thickBot="1" x14ac:dyDescent="0.3">
      <c r="A37" s="116" t="s">
        <v>350</v>
      </c>
      <c r="B37" s="19" t="s">
        <v>353</v>
      </c>
      <c r="C37" s="325" t="s">
        <v>434</v>
      </c>
      <c r="D37" s="330" t="s">
        <v>434</v>
      </c>
      <c r="E37" s="330" t="s">
        <v>434</v>
      </c>
      <c r="F37" s="324" t="s">
        <v>434</v>
      </c>
      <c r="G37" s="327" t="s">
        <v>434</v>
      </c>
      <c r="H37" s="317" t="e">
        <f>F37*G37</f>
        <v>#VALUE!</v>
      </c>
    </row>
    <row r="38" spans="1:8" ht="15.75" thickBot="1" x14ac:dyDescent="0.3">
      <c r="A38" s="37" t="s">
        <v>350</v>
      </c>
      <c r="B38" s="38"/>
      <c r="C38" s="80"/>
      <c r="D38" s="125"/>
      <c r="E38" s="125"/>
      <c r="F38" s="85"/>
      <c r="G38" s="179" t="s">
        <v>266</v>
      </c>
      <c r="H38" s="239" t="e">
        <f>SUM(H35:H37)</f>
        <v>#VALUE!</v>
      </c>
    </row>
    <row r="39" spans="1:8" x14ac:dyDescent="0.25">
      <c r="A39" s="91" t="s">
        <v>354</v>
      </c>
      <c r="B39" s="240" t="s">
        <v>355</v>
      </c>
      <c r="C39" s="319" t="s">
        <v>434</v>
      </c>
      <c r="D39" s="328" t="s">
        <v>434</v>
      </c>
      <c r="E39" s="328" t="s">
        <v>434</v>
      </c>
      <c r="F39" s="324" t="s">
        <v>434</v>
      </c>
      <c r="G39" s="321" t="s">
        <v>434</v>
      </c>
      <c r="H39" s="316" t="e">
        <f>F39*G39</f>
        <v>#VALUE!</v>
      </c>
    </row>
    <row r="40" spans="1:8" ht="15.75" thickBot="1" x14ac:dyDescent="0.3">
      <c r="A40" s="116" t="s">
        <v>354</v>
      </c>
      <c r="B40" s="19" t="s">
        <v>356</v>
      </c>
      <c r="C40" s="322" t="s">
        <v>434</v>
      </c>
      <c r="D40" s="329" t="s">
        <v>434</v>
      </c>
      <c r="E40" s="329" t="s">
        <v>434</v>
      </c>
      <c r="F40" s="324" t="s">
        <v>434</v>
      </c>
      <c r="G40" s="324" t="s">
        <v>434</v>
      </c>
      <c r="H40" s="317" t="e">
        <f>F40*G40</f>
        <v>#VALUE!</v>
      </c>
    </row>
    <row r="41" spans="1:8" ht="15.75" thickBot="1" x14ac:dyDescent="0.3">
      <c r="A41" s="37" t="s">
        <v>354</v>
      </c>
      <c r="B41" s="38"/>
      <c r="C41" s="80"/>
      <c r="D41" s="125"/>
      <c r="E41" s="125"/>
      <c r="F41" s="85"/>
      <c r="G41" s="179" t="s">
        <v>266</v>
      </c>
      <c r="H41" s="239" t="e">
        <f>SUM(H39:H40)</f>
        <v>#VALUE!</v>
      </c>
    </row>
    <row r="42" spans="1:8" x14ac:dyDescent="0.25">
      <c r="A42" s="91" t="s">
        <v>357</v>
      </c>
      <c r="B42" s="240" t="s">
        <v>358</v>
      </c>
      <c r="C42" s="319" t="s">
        <v>434</v>
      </c>
      <c r="D42" s="328" t="s">
        <v>434</v>
      </c>
      <c r="E42" s="328" t="s">
        <v>434</v>
      </c>
      <c r="F42" s="324" t="s">
        <v>434</v>
      </c>
      <c r="G42" s="321" t="s">
        <v>434</v>
      </c>
      <c r="H42" s="316" t="e">
        <f>F42*G42</f>
        <v>#VALUE!</v>
      </c>
    </row>
    <row r="43" spans="1:8" x14ac:dyDescent="0.25">
      <c r="A43" s="116" t="s">
        <v>357</v>
      </c>
      <c r="B43" s="19" t="s">
        <v>359</v>
      </c>
      <c r="C43" s="322" t="s">
        <v>434</v>
      </c>
      <c r="D43" s="329" t="s">
        <v>434</v>
      </c>
      <c r="E43" s="329" t="s">
        <v>434</v>
      </c>
      <c r="F43" s="324" t="s">
        <v>434</v>
      </c>
      <c r="G43" s="324" t="s">
        <v>434</v>
      </c>
      <c r="H43" s="317" t="e">
        <f>F43*G43</f>
        <v>#VALUE!</v>
      </c>
    </row>
    <row r="44" spans="1:8" ht="15.75" thickBot="1" x14ac:dyDescent="0.3">
      <c r="A44" s="116" t="s">
        <v>357</v>
      </c>
      <c r="B44" s="19" t="s">
        <v>360</v>
      </c>
      <c r="C44" s="325" t="s">
        <v>434</v>
      </c>
      <c r="D44" s="330" t="s">
        <v>434</v>
      </c>
      <c r="E44" s="330" t="s">
        <v>434</v>
      </c>
      <c r="F44" s="324" t="s">
        <v>434</v>
      </c>
      <c r="G44" s="327" t="s">
        <v>434</v>
      </c>
      <c r="H44" s="317" t="e">
        <f>F44*G44</f>
        <v>#VALUE!</v>
      </c>
    </row>
    <row r="45" spans="1:8" ht="15.75" thickBot="1" x14ac:dyDescent="0.3">
      <c r="A45" s="37" t="s">
        <v>357</v>
      </c>
      <c r="B45" s="38"/>
      <c r="C45" s="80"/>
      <c r="D45" s="125"/>
      <c r="E45" s="125"/>
      <c r="F45" s="85"/>
      <c r="G45" s="179" t="s">
        <v>266</v>
      </c>
      <c r="H45" s="239" t="e">
        <f>SUM(H42:H44)</f>
        <v>#VALUE!</v>
      </c>
    </row>
    <row r="46" spans="1:8" ht="15.75" thickBot="1" x14ac:dyDescent="0.3">
      <c r="A46" s="91" t="s">
        <v>361</v>
      </c>
      <c r="B46" s="240" t="s">
        <v>362</v>
      </c>
      <c r="C46" s="319" t="s">
        <v>434</v>
      </c>
      <c r="D46" s="328" t="s">
        <v>434</v>
      </c>
      <c r="E46" s="328" t="s">
        <v>434</v>
      </c>
      <c r="F46" s="324" t="s">
        <v>434</v>
      </c>
      <c r="G46" s="321" t="s">
        <v>434</v>
      </c>
      <c r="H46" s="316" t="e">
        <f>F46*G46</f>
        <v>#VALUE!</v>
      </c>
    </row>
    <row r="47" spans="1:8" ht="15.75" thickBot="1" x14ac:dyDescent="0.3">
      <c r="A47" s="37" t="s">
        <v>361</v>
      </c>
      <c r="B47" s="38"/>
      <c r="C47" s="80"/>
      <c r="D47" s="125"/>
      <c r="E47" s="125"/>
      <c r="F47" s="85"/>
      <c r="G47" s="179" t="s">
        <v>266</v>
      </c>
      <c r="H47" s="239" t="e">
        <f>SUM(H46:H46)</f>
        <v>#VALUE!</v>
      </c>
    </row>
    <row r="48" spans="1:8" x14ac:dyDescent="0.25">
      <c r="A48" s="91" t="s">
        <v>363</v>
      </c>
      <c r="B48" s="240" t="s">
        <v>364</v>
      </c>
      <c r="C48" s="319" t="s">
        <v>434</v>
      </c>
      <c r="D48" s="328" t="s">
        <v>434</v>
      </c>
      <c r="E48" s="328" t="s">
        <v>434</v>
      </c>
      <c r="F48" s="324" t="s">
        <v>434</v>
      </c>
      <c r="G48" s="321" t="s">
        <v>434</v>
      </c>
      <c r="H48" s="316" t="e">
        <f>F48*G48</f>
        <v>#VALUE!</v>
      </c>
    </row>
    <row r="49" spans="1:8" ht="15.75" thickBot="1" x14ac:dyDescent="0.3">
      <c r="A49" s="116" t="s">
        <v>363</v>
      </c>
      <c r="B49" s="19" t="s">
        <v>365</v>
      </c>
      <c r="C49" s="322" t="s">
        <v>434</v>
      </c>
      <c r="D49" s="329" t="s">
        <v>434</v>
      </c>
      <c r="E49" s="329" t="s">
        <v>434</v>
      </c>
      <c r="F49" s="324" t="s">
        <v>434</v>
      </c>
      <c r="G49" s="324" t="s">
        <v>434</v>
      </c>
      <c r="H49" s="317" t="e">
        <f>F49*G49</f>
        <v>#VALUE!</v>
      </c>
    </row>
    <row r="50" spans="1:8" ht="15.75" thickBot="1" x14ac:dyDescent="0.3">
      <c r="A50" s="37" t="s">
        <v>363</v>
      </c>
      <c r="B50" s="38"/>
      <c r="C50" s="80"/>
      <c r="D50" s="125"/>
      <c r="E50" s="125"/>
      <c r="F50" s="85"/>
      <c r="G50" s="179" t="s">
        <v>266</v>
      </c>
      <c r="H50" s="239" t="e">
        <f>SUM(H48:H49)</f>
        <v>#VALUE!</v>
      </c>
    </row>
    <row r="51" spans="1:8" x14ac:dyDescent="0.25">
      <c r="A51" s="91" t="s">
        <v>366</v>
      </c>
      <c r="B51" s="240" t="s">
        <v>367</v>
      </c>
      <c r="C51" s="319" t="s">
        <v>434</v>
      </c>
      <c r="D51" s="328" t="s">
        <v>434</v>
      </c>
      <c r="E51" s="328" t="s">
        <v>434</v>
      </c>
      <c r="F51" s="324" t="s">
        <v>434</v>
      </c>
      <c r="G51" s="321" t="s">
        <v>434</v>
      </c>
      <c r="H51" s="316" t="e">
        <f>F51*G51</f>
        <v>#VALUE!</v>
      </c>
    </row>
    <row r="52" spans="1:8" x14ac:dyDescent="0.25">
      <c r="A52" s="116" t="s">
        <v>366</v>
      </c>
      <c r="B52" s="19" t="s">
        <v>368</v>
      </c>
      <c r="C52" s="322" t="s">
        <v>434</v>
      </c>
      <c r="D52" s="329" t="s">
        <v>434</v>
      </c>
      <c r="E52" s="329" t="s">
        <v>434</v>
      </c>
      <c r="F52" s="324" t="s">
        <v>434</v>
      </c>
      <c r="G52" s="324" t="s">
        <v>434</v>
      </c>
      <c r="H52" s="317" t="e">
        <f>F52*G52</f>
        <v>#VALUE!</v>
      </c>
    </row>
    <row r="53" spans="1:8" x14ac:dyDescent="0.25">
      <c r="A53" s="116" t="s">
        <v>366</v>
      </c>
      <c r="B53" s="19" t="s">
        <v>369</v>
      </c>
      <c r="C53" s="322" t="s">
        <v>434</v>
      </c>
      <c r="D53" s="329" t="s">
        <v>434</v>
      </c>
      <c r="E53" s="329" t="s">
        <v>434</v>
      </c>
      <c r="F53" s="324" t="s">
        <v>434</v>
      </c>
      <c r="G53" s="324" t="s">
        <v>434</v>
      </c>
      <c r="H53" s="317" t="e">
        <f>F53*G53</f>
        <v>#VALUE!</v>
      </c>
    </row>
    <row r="54" spans="1:8" x14ac:dyDescent="0.25">
      <c r="A54" s="116" t="s">
        <v>366</v>
      </c>
      <c r="B54" s="19" t="s">
        <v>370</v>
      </c>
      <c r="C54" s="325" t="s">
        <v>434</v>
      </c>
      <c r="D54" s="330" t="s">
        <v>434</v>
      </c>
      <c r="E54" s="330" t="s">
        <v>434</v>
      </c>
      <c r="F54" s="324" t="s">
        <v>434</v>
      </c>
      <c r="G54" s="327" t="s">
        <v>434</v>
      </c>
      <c r="H54" s="317" t="e">
        <f t="shared" ref="H54:H55" si="1">F54*G54</f>
        <v>#VALUE!</v>
      </c>
    </row>
    <row r="55" spans="1:8" x14ac:dyDescent="0.25">
      <c r="A55" s="116" t="s">
        <v>366</v>
      </c>
      <c r="B55" s="19">
        <v>1303</v>
      </c>
      <c r="C55" s="325" t="s">
        <v>434</v>
      </c>
      <c r="D55" s="330" t="s">
        <v>434</v>
      </c>
      <c r="E55" s="330" t="s">
        <v>434</v>
      </c>
      <c r="F55" s="324" t="s">
        <v>434</v>
      </c>
      <c r="G55" s="327" t="s">
        <v>434</v>
      </c>
      <c r="H55" s="317" t="e">
        <f t="shared" si="1"/>
        <v>#VALUE!</v>
      </c>
    </row>
    <row r="56" spans="1:8" ht="15.75" thickBot="1" x14ac:dyDescent="0.3">
      <c r="A56" s="116" t="s">
        <v>366</v>
      </c>
      <c r="B56" s="19">
        <v>1309</v>
      </c>
      <c r="C56" s="325" t="s">
        <v>434</v>
      </c>
      <c r="D56" s="330" t="s">
        <v>434</v>
      </c>
      <c r="E56" s="330" t="s">
        <v>434</v>
      </c>
      <c r="F56" s="324" t="s">
        <v>434</v>
      </c>
      <c r="G56" s="327" t="s">
        <v>434</v>
      </c>
      <c r="H56" s="317" t="e">
        <f>F56*G56</f>
        <v>#VALUE!</v>
      </c>
    </row>
    <row r="57" spans="1:8" ht="15.75" thickBot="1" x14ac:dyDescent="0.3">
      <c r="A57" s="37" t="s">
        <v>366</v>
      </c>
      <c r="B57" s="38"/>
      <c r="C57" s="80"/>
      <c r="D57" s="125"/>
      <c r="E57" s="125"/>
      <c r="F57" s="85"/>
      <c r="G57" s="179" t="s">
        <v>266</v>
      </c>
      <c r="H57" s="239" t="e">
        <f>SUM(H51:H56)</f>
        <v>#VALUE!</v>
      </c>
    </row>
    <row r="58" spans="1:8" x14ac:dyDescent="0.25">
      <c r="A58" s="91" t="s">
        <v>371</v>
      </c>
      <c r="B58" s="240" t="s">
        <v>372</v>
      </c>
      <c r="C58" s="331" t="s">
        <v>434</v>
      </c>
      <c r="D58" s="332" t="s">
        <v>434</v>
      </c>
      <c r="E58" s="332" t="s">
        <v>434</v>
      </c>
      <c r="F58" s="324" t="s">
        <v>434</v>
      </c>
      <c r="G58" s="333" t="s">
        <v>434</v>
      </c>
      <c r="H58" s="318" t="e">
        <f>F58*G58</f>
        <v>#VALUE!</v>
      </c>
    </row>
    <row r="59" spans="1:8" x14ac:dyDescent="0.25">
      <c r="A59" s="116" t="s">
        <v>371</v>
      </c>
      <c r="B59" s="19" t="s">
        <v>373</v>
      </c>
      <c r="C59" s="322" t="s">
        <v>434</v>
      </c>
      <c r="D59" s="329" t="s">
        <v>434</v>
      </c>
      <c r="E59" s="329" t="s">
        <v>434</v>
      </c>
      <c r="F59" s="324" t="s">
        <v>434</v>
      </c>
      <c r="G59" s="324" t="s">
        <v>434</v>
      </c>
      <c r="H59" s="317" t="e">
        <f>F59*G59</f>
        <v>#VALUE!</v>
      </c>
    </row>
    <row r="60" spans="1:8" x14ac:dyDescent="0.25">
      <c r="A60" s="116" t="s">
        <v>371</v>
      </c>
      <c r="B60" s="19" t="s">
        <v>374</v>
      </c>
      <c r="C60" s="322" t="s">
        <v>434</v>
      </c>
      <c r="D60" s="329" t="s">
        <v>434</v>
      </c>
      <c r="E60" s="329" t="s">
        <v>434</v>
      </c>
      <c r="F60" s="324" t="s">
        <v>434</v>
      </c>
      <c r="G60" s="324" t="s">
        <v>434</v>
      </c>
      <c r="H60" s="317" t="e">
        <f>F60*G60</f>
        <v>#VALUE!</v>
      </c>
    </row>
    <row r="61" spans="1:8" x14ac:dyDescent="0.25">
      <c r="A61" s="116" t="s">
        <v>371</v>
      </c>
      <c r="B61" s="19" t="s">
        <v>375</v>
      </c>
      <c r="C61" s="322" t="s">
        <v>434</v>
      </c>
      <c r="D61" s="329" t="s">
        <v>434</v>
      </c>
      <c r="E61" s="329" t="s">
        <v>434</v>
      </c>
      <c r="F61" s="324" t="s">
        <v>434</v>
      </c>
      <c r="G61" s="324" t="s">
        <v>434</v>
      </c>
      <c r="H61" s="317" t="e">
        <f>F61*G61</f>
        <v>#VALUE!</v>
      </c>
    </row>
    <row r="62" spans="1:8" ht="15.75" thickBot="1" x14ac:dyDescent="0.3">
      <c r="A62" s="116" t="s">
        <v>371</v>
      </c>
      <c r="B62" s="19" t="s">
        <v>376</v>
      </c>
      <c r="C62" s="325" t="s">
        <v>434</v>
      </c>
      <c r="D62" s="330" t="s">
        <v>434</v>
      </c>
      <c r="E62" s="330" t="s">
        <v>434</v>
      </c>
      <c r="F62" s="324" t="s">
        <v>434</v>
      </c>
      <c r="G62" s="327" t="s">
        <v>434</v>
      </c>
      <c r="H62" s="317" t="e">
        <f>F62*G62</f>
        <v>#VALUE!</v>
      </c>
    </row>
    <row r="63" spans="1:8" ht="15.75" thickBot="1" x14ac:dyDescent="0.3">
      <c r="A63" s="37" t="s">
        <v>371</v>
      </c>
      <c r="B63" s="38"/>
      <c r="C63" s="80"/>
      <c r="D63" s="125"/>
      <c r="E63" s="125"/>
      <c r="F63" s="85"/>
      <c r="G63" s="179" t="s">
        <v>266</v>
      </c>
      <c r="H63" s="239" t="e">
        <f>SUM(H58:H62)</f>
        <v>#VALUE!</v>
      </c>
    </row>
    <row r="65" spans="1:9" x14ac:dyDescent="0.25">
      <c r="A65" s="1" t="s">
        <v>38</v>
      </c>
    </row>
    <row r="66" spans="1:9" x14ac:dyDescent="0.25">
      <c r="A66" s="183" t="s">
        <v>268</v>
      </c>
      <c r="B66" s="140"/>
      <c r="C66" s="140"/>
      <c r="D66" s="140"/>
      <c r="E66" s="140"/>
      <c r="F66" s="140"/>
      <c r="G66" s="140"/>
      <c r="H66" s="140"/>
      <c r="I66" s="141"/>
    </row>
    <row r="67" spans="1:9" ht="15" customHeight="1" x14ac:dyDescent="0.25">
      <c r="A67" s="152" t="s">
        <v>265</v>
      </c>
      <c r="B67" s="130"/>
      <c r="C67" s="130"/>
      <c r="D67" s="130"/>
      <c r="E67" s="130"/>
      <c r="F67" s="130"/>
      <c r="G67" s="130"/>
      <c r="H67" s="130"/>
      <c r="I67" s="144"/>
    </row>
    <row r="68" spans="1:9" ht="15" customHeight="1" x14ac:dyDescent="0.25">
      <c r="A68" s="155" t="s">
        <v>245</v>
      </c>
      <c r="B68" s="132"/>
      <c r="C68" s="132"/>
      <c r="D68" s="132"/>
      <c r="E68" s="132"/>
      <c r="F68" s="132"/>
      <c r="G68" s="132"/>
      <c r="H68" s="132"/>
      <c r="I68" s="157"/>
    </row>
    <row r="70" spans="1:9" x14ac:dyDescent="0.25">
      <c r="A70" s="644" t="s">
        <v>435</v>
      </c>
      <c r="B70" s="114" t="s">
        <v>436</v>
      </c>
    </row>
  </sheetData>
  <mergeCells count="1">
    <mergeCell ref="C4:H4"/>
  </mergeCells>
  <printOptions headings="1" gridLines="1"/>
  <pageMargins left="0.7" right="0.7" top="0.75" bottom="0.75" header="0.3" footer="0.3"/>
  <pageSetup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462CF6AE5ADC004CB2EB8CC7757C821E" ma:contentTypeVersion="0" ma:contentTypeDescription="Create a new document." ma:contentTypeScope="" ma:versionID="d4915b9618f3c5b01b918c3c2da126a8">
  <xsd:schema xmlns:xsd="http://www.w3.org/2001/XMLSchema" xmlns:xs="http://www.w3.org/2001/XMLSchema" xmlns:p="http://schemas.microsoft.com/office/2006/metadata/properties" xmlns:ns2="3410ba44-af70-445f-978e-62cc19ee3a59" targetNamespace="http://schemas.microsoft.com/office/2006/metadata/properties" ma:root="true" ma:fieldsID="32124e435cede85adeb7576dd4ef5809" ns2:_="">
    <xsd:import namespace="3410ba44-af70-445f-978e-62cc19ee3a59"/>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0ba44-af70-445f-978e-62cc19ee3a5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410ba44-af70-445f-978e-62cc19ee3a59">USHARE-2424-1005</_dlc_DocId>
    <_dlc_DocIdUrl xmlns="3410ba44-af70-445f-978e-62cc19ee3a59">
      <Url>https://u-share.unitil.com/Engineering/EngineeringPublic/GridMod/_layouts/15/DocIdRedir.aspx?ID=USHARE-2424-1005</Url>
      <Description>USHARE-2424-1005</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E679E-9731-4A47-BBC3-1558A1FB1575}">
  <ds:schemaRefs>
    <ds:schemaRef ds:uri="http://schemas.microsoft.com/sharepoint/events"/>
  </ds:schemaRefs>
</ds:datastoreItem>
</file>

<file path=customXml/itemProps2.xml><?xml version="1.0" encoding="utf-8"?>
<ds:datastoreItem xmlns:ds="http://schemas.openxmlformats.org/officeDocument/2006/customXml" ds:itemID="{F4810C0D-C442-422A-8E73-498C346E6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0ba44-af70-445f-978e-62cc19ee3a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5B502B-39B6-46B0-9658-E7FF235F463B}">
  <ds:schemaRefs>
    <ds:schemaRef ds:uri="http://purl.org/dc/dcmitype/"/>
    <ds:schemaRef ds:uri="http://purl.org/dc/elements/1.1/"/>
    <ds:schemaRef ds:uri="3410ba44-af70-445f-978e-62cc19ee3a59"/>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E8455A2B-7BF0-43CA-9ED7-1186B3AFC9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1.Feeder Deployment Incremental</vt:lpstr>
      <vt:lpstr>2. Feeder Deployment Cumulative</vt:lpstr>
      <vt:lpstr>3. Feeder Status</vt:lpstr>
      <vt:lpstr>4. System Status</vt:lpstr>
      <vt:lpstr>5.a. Spending - 2018 Report </vt:lpstr>
      <vt:lpstr>5.b. Spending - 2019 Report</vt:lpstr>
      <vt:lpstr>6. Substation Information</vt:lpstr>
      <vt:lpstr>7. DMS Power Flow</vt:lpstr>
      <vt:lpstr>8. Unitil CMI</vt:lpstr>
      <vt:lpstr>9. Pre-Investment Baselines</vt:lpstr>
      <vt:lpstr>'3. Feeder Status'!Print_Area</vt:lpstr>
      <vt:lpstr>'4. System Status'!Print_Area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Belmont Library Patron</dc:creator>
  <cp:lastModifiedBy>Kevin Sprague</cp:lastModifiedBy>
  <cp:lastPrinted>2019-12-04T16:03:01Z</cp:lastPrinted>
  <dcterms:created xsi:type="dcterms:W3CDTF">2019-03-15T14:12:48Z</dcterms:created>
  <dcterms:modified xsi:type="dcterms:W3CDTF">2020-01-31T14:29:20Z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0x010100462CF6AE5ADC004CB2EB8CC7757C821E</vt:lpwstr>
  </property>
  <property fmtid="{D5CDD505-2E9C-101B-9397-08002B2CF9AE}" pid="3" name="_dlc_DocIdItemGuid">
    <vt:lpwstr>d62fca9e-90fa-41be-9171-4f04ca127b9c</vt:lpwstr>
  </property>
</Properties>
</file>