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Dropbox (Daymark EA)\FDrive\Projects\Blackstone\DPU 19-AMP_19-07\DPU 19-AMP DRAFT\"/>
    </mc:Choice>
  </mc:AlternateContent>
  <xr:revisionPtr revIDLastSave="0" documentId="13_ncr:1_{CF371EBD-996C-4EA9-A769-04762C5F2FAD}" xr6:coauthVersionLast="45" xr6:coauthVersionMax="45" xr10:uidLastSave="{00000000-0000-0000-0000-000000000000}"/>
  <bookViews>
    <workbookView xWindow="4350" yWindow="0" windowWidth="21600" windowHeight="11385" tabRatio="692" firstSheet="1" activeTab="2" xr2:uid="{00000000-000D-0000-FFFF-FFFF00000000}"/>
  </bookViews>
  <sheets>
    <sheet name="Table 1 - Customer Count" sheetId="4" r:id="rId1"/>
    <sheet name="Table 2 - Incremental Costs" sheetId="2" r:id="rId2"/>
    <sheet name="Table 3 - Rate and Bill Impacts" sheetId="5"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 i="5" l="1"/>
  <c r="M8" i="5"/>
  <c r="M7" i="5"/>
  <c r="M6" i="5"/>
  <c r="M5" i="5"/>
  <c r="M4" i="5"/>
  <c r="L9" i="5"/>
  <c r="L8" i="5"/>
  <c r="L7" i="5"/>
  <c r="L6" i="5"/>
  <c r="L5" i="5"/>
  <c r="L4" i="5"/>
  <c r="G9" i="5"/>
  <c r="G8" i="5"/>
  <c r="G7" i="5"/>
  <c r="G6" i="5"/>
  <c r="G5" i="5"/>
  <c r="G4" i="5"/>
  <c r="F9" i="5"/>
  <c r="F8" i="5"/>
  <c r="F7" i="5"/>
  <c r="F6" i="5"/>
  <c r="F5" i="5"/>
  <c r="F4" i="5"/>
  <c r="K9" i="5"/>
  <c r="K8" i="5"/>
  <c r="K7" i="5"/>
  <c r="K6" i="5"/>
  <c r="K5" i="5"/>
  <c r="K4" i="5"/>
  <c r="E9" i="5"/>
  <c r="E8" i="5"/>
  <c r="E7" i="5"/>
  <c r="E6" i="5"/>
  <c r="E5" i="5"/>
  <c r="D4" i="5"/>
  <c r="E4" i="5"/>
  <c r="J9" i="5"/>
  <c r="J8" i="5"/>
  <c r="J7" i="5"/>
  <c r="J6" i="5"/>
  <c r="J5" i="5"/>
  <c r="J4" i="5"/>
  <c r="D9" i="5"/>
  <c r="D8" i="5"/>
  <c r="D7" i="5"/>
  <c r="D6" i="5"/>
  <c r="D5" i="5"/>
  <c r="O4" i="2" l="1"/>
  <c r="L4" i="2"/>
  <c r="K4" i="2"/>
  <c r="J4" i="2"/>
  <c r="I4" i="2"/>
  <c r="G30" i="2"/>
  <c r="G29" i="2"/>
  <c r="G28" i="2"/>
  <c r="G27" i="2"/>
  <c r="G26" i="2"/>
  <c r="G25" i="2"/>
  <c r="G24" i="2"/>
  <c r="G23" i="2"/>
  <c r="G22" i="2"/>
  <c r="G21" i="2"/>
  <c r="G20" i="2"/>
  <c r="G19" i="2"/>
  <c r="G18" i="2"/>
  <c r="G17" i="2"/>
  <c r="G16" i="2"/>
  <c r="G15" i="2"/>
  <c r="G14" i="2"/>
  <c r="G13" i="2"/>
  <c r="G12" i="2"/>
  <c r="G11" i="2"/>
  <c r="G10" i="2"/>
  <c r="G9" i="2"/>
  <c r="G8" i="2"/>
  <c r="G7" i="2"/>
  <c r="G6" i="2"/>
  <c r="G5" i="2"/>
  <c r="G4" i="2"/>
  <c r="F30" i="2"/>
  <c r="F29" i="2"/>
  <c r="F28" i="2"/>
  <c r="F27" i="2"/>
  <c r="F26" i="2"/>
  <c r="F25" i="2"/>
  <c r="F24" i="2"/>
  <c r="F23" i="2"/>
  <c r="F22" i="2"/>
  <c r="F21" i="2"/>
  <c r="F20" i="2"/>
  <c r="F19" i="2"/>
  <c r="F18" i="2"/>
  <c r="F17" i="2"/>
  <c r="F16" i="2"/>
  <c r="F15" i="2"/>
  <c r="F14" i="2"/>
  <c r="F13" i="2"/>
  <c r="F12" i="2"/>
  <c r="F11" i="2"/>
  <c r="F10" i="2"/>
  <c r="F9" i="2"/>
  <c r="F8" i="2"/>
  <c r="F7" i="2"/>
  <c r="F6" i="2"/>
  <c r="F5" i="2"/>
  <c r="F4" i="2"/>
  <c r="O25" i="5" l="1"/>
  <c r="N25" i="5"/>
  <c r="I25" i="5"/>
  <c r="H25" i="5"/>
  <c r="O24" i="5"/>
  <c r="N24" i="5"/>
  <c r="I24" i="5"/>
  <c r="H24" i="5"/>
  <c r="O23" i="5"/>
  <c r="N23" i="5"/>
  <c r="I23" i="5"/>
  <c r="H23" i="5"/>
  <c r="O22" i="5"/>
  <c r="N22" i="5"/>
  <c r="I22" i="5"/>
  <c r="H22" i="5"/>
  <c r="O21" i="5"/>
  <c r="N21" i="5"/>
  <c r="I21" i="5"/>
  <c r="H21" i="5"/>
  <c r="O20" i="5"/>
  <c r="N20" i="5"/>
  <c r="I20" i="5"/>
  <c r="H20" i="5"/>
  <c r="O19" i="5"/>
  <c r="N19" i="5"/>
  <c r="I19" i="5"/>
  <c r="H19" i="5"/>
  <c r="O18" i="5"/>
  <c r="N18" i="5"/>
  <c r="I18" i="5"/>
  <c r="H18" i="5"/>
  <c r="O17" i="5"/>
  <c r="N17" i="5"/>
  <c r="I17" i="5"/>
  <c r="H17" i="5"/>
  <c r="O16" i="5"/>
  <c r="N16" i="5"/>
  <c r="I16" i="5"/>
  <c r="H16" i="5"/>
  <c r="O15" i="5"/>
  <c r="N15" i="5"/>
  <c r="I15" i="5"/>
  <c r="H15" i="5"/>
  <c r="O14" i="5"/>
  <c r="N14" i="5"/>
  <c r="I14" i="5"/>
  <c r="H14" i="5"/>
  <c r="O13" i="5"/>
  <c r="N13" i="5"/>
  <c r="I13" i="5"/>
  <c r="H13" i="5"/>
  <c r="O12" i="5"/>
  <c r="N12" i="5"/>
  <c r="I12" i="5"/>
  <c r="H12" i="5"/>
  <c r="O11" i="5"/>
  <c r="N11" i="5"/>
  <c r="I11" i="5"/>
  <c r="H11" i="5"/>
  <c r="O10" i="5"/>
  <c r="N10" i="5"/>
  <c r="I10" i="5"/>
  <c r="H10" i="5"/>
  <c r="O9" i="5"/>
  <c r="N9" i="5"/>
  <c r="I9" i="5"/>
  <c r="H9" i="5"/>
  <c r="O8" i="5"/>
  <c r="N8" i="5"/>
  <c r="I8" i="5"/>
  <c r="H8" i="5"/>
  <c r="O7" i="5"/>
  <c r="N7" i="5"/>
  <c r="I7" i="5"/>
  <c r="H7" i="5"/>
  <c r="O6" i="5"/>
  <c r="N6" i="5"/>
  <c r="I6" i="5"/>
  <c r="H6" i="5"/>
  <c r="O5" i="5"/>
  <c r="N5" i="5"/>
  <c r="I5" i="5"/>
  <c r="H5" i="5"/>
  <c r="O4" i="5"/>
  <c r="N4" i="5"/>
  <c r="I4" i="5"/>
  <c r="H4" i="5"/>
  <c r="E31" i="2"/>
  <c r="C31" i="2"/>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I6" i="2"/>
  <c r="J6" i="2" s="1"/>
  <c r="I5" i="2"/>
  <c r="J5" i="2" s="1"/>
  <c r="O30" i="2"/>
  <c r="O29" i="2"/>
  <c r="O28" i="2"/>
  <c r="O27" i="2"/>
  <c r="O26" i="2"/>
  <c r="O25" i="2"/>
  <c r="O24" i="2"/>
  <c r="O23" i="2"/>
  <c r="O22" i="2"/>
  <c r="O21" i="2"/>
  <c r="O20" i="2"/>
  <c r="O19" i="2"/>
  <c r="O18" i="2"/>
  <c r="O17" i="2"/>
  <c r="O16" i="2"/>
  <c r="O15" i="2"/>
  <c r="O14" i="2"/>
  <c r="O13" i="2"/>
  <c r="O12" i="2"/>
  <c r="O11" i="2"/>
  <c r="O10" i="2"/>
  <c r="O9" i="2"/>
  <c r="O8" i="2"/>
  <c r="O7" i="2"/>
  <c r="O6" i="2"/>
  <c r="O5" i="2"/>
  <c r="M31" i="4"/>
  <c r="J31" i="4"/>
  <c r="G31" i="4"/>
  <c r="D31" i="4"/>
  <c r="M30" i="4"/>
  <c r="J30" i="4"/>
  <c r="G30" i="4"/>
  <c r="D30" i="4"/>
  <c r="M29" i="4"/>
  <c r="J29" i="4"/>
  <c r="G29" i="4"/>
  <c r="D29" i="4"/>
  <c r="M28" i="4"/>
  <c r="J28" i="4"/>
  <c r="G28" i="4"/>
  <c r="D28" i="4"/>
  <c r="M27" i="4"/>
  <c r="J27" i="4"/>
  <c r="G27" i="4"/>
  <c r="D27" i="4"/>
  <c r="M26" i="4"/>
  <c r="J26" i="4"/>
  <c r="G26" i="4"/>
  <c r="D26" i="4"/>
  <c r="M25" i="4"/>
  <c r="J25" i="4"/>
  <c r="G25" i="4"/>
  <c r="D25" i="4"/>
  <c r="M24" i="4"/>
  <c r="J24" i="4"/>
  <c r="G24" i="4"/>
  <c r="D24" i="4"/>
  <c r="M23" i="4"/>
  <c r="J23" i="4"/>
  <c r="G23" i="4"/>
  <c r="D23" i="4"/>
  <c r="M22" i="4"/>
  <c r="J22" i="4"/>
  <c r="G22" i="4"/>
  <c r="D22" i="4"/>
  <c r="M21" i="4"/>
  <c r="J21" i="4"/>
  <c r="G21" i="4"/>
  <c r="D21" i="4"/>
  <c r="M20" i="4"/>
  <c r="J20" i="4"/>
  <c r="G20" i="4"/>
  <c r="D20" i="4"/>
  <c r="M19" i="4"/>
  <c r="J19" i="4"/>
  <c r="G19" i="4"/>
  <c r="D19" i="4"/>
  <c r="M18" i="4"/>
  <c r="J18" i="4"/>
  <c r="G18" i="4"/>
  <c r="D18" i="4"/>
  <c r="M17" i="4"/>
  <c r="J17" i="4"/>
  <c r="G17" i="4"/>
  <c r="D17" i="4"/>
  <c r="M16" i="4"/>
  <c r="J16" i="4"/>
  <c r="G16" i="4"/>
  <c r="D16" i="4"/>
  <c r="M15" i="4"/>
  <c r="J15" i="4"/>
  <c r="G15" i="4"/>
  <c r="D15" i="4"/>
  <c r="M14" i="4"/>
  <c r="J14" i="4"/>
  <c r="G14" i="4"/>
  <c r="D14" i="4"/>
  <c r="M13" i="4"/>
  <c r="J13" i="4"/>
  <c r="G13" i="4"/>
  <c r="D13" i="4"/>
  <c r="M12" i="4"/>
  <c r="J12" i="4"/>
  <c r="G12" i="4"/>
  <c r="D12" i="4"/>
  <c r="M11" i="4"/>
  <c r="J11" i="4"/>
  <c r="G11" i="4"/>
  <c r="D11" i="4"/>
  <c r="M10" i="4"/>
  <c r="J10" i="4"/>
  <c r="G10" i="4"/>
  <c r="D10" i="4"/>
  <c r="M9" i="4"/>
  <c r="J9" i="4"/>
  <c r="G9" i="4"/>
  <c r="D9" i="4"/>
  <c r="M8" i="4"/>
  <c r="J8" i="4"/>
  <c r="G8" i="4"/>
  <c r="D8" i="4"/>
  <c r="M7" i="4"/>
  <c r="J7" i="4"/>
  <c r="G7" i="4"/>
  <c r="D7" i="4"/>
  <c r="M6" i="4"/>
  <c r="J6" i="4"/>
  <c r="G6" i="4"/>
  <c r="D6" i="4"/>
  <c r="M5" i="4"/>
  <c r="J5" i="4"/>
  <c r="G5" i="4"/>
  <c r="D5" i="4"/>
  <c r="K21" i="2" l="1"/>
  <c r="L21" i="2" s="1"/>
  <c r="K27" i="2"/>
  <c r="L27" i="2" s="1"/>
  <c r="K23" i="2"/>
  <c r="L23" i="2" s="1"/>
  <c r="K29" i="2"/>
  <c r="L29" i="2" s="1"/>
  <c r="K19" i="2"/>
  <c r="L19" i="2" s="1"/>
  <c r="K25" i="2"/>
  <c r="L25" i="2" s="1"/>
  <c r="K20" i="2"/>
  <c r="L20" i="2" s="1"/>
  <c r="K22" i="2"/>
  <c r="L22" i="2" s="1"/>
  <c r="K24" i="2"/>
  <c r="L24" i="2" s="1"/>
  <c r="K26" i="2"/>
  <c r="L26" i="2" s="1"/>
  <c r="K28" i="2"/>
  <c r="L28" i="2" s="1"/>
  <c r="K30" i="2"/>
  <c r="L30" i="2" s="1"/>
  <c r="O31" i="2"/>
  <c r="N31" i="2"/>
  <c r="M31" i="2"/>
  <c r="K18" i="2" l="1"/>
  <c r="L18" i="2" s="1"/>
  <c r="K17" i="2"/>
  <c r="L17" i="2" s="1"/>
  <c r="K16" i="2"/>
  <c r="K15" i="2"/>
  <c r="K14" i="2"/>
  <c r="K13" i="2"/>
  <c r="K12" i="2"/>
  <c r="K11" i="2"/>
  <c r="K9" i="2"/>
  <c r="K8" i="2"/>
  <c r="K7" i="2"/>
  <c r="K6" i="2"/>
  <c r="K5" i="2"/>
  <c r="D31" i="2"/>
  <c r="B31" i="2"/>
  <c r="K10" i="2" l="1"/>
  <c r="L10" i="2" s="1"/>
  <c r="J31" i="2"/>
  <c r="L8" i="2"/>
  <c r="L12" i="2"/>
  <c r="L16" i="2"/>
  <c r="L6" i="2"/>
  <c r="L14" i="2"/>
  <c r="L5" i="2"/>
  <c r="L11" i="2"/>
  <c r="L13" i="2"/>
  <c r="L15" i="2"/>
  <c r="I31" i="2"/>
  <c r="L9" i="2"/>
  <c r="L7" i="2"/>
  <c r="K31" i="2" l="1"/>
  <c r="L31" i="2"/>
</calcChain>
</file>

<file path=xl/sharedStrings.xml><?xml version="1.0" encoding="utf-8"?>
<sst xmlns="http://schemas.openxmlformats.org/spreadsheetml/2006/main" count="102" uniqueCount="82">
  <si>
    <t>Month</t>
  </si>
  <si>
    <t>"Incremental" Supply Costs ($)</t>
  </si>
  <si>
    <t>Table 1</t>
  </si>
  <si>
    <t xml:space="preserve">Calculation of the "Incremental" Low-Income Subsidy and Arrearage Management Program Costs Recovered through the RAAF </t>
  </si>
  <si>
    <t>"Incremental" AMP Costs Recovered through RAAF ($)</t>
  </si>
  <si>
    <t>"Incremental" Supply Costs Recovered through RAAF ($)</t>
  </si>
  <si>
    <t>"Incremental" Supply Costs Recovered from Low Income Ratepayers ($)</t>
  </si>
  <si>
    <t>Totals</t>
  </si>
  <si>
    <t>Column B</t>
  </si>
  <si>
    <t>Column C</t>
  </si>
  <si>
    <t>Column K</t>
  </si>
  <si>
    <t>Instructions for Data Entry Cells</t>
  </si>
  <si>
    <t>Low-Income Discount Rate (%)</t>
  </si>
  <si>
    <t>Column F</t>
  </si>
  <si>
    <t>Column L</t>
  </si>
  <si>
    <t>Table 2</t>
  </si>
  <si>
    <t>Supply Costs that Would Have Been Billed to Low-Income Customers if All Were on Default Service Rate ($)</t>
  </si>
  <si>
    <t>Number of Customers by Supplier Type</t>
  </si>
  <si>
    <t>R-1 Customers</t>
  </si>
  <si>
    <t>R-2 Customers</t>
  </si>
  <si>
    <t>R-3 Customers</t>
  </si>
  <si>
    <t>R-4 Customers</t>
  </si>
  <si>
    <t>Total # of Customers</t>
  </si>
  <si>
    <t># of Competitive Supply Customers</t>
  </si>
  <si>
    <t>Total Supply Costs Billed to R-2 Customers Served by Competitive Suppliers ($)</t>
  </si>
  <si>
    <t>Total Supply Costs Billed to R-4 Customers Served by Competitive Suppliers ($)</t>
  </si>
  <si>
    <t>Total Supply Related AMP Costs Recovered through RAAF from AMP Participants Served by Competitive Suppliers ($)</t>
  </si>
  <si>
    <t>Supply-Related AMP Costs that Would Have Been Recovered through RAAF if All AMP Participants Served by Competitive Suppliers were on Default Service Rate ($)</t>
  </si>
  <si>
    <t>Table 3</t>
  </si>
  <si>
    <t>Line Number</t>
  </si>
  <si>
    <t>Service Territory/Area</t>
  </si>
  <si>
    <t>Customer Rate Class</t>
  </si>
  <si>
    <t>Actual 2019 RAAF Typical Monthly  Customer Bill Impact ($)</t>
  </si>
  <si>
    <t>Illustrative 2019 RAAF Typical Monthly  Customer Bill Impact ($)</t>
  </si>
  <si>
    <t>Actual 2020 RAAF Typical Monthly  Customer Bill Impact ($)</t>
  </si>
  <si>
    <t>Illustrative 2020 RAAF Typical Monthly  Customer Bill Impact ($)</t>
  </si>
  <si>
    <t>If applicable, please list the Service Territory/Area in which the rate classes listed in Column C exists</t>
  </si>
  <si>
    <t>Please list each customer rate class the company has that is subject to the RAAF</t>
  </si>
  <si>
    <t>Column D</t>
  </si>
  <si>
    <t>Please list the RAAFs that were in effect for each rate class for the majority of 2019</t>
  </si>
  <si>
    <t>Column E</t>
  </si>
  <si>
    <t>Please list the expected monthly bill impacts for a typical customer resulting from the RAAFs that were in effect for the majority of 2019</t>
  </si>
  <si>
    <t>Column G</t>
  </si>
  <si>
    <t>Column J</t>
  </si>
  <si>
    <t>Please list the RAAFs that are in effect for each rate class for the majority of 2020</t>
  </si>
  <si>
    <t>Please list the expected monthly bill impacts for a typical customer resulting from the RAAFs that are in effect for the majority of 2020</t>
  </si>
  <si>
    <t>Column M</t>
  </si>
  <si>
    <t>Enter the total number of MMBtu sold each month to R-2 customers served by a competitive supplier</t>
  </si>
  <si>
    <t>Enter the total number of MMBtu sold each month to R-4 customers served by a competitive supplier</t>
  </si>
  <si>
    <t>Enter the total dollars billed each month to R-2 customers served by a competitive supplier</t>
  </si>
  <si>
    <t>Enter the total dollars billed each month to R-4 customers served by a competitive supplier</t>
  </si>
  <si>
    <t>Enter the GAF for R-2 customers that was applicable in the month</t>
  </si>
  <si>
    <t>Column H</t>
  </si>
  <si>
    <t>Enter the applicable low-income customer discount rate that was in effect during the month</t>
  </si>
  <si>
    <t>Column N</t>
  </si>
  <si>
    <t>Enter the total dollars recovered through the AMP for energy supply related costs from AMP participants served by competitive suppliers</t>
  </si>
  <si>
    <t>Enter the total dollars that would have been recovered through the AMP for energy supply related costs if all AMP participants served by competitive suppliers were on default service</t>
  </si>
  <si>
    <t>Actual 2019 RAAF ($/therm)</t>
  </si>
  <si>
    <t>Illustrative 2019 RAAF ($/therm)</t>
  </si>
  <si>
    <t>Actual 2020 RAAF ($/therm)</t>
  </si>
  <si>
    <t>Illustrative 2020 RAAF ($/therm)</t>
  </si>
  <si>
    <t>Incremental Typical Monthly Bill Impact of Competitive Supply Market on RAAF ($)</t>
  </si>
  <si>
    <t>Incremental Rate Impact of Competitive Supply Market on RAAF ($/therm)</t>
  </si>
  <si>
    <t>Using the incremental cost data as calculated in Columns K and O of Table 2, please list the RAAFs that would have been in effect for each rate class for the majority of 2019 had all low-income customers been on default service</t>
  </si>
  <si>
    <t>Using the illustrative RAAFs from Column F, please list the typical monthly customer bill impacts that would have been calculated for each rate class for the majority of 2019 had all low-income customers been on default service</t>
  </si>
  <si>
    <t>Using the incremental cost data as calculated in Columns K and O of Table 2, please list the RAAFs that would have been in effect for each rate class for the majority of 2020 had all low-income customers been on default service</t>
  </si>
  <si>
    <t>Using the illustrative RAAFs from Column L, please list the typical monthly customer bill impacts that would have been calculated for each rate class for the majority of 2020 had all low-income customers been on default service</t>
  </si>
  <si>
    <t>Enter the GAF for R-4 customers that was applicable in the month</t>
  </si>
  <si>
    <t>2019 and 2020 Rate and Bill Impacts on the RAAF Resulting from the Competitive Supply Market</t>
  </si>
  <si>
    <t># of Default Service Customers</t>
  </si>
  <si>
    <t>Total Sales to R-2 Customers Served by Competitive Suppliers (therms)</t>
  </si>
  <si>
    <t>Total Sales to R-4 Customers Served by Competitive Suppliers (therms)</t>
  </si>
  <si>
    <t>R-2 GAF ($/therm)</t>
  </si>
  <si>
    <t>R-4 GAF ($/therm)</t>
  </si>
  <si>
    <t>G-1</t>
  </si>
  <si>
    <t>R-1</t>
  </si>
  <si>
    <t>R-2</t>
  </si>
  <si>
    <t>R-3</t>
  </si>
  <si>
    <t>R-4</t>
  </si>
  <si>
    <t>S-1</t>
  </si>
  <si>
    <t>19-GAF-P3</t>
  </si>
  <si>
    <t>18-GAF-P3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</si>
</sst>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00000"/>
    <numFmt numFmtId="165" formatCode="&quot;$&quot;#,##0"/>
    <numFmt numFmtId="166"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0">
    <xf numFmtId="0" fontId="0" fillId="0" borderId="0" xfId="0"/>
    <xf numFmtId="165" fontId="0" fillId="0" borderId="1" xfId="0" applyNumberFormat="1" applyFont="1" applyBorder="1" applyAlignment="1">
      <alignment horizontal="center" vertical="center" wrapText="1"/>
    </xf>
    <xf numFmtId="0" fontId="0" fillId="0" borderId="0" xfId="0"/>
    <xf numFmtId="0" fontId="2" fillId="0" borderId="0" xfId="0" applyFont="1" applyAlignment="1"/>
    <xf numFmtId="37" fontId="0" fillId="2" borderId="1" xfId="1"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3" fillId="0" borderId="0" xfId="0" applyFont="1"/>
    <xf numFmtId="0" fontId="2" fillId="0" borderId="12" xfId="0" applyFont="1" applyFill="1" applyBorder="1" applyAlignment="1">
      <alignment horizontal="center" vertical="center" wrapText="1"/>
    </xf>
    <xf numFmtId="37" fontId="0" fillId="2" borderId="9" xfId="1" applyNumberFormat="1" applyFont="1" applyFill="1" applyBorder="1" applyAlignment="1">
      <alignment horizontal="center" vertical="center"/>
    </xf>
    <xf numFmtId="165" fontId="0" fillId="2" borderId="9" xfId="0" applyNumberFormat="1" applyFill="1" applyBorder="1" applyAlignment="1">
      <alignment horizontal="center" vertical="center"/>
    </xf>
    <xf numFmtId="165" fontId="0" fillId="0" borderId="9" xfId="0" applyNumberFormat="1" applyFont="1" applyBorder="1" applyAlignment="1">
      <alignment horizontal="center" vertical="center" wrapText="1"/>
    </xf>
    <xf numFmtId="165" fontId="0" fillId="0" borderId="3" xfId="0" applyNumberFormat="1" applyFont="1" applyBorder="1" applyAlignment="1">
      <alignment horizontal="center" vertical="center" wrapText="1"/>
    </xf>
    <xf numFmtId="165" fontId="0" fillId="0" borderId="8" xfId="0" applyNumberFormat="1" applyFont="1" applyBorder="1" applyAlignment="1">
      <alignment horizontal="center" vertical="center" wrapText="1"/>
    </xf>
    <xf numFmtId="0" fontId="2" fillId="0" borderId="16" xfId="0" applyFont="1" applyFill="1" applyBorder="1" applyAlignment="1">
      <alignment horizontal="center" vertical="center" wrapText="1"/>
    </xf>
    <xf numFmtId="0" fontId="0" fillId="0" borderId="0" xfId="0" applyFill="1" applyBorder="1"/>
    <xf numFmtId="5" fontId="2" fillId="0" borderId="5" xfId="0" applyNumberFormat="1" applyFont="1" applyBorder="1" applyAlignment="1">
      <alignment horizontal="center" vertical="center"/>
    </xf>
    <xf numFmtId="165" fontId="0"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37" fontId="2" fillId="0" borderId="0" xfId="0" applyNumberFormat="1" applyFont="1" applyBorder="1" applyAlignment="1">
      <alignment horizontal="center" vertical="center"/>
    </xf>
    <xf numFmtId="5" fontId="2" fillId="0" borderId="0" xfId="0" applyNumberFormat="1" applyFont="1" applyBorder="1" applyAlignment="1">
      <alignment horizontal="center" vertical="center"/>
    </xf>
    <xf numFmtId="0" fontId="3" fillId="0" borderId="0" xfId="0" applyFont="1" applyAlignment="1">
      <alignment horizontal="lef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7" fontId="0" fillId="0" borderId="34" xfId="0" applyNumberFormat="1" applyBorder="1" applyAlignment="1">
      <alignment horizontal="center" vertical="center"/>
    </xf>
    <xf numFmtId="3" fontId="0" fillId="2" borderId="7" xfId="1" applyNumberFormat="1" applyFont="1" applyFill="1" applyBorder="1" applyAlignment="1">
      <alignment horizontal="center" vertical="center"/>
    </xf>
    <xf numFmtId="3" fontId="0" fillId="3" borderId="35" xfId="1" applyNumberFormat="1" applyFont="1" applyFill="1" applyBorder="1" applyAlignment="1">
      <alignment horizontal="center" vertical="center"/>
    </xf>
    <xf numFmtId="3" fontId="0" fillId="3" borderId="21" xfId="1" applyNumberFormat="1" applyFont="1" applyFill="1" applyBorder="1" applyAlignment="1">
      <alignment horizontal="center" vertical="center"/>
    </xf>
    <xf numFmtId="3" fontId="0" fillId="2" borderId="3" xfId="1" applyNumberFormat="1" applyFont="1" applyFill="1" applyBorder="1" applyAlignment="1">
      <alignment horizontal="center" vertical="center"/>
    </xf>
    <xf numFmtId="3" fontId="0" fillId="3" borderId="4" xfId="1" applyNumberFormat="1" applyFont="1" applyFill="1" applyBorder="1" applyAlignment="1">
      <alignment horizontal="center" vertical="center"/>
    </xf>
    <xf numFmtId="3" fontId="0" fillId="3" borderId="19" xfId="1" applyNumberFormat="1" applyFont="1" applyFill="1" applyBorder="1" applyAlignment="1">
      <alignment horizontal="center" vertical="center"/>
    </xf>
    <xf numFmtId="17" fontId="0" fillId="0" borderId="36" xfId="0" applyNumberFormat="1" applyBorder="1" applyAlignment="1">
      <alignment horizontal="center" vertical="center"/>
    </xf>
    <xf numFmtId="3" fontId="0" fillId="2" borderId="8" xfId="1" applyNumberFormat="1" applyFont="1" applyFill="1" applyBorder="1" applyAlignment="1">
      <alignment horizontal="center" vertical="center"/>
    </xf>
    <xf numFmtId="3" fontId="0" fillId="3" borderId="10" xfId="1" applyNumberFormat="1" applyFont="1" applyFill="1" applyBorder="1" applyAlignment="1">
      <alignment horizontal="center" vertical="center"/>
    </xf>
    <xf numFmtId="3" fontId="0" fillId="3" borderId="20" xfId="1" applyNumberFormat="1" applyFont="1" applyFill="1" applyBorder="1" applyAlignment="1">
      <alignment horizontal="center" vertical="center"/>
    </xf>
    <xf numFmtId="37" fontId="2" fillId="0" borderId="0" xfId="0" applyNumberFormat="1" applyFont="1" applyAlignment="1">
      <alignment horizontal="center" vertical="center"/>
    </xf>
    <xf numFmtId="5" fontId="2" fillId="0" borderId="0" xfId="0" applyNumberFormat="1" applyFont="1" applyAlignment="1">
      <alignment horizontal="center" vertical="center"/>
    </xf>
    <xf numFmtId="166" fontId="0" fillId="2" borderId="2" xfId="0" applyNumberFormat="1" applyFill="1" applyBorder="1" applyAlignment="1">
      <alignment horizontal="center"/>
    </xf>
    <xf numFmtId="166" fontId="0" fillId="2" borderId="14" xfId="0" applyNumberFormat="1" applyFill="1" applyBorder="1" applyAlignment="1">
      <alignment horizontal="center"/>
    </xf>
    <xf numFmtId="0" fontId="2" fillId="0" borderId="37" xfId="0" applyFont="1" applyBorder="1" applyAlignment="1">
      <alignment horizontal="center" vertical="center"/>
    </xf>
    <xf numFmtId="5" fontId="2" fillId="0" borderId="38" xfId="0" applyNumberFormat="1" applyFont="1" applyBorder="1" applyAlignment="1">
      <alignment horizontal="center" vertical="center"/>
    </xf>
    <xf numFmtId="0" fontId="2" fillId="0" borderId="16" xfId="0" applyFont="1" applyBorder="1" applyAlignment="1">
      <alignment horizontal="center" vertical="center" wrapText="1"/>
    </xf>
    <xf numFmtId="0" fontId="2" fillId="0" borderId="39" xfId="0" applyFont="1" applyBorder="1" applyAlignment="1">
      <alignment horizontal="center" vertical="center" wrapText="1"/>
    </xf>
    <xf numFmtId="37" fontId="0" fillId="2" borderId="7" xfId="1" applyNumberFormat="1" applyFont="1" applyFill="1" applyBorder="1" applyAlignment="1">
      <alignment horizontal="center" vertical="center"/>
    </xf>
    <xf numFmtId="165" fontId="0" fillId="2" borderId="6" xfId="0" applyNumberFormat="1" applyFill="1" applyBorder="1" applyAlignment="1">
      <alignment horizontal="center" vertical="center"/>
    </xf>
    <xf numFmtId="9" fontId="0" fillId="2" borderId="35" xfId="0" applyNumberFormat="1" applyFill="1" applyBorder="1" applyAlignment="1">
      <alignment horizontal="center"/>
    </xf>
    <xf numFmtId="37" fontId="0" fillId="2" borderId="3" xfId="1" applyNumberFormat="1" applyFont="1" applyFill="1" applyBorder="1" applyAlignment="1">
      <alignment horizontal="center" vertical="center"/>
    </xf>
    <xf numFmtId="9" fontId="0" fillId="2" borderId="4" xfId="0" applyNumberFormat="1" applyFill="1" applyBorder="1" applyAlignment="1">
      <alignment horizontal="center"/>
    </xf>
    <xf numFmtId="0" fontId="2" fillId="0" borderId="41" xfId="0" applyFont="1" applyBorder="1" applyAlignment="1">
      <alignment horizontal="center" vertical="center" wrapText="1"/>
    </xf>
    <xf numFmtId="165" fontId="0" fillId="0" borderId="7" xfId="0" applyNumberFormat="1" applyFont="1" applyBorder="1" applyAlignment="1">
      <alignment horizontal="center" vertical="center" wrapText="1"/>
    </xf>
    <xf numFmtId="165" fontId="0" fillId="0" borderId="6" xfId="0" applyNumberFormat="1" applyFont="1" applyBorder="1" applyAlignment="1">
      <alignment horizontal="center" vertical="center" wrapText="1"/>
    </xf>
    <xf numFmtId="165" fontId="0" fillId="0" borderId="35" xfId="0" applyNumberFormat="1" applyFont="1" applyBorder="1" applyAlignment="1">
      <alignment horizontal="center" vertical="center" wrapText="1"/>
    </xf>
    <xf numFmtId="165" fontId="0" fillId="0" borderId="10" xfId="0" applyNumberFormat="1" applyFont="1" applyBorder="1" applyAlignment="1">
      <alignment horizontal="center" vertical="center" wrapText="1"/>
    </xf>
    <xf numFmtId="165" fontId="0" fillId="2" borderId="7" xfId="0" applyNumberFormat="1" applyFont="1" applyFill="1" applyBorder="1" applyAlignment="1">
      <alignment horizontal="center" vertical="center" wrapText="1"/>
    </xf>
    <xf numFmtId="165" fontId="0" fillId="2" borderId="3" xfId="0" applyNumberFormat="1" applyFont="1" applyFill="1" applyBorder="1" applyAlignment="1">
      <alignment horizontal="center" vertical="center" wrapText="1"/>
    </xf>
    <xf numFmtId="165" fontId="0" fillId="2" borderId="3" xfId="0" applyNumberFormat="1" applyFill="1" applyBorder="1" applyAlignment="1">
      <alignment horizontal="center"/>
    </xf>
    <xf numFmtId="165" fontId="0" fillId="2" borderId="8" xfId="0" applyNumberFormat="1" applyFill="1" applyBorder="1" applyAlignment="1">
      <alignment horizontal="center"/>
    </xf>
    <xf numFmtId="37" fontId="2" fillId="0" borderId="42" xfId="0" applyNumberFormat="1" applyFont="1" applyBorder="1" applyAlignment="1">
      <alignment horizontal="center" vertical="center"/>
    </xf>
    <xf numFmtId="164" fontId="0" fillId="2" borderId="1" xfId="0" applyNumberFormat="1" applyFill="1" applyBorder="1" applyAlignment="1">
      <alignment horizontal="center" vertical="center"/>
    </xf>
    <xf numFmtId="37" fontId="0" fillId="2" borderId="6" xfId="1" applyNumberFormat="1" applyFont="1" applyFill="1" applyBorder="1" applyAlignment="1">
      <alignment horizontal="center" vertical="center"/>
    </xf>
    <xf numFmtId="164" fontId="0" fillId="2" borderId="6" xfId="0" applyNumberFormat="1" applyFill="1" applyBorder="1" applyAlignment="1">
      <alignment horizontal="center" vertical="center"/>
    </xf>
    <xf numFmtId="164" fontId="0" fillId="2" borderId="9" xfId="0" applyNumberFormat="1" applyFill="1" applyBorder="1" applyAlignment="1">
      <alignment horizontal="center" vertical="center"/>
    </xf>
    <xf numFmtId="9" fontId="0" fillId="2" borderId="10" xfId="0" applyNumberFormat="1" applyFill="1" applyBorder="1" applyAlignment="1">
      <alignment horizontal="center"/>
    </xf>
    <xf numFmtId="0" fontId="2" fillId="0" borderId="28" xfId="0" applyFont="1" applyBorder="1" applyAlignment="1">
      <alignment horizontal="center" vertical="center"/>
    </xf>
    <xf numFmtId="165" fontId="0"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xf>
    <xf numFmtId="37" fontId="0" fillId="2" borderId="8" xfId="1" applyNumberFormat="1" applyFont="1" applyFill="1" applyBorder="1" applyAlignment="1">
      <alignment horizontal="center" vertical="center"/>
    </xf>
    <xf numFmtId="165" fontId="0" fillId="2" borderId="9" xfId="0" applyNumberFormat="1" applyFill="1" applyBorder="1" applyAlignment="1">
      <alignment horizontal="center"/>
    </xf>
    <xf numFmtId="5" fontId="2" fillId="4" borderId="38" xfId="0" applyNumberFormat="1" applyFont="1" applyFill="1" applyBorder="1" applyAlignment="1">
      <alignment horizontal="center" vertical="center"/>
    </xf>
    <xf numFmtId="5" fontId="2" fillId="4" borderId="43" xfId="0" applyNumberFormat="1" applyFont="1" applyFill="1" applyBorder="1" applyAlignment="1">
      <alignment horizontal="center" vertical="center"/>
    </xf>
    <xf numFmtId="165" fontId="0" fillId="2" borderId="6" xfId="0" applyNumberFormat="1"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0" xfId="0" applyFont="1" applyBorder="1" applyAlignment="1">
      <alignment horizontal="center" vertical="center" wrapText="1"/>
    </xf>
    <xf numFmtId="0" fontId="0" fillId="0" borderId="22" xfId="0" applyBorder="1" applyAlignment="1">
      <alignment horizontal="center" vertical="center"/>
    </xf>
    <xf numFmtId="49" fontId="0" fillId="2" borderId="44" xfId="0" applyNumberFormat="1" applyFill="1" applyBorder="1" applyAlignment="1">
      <alignment horizontal="center" vertical="center" wrapText="1"/>
    </xf>
    <xf numFmtId="49" fontId="0" fillId="2" borderId="45" xfId="0" applyNumberFormat="1" applyFill="1" applyBorder="1" applyAlignment="1">
      <alignment horizontal="center" vertical="center" wrapText="1"/>
    </xf>
    <xf numFmtId="164" fontId="0" fillId="2" borderId="22" xfId="0" applyNumberFormat="1" applyFill="1" applyBorder="1" applyAlignment="1">
      <alignment horizontal="center" vertical="center" wrapText="1"/>
    </xf>
    <xf numFmtId="166" fontId="0" fillId="2" borderId="44" xfId="0" applyNumberFormat="1" applyFill="1" applyBorder="1" applyAlignment="1">
      <alignment horizontal="center" vertical="center" wrapText="1"/>
    </xf>
    <xf numFmtId="164" fontId="0" fillId="2" borderId="44" xfId="0" applyNumberFormat="1" applyFill="1" applyBorder="1" applyAlignment="1">
      <alignment horizontal="center" vertical="center" wrapText="1"/>
    </xf>
    <xf numFmtId="164" fontId="0" fillId="0" borderId="23" xfId="0" applyNumberFormat="1" applyBorder="1" applyAlignment="1">
      <alignment horizontal="center" vertical="center"/>
    </xf>
    <xf numFmtId="166" fontId="0" fillId="0" borderId="26" xfId="0" applyNumberFormat="1" applyBorder="1" applyAlignment="1">
      <alignment horizontal="center"/>
    </xf>
    <xf numFmtId="0" fontId="0" fillId="0" borderId="3" xfId="0" applyBorder="1" applyAlignment="1">
      <alignment horizontal="center" vertical="center"/>
    </xf>
    <xf numFmtId="49" fontId="0" fillId="2" borderId="2"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166" fontId="0" fillId="2" borderId="2" xfId="0" applyNumberFormat="1" applyFill="1" applyBorder="1" applyAlignment="1">
      <alignment horizontal="center" vertical="center" wrapText="1"/>
    </xf>
    <xf numFmtId="164" fontId="0" fillId="2" borderId="2" xfId="0" applyNumberFormat="1" applyFill="1" applyBorder="1" applyAlignment="1">
      <alignment horizontal="center" vertical="center" wrapText="1"/>
    </xf>
    <xf numFmtId="164" fontId="0" fillId="0" borderId="1" xfId="0" applyNumberFormat="1" applyBorder="1" applyAlignment="1">
      <alignment horizontal="center" vertical="center"/>
    </xf>
    <xf numFmtId="166" fontId="0" fillId="0" borderId="4" xfId="0" applyNumberFormat="1" applyBorder="1" applyAlignment="1">
      <alignment horizontal="center"/>
    </xf>
    <xf numFmtId="49" fontId="0" fillId="2" borderId="2" xfId="0" applyNumberFormat="1" applyFill="1" applyBorder="1" applyAlignment="1">
      <alignment horizontal="center"/>
    </xf>
    <xf numFmtId="49" fontId="0" fillId="2" borderId="11" xfId="0" applyNumberFormat="1" applyFill="1" applyBorder="1" applyAlignment="1">
      <alignment horizontal="center"/>
    </xf>
    <xf numFmtId="164" fontId="0" fillId="2" borderId="3" xfId="0" applyNumberFormat="1" applyFill="1" applyBorder="1" applyAlignment="1">
      <alignment horizontal="center"/>
    </xf>
    <xf numFmtId="164" fontId="0" fillId="2" borderId="2" xfId="0" applyNumberFormat="1" applyFill="1" applyBorder="1" applyAlignment="1">
      <alignment horizontal="center"/>
    </xf>
    <xf numFmtId="0" fontId="0" fillId="0" borderId="8" xfId="0" applyBorder="1" applyAlignment="1">
      <alignment horizontal="center" vertical="center"/>
    </xf>
    <xf numFmtId="49" fontId="0" fillId="2" borderId="14" xfId="0" applyNumberFormat="1" applyFill="1" applyBorder="1" applyAlignment="1">
      <alignment horizontal="center"/>
    </xf>
    <xf numFmtId="49" fontId="0" fillId="2" borderId="15" xfId="0" applyNumberFormat="1" applyFill="1" applyBorder="1" applyAlignment="1">
      <alignment horizontal="center"/>
    </xf>
    <xf numFmtId="164" fontId="0" fillId="2" borderId="8" xfId="0" applyNumberFormat="1" applyFill="1" applyBorder="1" applyAlignment="1">
      <alignment horizontal="center"/>
    </xf>
    <xf numFmtId="164" fontId="0" fillId="2" borderId="14" xfId="0" applyNumberFormat="1" applyFill="1" applyBorder="1" applyAlignment="1">
      <alignment horizontal="center"/>
    </xf>
    <xf numFmtId="164" fontId="0" fillId="0" borderId="9" xfId="0" applyNumberFormat="1" applyBorder="1" applyAlignment="1">
      <alignment horizontal="center" vertical="center"/>
    </xf>
    <xf numFmtId="166" fontId="0" fillId="0" borderId="10" xfId="0" applyNumberFormat="1" applyBorder="1" applyAlignment="1">
      <alignment horizont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cellXfs>
  <cellStyles count="3">
    <cellStyle name="Comma" xfId="1" builtinId="3"/>
    <cellStyle name="Normal" xfId="0" builtinId="0"/>
    <cellStyle name="Normal 3" xfId="2" xr:uid="{7EAE7B4C-9432-45E1-853A-036F09F508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zoomScaleNormal="100" workbookViewId="0">
      <selection activeCell="E20" sqref="E20"/>
    </sheetView>
  </sheetViews>
  <sheetFormatPr defaultColWidth="9.140625" defaultRowHeight="15" x14ac:dyDescent="0.25"/>
  <cols>
    <col min="1" max="1" width="9.28515625" style="2" customWidth="1"/>
    <col min="2" max="13" width="14" style="2" customWidth="1"/>
    <col min="14" max="16384" width="9.140625" style="2"/>
  </cols>
  <sheetData>
    <row r="1" spans="1:13" x14ac:dyDescent="0.25">
      <c r="A1" s="6" t="s">
        <v>2</v>
      </c>
      <c r="B1" s="6" t="s">
        <v>17</v>
      </c>
      <c r="C1" s="6"/>
      <c r="E1" s="6"/>
      <c r="F1" s="6"/>
      <c r="H1" s="6"/>
      <c r="I1" s="6"/>
      <c r="K1" s="6"/>
      <c r="L1" s="6"/>
    </row>
    <row r="2" spans="1:13" ht="15.75" thickBot="1" x14ac:dyDescent="0.3">
      <c r="A2" s="6"/>
      <c r="B2" s="6"/>
      <c r="C2" s="6"/>
      <c r="E2" s="6"/>
      <c r="F2" s="6"/>
      <c r="H2" s="6"/>
      <c r="I2" s="6"/>
      <c r="K2" s="6"/>
      <c r="L2" s="6"/>
    </row>
    <row r="3" spans="1:13" ht="24.6" customHeight="1" x14ac:dyDescent="0.25">
      <c r="A3" s="103" t="s">
        <v>0</v>
      </c>
      <c r="B3" s="105" t="s">
        <v>18</v>
      </c>
      <c r="C3" s="106"/>
      <c r="D3" s="107"/>
      <c r="E3" s="105" t="s">
        <v>19</v>
      </c>
      <c r="F3" s="106"/>
      <c r="G3" s="107"/>
      <c r="H3" s="105" t="s">
        <v>20</v>
      </c>
      <c r="I3" s="106"/>
      <c r="J3" s="108"/>
      <c r="K3" s="105" t="s">
        <v>21</v>
      </c>
      <c r="L3" s="106"/>
      <c r="M3" s="109"/>
    </row>
    <row r="4" spans="1:13" ht="60.75" thickBot="1" x14ac:dyDescent="0.3">
      <c r="A4" s="104"/>
      <c r="B4" s="22" t="s">
        <v>69</v>
      </c>
      <c r="C4" s="23" t="s">
        <v>23</v>
      </c>
      <c r="D4" s="23" t="s">
        <v>22</v>
      </c>
      <c r="E4" s="22" t="s">
        <v>69</v>
      </c>
      <c r="F4" s="23" t="s">
        <v>23</v>
      </c>
      <c r="G4" s="23" t="s">
        <v>22</v>
      </c>
      <c r="H4" s="22" t="s">
        <v>69</v>
      </c>
      <c r="I4" s="23" t="s">
        <v>23</v>
      </c>
      <c r="J4" s="24" t="s">
        <v>22</v>
      </c>
      <c r="K4" s="22" t="s">
        <v>69</v>
      </c>
      <c r="L4" s="23" t="s">
        <v>23</v>
      </c>
      <c r="M4" s="25" t="s">
        <v>22</v>
      </c>
    </row>
    <row r="5" spans="1:13" x14ac:dyDescent="0.25">
      <c r="A5" s="26">
        <v>43891</v>
      </c>
      <c r="B5" s="27">
        <v>139</v>
      </c>
      <c r="C5" s="27">
        <v>0</v>
      </c>
      <c r="D5" s="28">
        <f t="shared" ref="D5:D31" si="0">SUM(B5:C5)</f>
        <v>139</v>
      </c>
      <c r="E5" s="27">
        <v>3</v>
      </c>
      <c r="F5" s="27">
        <v>0</v>
      </c>
      <c r="G5" s="28">
        <f t="shared" ref="G5:G31" si="1">SUM(E5:F5)</f>
        <v>3</v>
      </c>
      <c r="H5" s="27">
        <v>1492</v>
      </c>
      <c r="I5" s="27">
        <v>0</v>
      </c>
      <c r="J5" s="29">
        <f t="shared" ref="J5:J31" si="2">SUM(H5:I5)</f>
        <v>1492</v>
      </c>
      <c r="K5" s="27">
        <v>113</v>
      </c>
      <c r="L5" s="27">
        <v>0</v>
      </c>
      <c r="M5" s="28">
        <f>SUM(K5:L5)</f>
        <v>113</v>
      </c>
    </row>
    <row r="6" spans="1:13" x14ac:dyDescent="0.25">
      <c r="A6" s="26">
        <v>43862</v>
      </c>
      <c r="B6" s="30">
        <v>138</v>
      </c>
      <c r="C6" s="30">
        <v>0</v>
      </c>
      <c r="D6" s="31">
        <f t="shared" si="0"/>
        <v>138</v>
      </c>
      <c r="E6" s="30">
        <v>3</v>
      </c>
      <c r="F6" s="30">
        <v>0</v>
      </c>
      <c r="G6" s="31">
        <f t="shared" si="1"/>
        <v>3</v>
      </c>
      <c r="H6" s="30">
        <v>1496</v>
      </c>
      <c r="I6" s="30">
        <v>0</v>
      </c>
      <c r="J6" s="32">
        <f t="shared" si="2"/>
        <v>1496</v>
      </c>
      <c r="K6" s="30">
        <v>111</v>
      </c>
      <c r="L6" s="30">
        <v>0</v>
      </c>
      <c r="M6" s="31">
        <f t="shared" ref="M6:M31" si="3">SUM(K6:L6)</f>
        <v>111</v>
      </c>
    </row>
    <row r="7" spans="1:13" x14ac:dyDescent="0.25">
      <c r="A7" s="26">
        <v>43831</v>
      </c>
      <c r="B7" s="30">
        <v>138</v>
      </c>
      <c r="C7" s="30">
        <v>0</v>
      </c>
      <c r="D7" s="31">
        <f t="shared" si="0"/>
        <v>138</v>
      </c>
      <c r="E7" s="30">
        <v>3</v>
      </c>
      <c r="F7" s="30">
        <v>0</v>
      </c>
      <c r="G7" s="31">
        <f t="shared" si="1"/>
        <v>3</v>
      </c>
      <c r="H7" s="30">
        <v>1500</v>
      </c>
      <c r="I7" s="30">
        <v>0</v>
      </c>
      <c r="J7" s="32">
        <f t="shared" si="2"/>
        <v>1500</v>
      </c>
      <c r="K7" s="30">
        <v>109</v>
      </c>
      <c r="L7" s="30">
        <v>0</v>
      </c>
      <c r="M7" s="31">
        <f t="shared" si="3"/>
        <v>109</v>
      </c>
    </row>
    <row r="8" spans="1:13" x14ac:dyDescent="0.25">
      <c r="A8" s="26">
        <v>43800</v>
      </c>
      <c r="B8" s="30">
        <v>138</v>
      </c>
      <c r="C8" s="30">
        <v>0</v>
      </c>
      <c r="D8" s="31">
        <f t="shared" si="0"/>
        <v>138</v>
      </c>
      <c r="E8" s="30">
        <v>3</v>
      </c>
      <c r="F8" s="30">
        <v>0</v>
      </c>
      <c r="G8" s="31">
        <f t="shared" si="1"/>
        <v>3</v>
      </c>
      <c r="H8" s="30">
        <v>1504</v>
      </c>
      <c r="I8" s="30">
        <v>0</v>
      </c>
      <c r="J8" s="32">
        <f t="shared" si="2"/>
        <v>1504</v>
      </c>
      <c r="K8" s="30">
        <v>102</v>
      </c>
      <c r="L8" s="30">
        <v>0</v>
      </c>
      <c r="M8" s="31">
        <f t="shared" si="3"/>
        <v>102</v>
      </c>
    </row>
    <row r="9" spans="1:13" x14ac:dyDescent="0.25">
      <c r="A9" s="26">
        <v>43770</v>
      </c>
      <c r="B9" s="30">
        <v>135</v>
      </c>
      <c r="C9" s="30">
        <v>0</v>
      </c>
      <c r="D9" s="31">
        <f t="shared" si="0"/>
        <v>135</v>
      </c>
      <c r="E9" s="30">
        <v>4</v>
      </c>
      <c r="F9" s="30">
        <v>0</v>
      </c>
      <c r="G9" s="31">
        <f t="shared" si="1"/>
        <v>4</v>
      </c>
      <c r="H9" s="30">
        <v>1499</v>
      </c>
      <c r="I9" s="30">
        <v>0</v>
      </c>
      <c r="J9" s="32">
        <f t="shared" si="2"/>
        <v>1499</v>
      </c>
      <c r="K9" s="30">
        <v>109</v>
      </c>
      <c r="L9" s="30">
        <v>0</v>
      </c>
      <c r="M9" s="31">
        <f t="shared" si="3"/>
        <v>109</v>
      </c>
    </row>
    <row r="10" spans="1:13" x14ac:dyDescent="0.25">
      <c r="A10" s="26">
        <v>43739</v>
      </c>
      <c r="B10" s="30">
        <v>136</v>
      </c>
      <c r="C10" s="30">
        <v>0</v>
      </c>
      <c r="D10" s="31">
        <f t="shared" si="0"/>
        <v>136</v>
      </c>
      <c r="E10" s="30">
        <v>2</v>
      </c>
      <c r="F10" s="30">
        <v>0</v>
      </c>
      <c r="G10" s="31">
        <f t="shared" si="1"/>
        <v>2</v>
      </c>
      <c r="H10" s="30">
        <v>1472</v>
      </c>
      <c r="I10" s="30">
        <v>0</v>
      </c>
      <c r="J10" s="32">
        <f t="shared" si="2"/>
        <v>1472</v>
      </c>
      <c r="K10" s="30">
        <v>115</v>
      </c>
      <c r="L10" s="30">
        <v>0</v>
      </c>
      <c r="M10" s="31">
        <f t="shared" si="3"/>
        <v>115</v>
      </c>
    </row>
    <row r="11" spans="1:13" x14ac:dyDescent="0.25">
      <c r="A11" s="26">
        <v>43709</v>
      </c>
      <c r="B11" s="30">
        <v>135</v>
      </c>
      <c r="C11" s="30">
        <v>0</v>
      </c>
      <c r="D11" s="31">
        <f t="shared" si="0"/>
        <v>135</v>
      </c>
      <c r="E11" s="30">
        <v>2</v>
      </c>
      <c r="F11" s="30">
        <v>0</v>
      </c>
      <c r="G11" s="31">
        <f t="shared" si="1"/>
        <v>2</v>
      </c>
      <c r="H11" s="30">
        <v>1468</v>
      </c>
      <c r="I11" s="30">
        <v>0</v>
      </c>
      <c r="J11" s="32">
        <f t="shared" si="2"/>
        <v>1468</v>
      </c>
      <c r="K11" s="30">
        <v>114</v>
      </c>
      <c r="L11" s="30">
        <v>0</v>
      </c>
      <c r="M11" s="31">
        <f t="shared" si="3"/>
        <v>114</v>
      </c>
    </row>
    <row r="12" spans="1:13" x14ac:dyDescent="0.25">
      <c r="A12" s="26">
        <v>43678</v>
      </c>
      <c r="B12" s="30">
        <v>136</v>
      </c>
      <c r="C12" s="30">
        <v>0</v>
      </c>
      <c r="D12" s="31">
        <f t="shared" si="0"/>
        <v>136</v>
      </c>
      <c r="E12" s="30">
        <v>2</v>
      </c>
      <c r="F12" s="30">
        <v>0</v>
      </c>
      <c r="G12" s="31">
        <f t="shared" si="1"/>
        <v>2</v>
      </c>
      <c r="H12" s="30">
        <v>1458</v>
      </c>
      <c r="I12" s="30">
        <v>0</v>
      </c>
      <c r="J12" s="32">
        <f t="shared" si="2"/>
        <v>1458</v>
      </c>
      <c r="K12" s="30">
        <v>112</v>
      </c>
      <c r="L12" s="30">
        <v>0</v>
      </c>
      <c r="M12" s="31">
        <f t="shared" si="3"/>
        <v>112</v>
      </c>
    </row>
    <row r="13" spans="1:13" x14ac:dyDescent="0.25">
      <c r="A13" s="26">
        <v>43647</v>
      </c>
      <c r="B13" s="30">
        <v>136</v>
      </c>
      <c r="C13" s="30">
        <v>0</v>
      </c>
      <c r="D13" s="31">
        <f t="shared" si="0"/>
        <v>136</v>
      </c>
      <c r="E13" s="30">
        <v>2</v>
      </c>
      <c r="F13" s="30">
        <v>0</v>
      </c>
      <c r="G13" s="31">
        <f t="shared" si="1"/>
        <v>2</v>
      </c>
      <c r="H13" s="30">
        <v>1460</v>
      </c>
      <c r="I13" s="30">
        <v>0</v>
      </c>
      <c r="J13" s="32">
        <f t="shared" si="2"/>
        <v>1460</v>
      </c>
      <c r="K13" s="30">
        <v>114</v>
      </c>
      <c r="L13" s="30">
        <v>0</v>
      </c>
      <c r="M13" s="31">
        <f t="shared" si="3"/>
        <v>114</v>
      </c>
    </row>
    <row r="14" spans="1:13" x14ac:dyDescent="0.25">
      <c r="A14" s="26">
        <v>43617</v>
      </c>
      <c r="B14" s="30">
        <v>134</v>
      </c>
      <c r="C14" s="30">
        <v>0</v>
      </c>
      <c r="D14" s="31">
        <f t="shared" si="0"/>
        <v>134</v>
      </c>
      <c r="E14" s="30">
        <v>2</v>
      </c>
      <c r="F14" s="30">
        <v>0</v>
      </c>
      <c r="G14" s="31">
        <f t="shared" si="1"/>
        <v>2</v>
      </c>
      <c r="H14" s="30">
        <v>1464</v>
      </c>
      <c r="I14" s="30">
        <v>0</v>
      </c>
      <c r="J14" s="32">
        <f t="shared" si="2"/>
        <v>1464</v>
      </c>
      <c r="K14" s="30">
        <v>115</v>
      </c>
      <c r="L14" s="30">
        <v>0</v>
      </c>
      <c r="M14" s="31">
        <f t="shared" si="3"/>
        <v>115</v>
      </c>
    </row>
    <row r="15" spans="1:13" x14ac:dyDescent="0.25">
      <c r="A15" s="26">
        <v>43586</v>
      </c>
      <c r="B15" s="30">
        <v>134</v>
      </c>
      <c r="C15" s="30">
        <v>0</v>
      </c>
      <c r="D15" s="31">
        <f t="shared" si="0"/>
        <v>134</v>
      </c>
      <c r="E15" s="30">
        <v>2</v>
      </c>
      <c r="F15" s="30">
        <v>0</v>
      </c>
      <c r="G15" s="31">
        <f t="shared" si="1"/>
        <v>2</v>
      </c>
      <c r="H15" s="30">
        <v>1467</v>
      </c>
      <c r="I15" s="30">
        <v>0</v>
      </c>
      <c r="J15" s="32">
        <f t="shared" si="2"/>
        <v>1467</v>
      </c>
      <c r="K15" s="30">
        <v>116</v>
      </c>
      <c r="L15" s="30">
        <v>0</v>
      </c>
      <c r="M15" s="31">
        <f t="shared" si="3"/>
        <v>116</v>
      </c>
    </row>
    <row r="16" spans="1:13" x14ac:dyDescent="0.25">
      <c r="A16" s="26">
        <v>43556</v>
      </c>
      <c r="B16" s="30">
        <v>135</v>
      </c>
      <c r="C16" s="30">
        <v>0</v>
      </c>
      <c r="D16" s="31">
        <f t="shared" si="0"/>
        <v>135</v>
      </c>
      <c r="E16" s="30">
        <v>2</v>
      </c>
      <c r="F16" s="30">
        <v>0</v>
      </c>
      <c r="G16" s="31">
        <f t="shared" si="1"/>
        <v>2</v>
      </c>
      <c r="H16" s="30">
        <v>1472</v>
      </c>
      <c r="I16" s="30">
        <v>0</v>
      </c>
      <c r="J16" s="32">
        <f t="shared" si="2"/>
        <v>1472</v>
      </c>
      <c r="K16" s="30">
        <v>113</v>
      </c>
      <c r="L16" s="30">
        <v>0</v>
      </c>
      <c r="M16" s="31">
        <f t="shared" si="3"/>
        <v>113</v>
      </c>
    </row>
    <row r="17" spans="1:13" x14ac:dyDescent="0.25">
      <c r="A17" s="26">
        <v>43525</v>
      </c>
      <c r="B17" s="30">
        <v>137</v>
      </c>
      <c r="C17" s="30">
        <v>0</v>
      </c>
      <c r="D17" s="31">
        <f t="shared" si="0"/>
        <v>137</v>
      </c>
      <c r="E17" s="30">
        <v>2</v>
      </c>
      <c r="F17" s="30">
        <v>0</v>
      </c>
      <c r="G17" s="31">
        <f t="shared" si="1"/>
        <v>2</v>
      </c>
      <c r="H17" s="30">
        <v>1491</v>
      </c>
      <c r="I17" s="30">
        <v>0</v>
      </c>
      <c r="J17" s="32">
        <f t="shared" si="2"/>
        <v>1491</v>
      </c>
      <c r="K17" s="30">
        <v>102</v>
      </c>
      <c r="L17" s="30">
        <v>0</v>
      </c>
      <c r="M17" s="31">
        <f t="shared" si="3"/>
        <v>102</v>
      </c>
    </row>
    <row r="18" spans="1:13" x14ac:dyDescent="0.25">
      <c r="A18" s="26">
        <v>43497</v>
      </c>
      <c r="B18" s="30">
        <v>136</v>
      </c>
      <c r="C18" s="30">
        <v>0</v>
      </c>
      <c r="D18" s="31">
        <f t="shared" si="0"/>
        <v>136</v>
      </c>
      <c r="E18" s="30">
        <v>2</v>
      </c>
      <c r="F18" s="30">
        <v>0</v>
      </c>
      <c r="G18" s="31">
        <f t="shared" si="1"/>
        <v>2</v>
      </c>
      <c r="H18" s="30">
        <v>1479</v>
      </c>
      <c r="I18" s="30">
        <v>0</v>
      </c>
      <c r="J18" s="32">
        <f t="shared" si="2"/>
        <v>1479</v>
      </c>
      <c r="K18" s="30">
        <v>111</v>
      </c>
      <c r="L18" s="30">
        <v>0</v>
      </c>
      <c r="M18" s="31">
        <f t="shared" si="3"/>
        <v>111</v>
      </c>
    </row>
    <row r="19" spans="1:13" x14ac:dyDescent="0.25">
      <c r="A19" s="26">
        <v>43466</v>
      </c>
      <c r="B19" s="30">
        <v>137</v>
      </c>
      <c r="C19" s="30">
        <v>0</v>
      </c>
      <c r="D19" s="31">
        <f t="shared" si="0"/>
        <v>137</v>
      </c>
      <c r="E19" s="30">
        <v>2</v>
      </c>
      <c r="F19" s="30">
        <v>0</v>
      </c>
      <c r="G19" s="31">
        <f t="shared" si="1"/>
        <v>2</v>
      </c>
      <c r="H19" s="30">
        <v>1483</v>
      </c>
      <c r="I19" s="30">
        <v>0</v>
      </c>
      <c r="J19" s="32">
        <f t="shared" si="2"/>
        <v>1483</v>
      </c>
      <c r="K19" s="30">
        <v>104</v>
      </c>
      <c r="L19" s="30">
        <v>0</v>
      </c>
      <c r="M19" s="31">
        <f t="shared" si="3"/>
        <v>104</v>
      </c>
    </row>
    <row r="20" spans="1:13" x14ac:dyDescent="0.25">
      <c r="A20" s="26">
        <v>43435</v>
      </c>
      <c r="B20" s="30">
        <v>137</v>
      </c>
      <c r="C20" s="30">
        <v>0</v>
      </c>
      <c r="D20" s="31">
        <f t="shared" si="0"/>
        <v>137</v>
      </c>
      <c r="E20" s="30">
        <v>2</v>
      </c>
      <c r="F20" s="30">
        <v>0</v>
      </c>
      <c r="G20" s="31">
        <f t="shared" si="1"/>
        <v>2</v>
      </c>
      <c r="H20" s="30">
        <v>1479</v>
      </c>
      <c r="I20" s="30">
        <v>0</v>
      </c>
      <c r="J20" s="32">
        <f t="shared" si="2"/>
        <v>1479</v>
      </c>
      <c r="K20" s="30">
        <v>109</v>
      </c>
      <c r="L20" s="30">
        <v>0</v>
      </c>
      <c r="M20" s="31">
        <f t="shared" si="3"/>
        <v>109</v>
      </c>
    </row>
    <row r="21" spans="1:13" x14ac:dyDescent="0.25">
      <c r="A21" s="26">
        <v>43405</v>
      </c>
      <c r="B21" s="30">
        <v>137</v>
      </c>
      <c r="C21" s="30">
        <v>0</v>
      </c>
      <c r="D21" s="31">
        <f t="shared" si="0"/>
        <v>137</v>
      </c>
      <c r="E21" s="30">
        <v>2</v>
      </c>
      <c r="F21" s="30">
        <v>0</v>
      </c>
      <c r="G21" s="31">
        <f t="shared" si="1"/>
        <v>2</v>
      </c>
      <c r="H21" s="30">
        <v>1474</v>
      </c>
      <c r="I21" s="30">
        <v>0</v>
      </c>
      <c r="J21" s="32">
        <f t="shared" si="2"/>
        <v>1474</v>
      </c>
      <c r="K21" s="30">
        <v>109</v>
      </c>
      <c r="L21" s="30">
        <v>0</v>
      </c>
      <c r="M21" s="31">
        <f t="shared" si="3"/>
        <v>109</v>
      </c>
    </row>
    <row r="22" spans="1:13" x14ac:dyDescent="0.25">
      <c r="A22" s="26">
        <v>43374</v>
      </c>
      <c r="B22" s="30">
        <v>134</v>
      </c>
      <c r="C22" s="30">
        <v>0</v>
      </c>
      <c r="D22" s="31">
        <f t="shared" si="0"/>
        <v>134</v>
      </c>
      <c r="E22" s="30">
        <v>2</v>
      </c>
      <c r="F22" s="30">
        <v>0</v>
      </c>
      <c r="G22" s="31">
        <f t="shared" si="1"/>
        <v>2</v>
      </c>
      <c r="H22" s="30">
        <v>1456</v>
      </c>
      <c r="I22" s="30">
        <v>0</v>
      </c>
      <c r="J22" s="32">
        <f t="shared" si="2"/>
        <v>1456</v>
      </c>
      <c r="K22" s="30">
        <v>109</v>
      </c>
      <c r="L22" s="30">
        <v>0</v>
      </c>
      <c r="M22" s="31">
        <f t="shared" si="3"/>
        <v>109</v>
      </c>
    </row>
    <row r="23" spans="1:13" x14ac:dyDescent="0.25">
      <c r="A23" s="26">
        <v>43344</v>
      </c>
      <c r="B23" s="30">
        <v>134</v>
      </c>
      <c r="C23" s="30">
        <v>0</v>
      </c>
      <c r="D23" s="31">
        <f t="shared" si="0"/>
        <v>134</v>
      </c>
      <c r="E23" s="30">
        <v>2</v>
      </c>
      <c r="F23" s="30">
        <v>0</v>
      </c>
      <c r="G23" s="31">
        <f t="shared" si="1"/>
        <v>2</v>
      </c>
      <c r="H23" s="30">
        <v>1431</v>
      </c>
      <c r="I23" s="30">
        <v>0</v>
      </c>
      <c r="J23" s="32">
        <f t="shared" si="2"/>
        <v>1431</v>
      </c>
      <c r="K23" s="30">
        <v>109</v>
      </c>
      <c r="L23" s="30">
        <v>0</v>
      </c>
      <c r="M23" s="31">
        <f t="shared" si="3"/>
        <v>109</v>
      </c>
    </row>
    <row r="24" spans="1:13" x14ac:dyDescent="0.25">
      <c r="A24" s="26">
        <v>43313</v>
      </c>
      <c r="B24" s="30">
        <v>133</v>
      </c>
      <c r="C24" s="30">
        <v>0</v>
      </c>
      <c r="D24" s="31">
        <f t="shared" si="0"/>
        <v>133</v>
      </c>
      <c r="E24" s="30">
        <v>2</v>
      </c>
      <c r="F24" s="30">
        <v>0</v>
      </c>
      <c r="G24" s="31">
        <f t="shared" si="1"/>
        <v>2</v>
      </c>
      <c r="H24" s="30">
        <v>1431</v>
      </c>
      <c r="I24" s="30">
        <v>0</v>
      </c>
      <c r="J24" s="32">
        <f t="shared" si="2"/>
        <v>1431</v>
      </c>
      <c r="K24" s="30">
        <v>110</v>
      </c>
      <c r="L24" s="30">
        <v>0</v>
      </c>
      <c r="M24" s="31">
        <f t="shared" si="3"/>
        <v>110</v>
      </c>
    </row>
    <row r="25" spans="1:13" x14ac:dyDescent="0.25">
      <c r="A25" s="26">
        <v>43282</v>
      </c>
      <c r="B25" s="30">
        <v>134</v>
      </c>
      <c r="C25" s="30">
        <v>0</v>
      </c>
      <c r="D25" s="31">
        <f t="shared" si="0"/>
        <v>134</v>
      </c>
      <c r="E25" s="30">
        <v>2</v>
      </c>
      <c r="F25" s="30">
        <v>0</v>
      </c>
      <c r="G25" s="31">
        <f t="shared" si="1"/>
        <v>2</v>
      </c>
      <c r="H25" s="30">
        <v>1433</v>
      </c>
      <c r="I25" s="30">
        <v>0</v>
      </c>
      <c r="J25" s="32">
        <f t="shared" si="2"/>
        <v>1433</v>
      </c>
      <c r="K25" s="30">
        <v>112</v>
      </c>
      <c r="L25" s="30">
        <v>0</v>
      </c>
      <c r="M25" s="31">
        <f t="shared" si="3"/>
        <v>112</v>
      </c>
    </row>
    <row r="26" spans="1:13" x14ac:dyDescent="0.25">
      <c r="A26" s="26">
        <v>43252</v>
      </c>
      <c r="B26" s="30">
        <v>135</v>
      </c>
      <c r="C26" s="30">
        <v>0</v>
      </c>
      <c r="D26" s="31">
        <f t="shared" si="0"/>
        <v>135</v>
      </c>
      <c r="E26" s="30">
        <v>2</v>
      </c>
      <c r="F26" s="30">
        <v>0</v>
      </c>
      <c r="G26" s="31">
        <f t="shared" si="1"/>
        <v>2</v>
      </c>
      <c r="H26" s="30">
        <v>1438</v>
      </c>
      <c r="I26" s="30">
        <v>0</v>
      </c>
      <c r="J26" s="32">
        <f t="shared" si="2"/>
        <v>1438</v>
      </c>
      <c r="K26" s="30">
        <v>111</v>
      </c>
      <c r="L26" s="30">
        <v>0</v>
      </c>
      <c r="M26" s="31">
        <f t="shared" si="3"/>
        <v>111</v>
      </c>
    </row>
    <row r="27" spans="1:13" x14ac:dyDescent="0.25">
      <c r="A27" s="26">
        <v>43221</v>
      </c>
      <c r="B27" s="30">
        <v>135</v>
      </c>
      <c r="C27" s="30">
        <v>0</v>
      </c>
      <c r="D27" s="31">
        <f t="shared" si="0"/>
        <v>135</v>
      </c>
      <c r="E27" s="30">
        <v>2</v>
      </c>
      <c r="F27" s="30">
        <v>0</v>
      </c>
      <c r="G27" s="31">
        <f t="shared" si="1"/>
        <v>2</v>
      </c>
      <c r="H27" s="30">
        <v>1445</v>
      </c>
      <c r="I27" s="30">
        <v>0</v>
      </c>
      <c r="J27" s="32">
        <f t="shared" si="2"/>
        <v>1445</v>
      </c>
      <c r="K27" s="30">
        <v>112</v>
      </c>
      <c r="L27" s="30">
        <v>0</v>
      </c>
      <c r="M27" s="31">
        <f t="shared" si="3"/>
        <v>112</v>
      </c>
    </row>
    <row r="28" spans="1:13" x14ac:dyDescent="0.25">
      <c r="A28" s="26">
        <v>43191</v>
      </c>
      <c r="B28" s="30">
        <v>133</v>
      </c>
      <c r="C28" s="30">
        <v>0</v>
      </c>
      <c r="D28" s="31">
        <f t="shared" si="0"/>
        <v>133</v>
      </c>
      <c r="E28" s="30">
        <v>2</v>
      </c>
      <c r="F28" s="30">
        <v>0</v>
      </c>
      <c r="G28" s="31">
        <f t="shared" si="1"/>
        <v>2</v>
      </c>
      <c r="H28" s="30">
        <v>1453</v>
      </c>
      <c r="I28" s="30">
        <v>0</v>
      </c>
      <c r="J28" s="32">
        <f t="shared" si="2"/>
        <v>1453</v>
      </c>
      <c r="K28" s="30">
        <v>111</v>
      </c>
      <c r="L28" s="30">
        <v>0</v>
      </c>
      <c r="M28" s="31">
        <f t="shared" si="3"/>
        <v>111</v>
      </c>
    </row>
    <row r="29" spans="1:13" x14ac:dyDescent="0.25">
      <c r="A29" s="26">
        <v>43160</v>
      </c>
      <c r="B29" s="30">
        <v>133</v>
      </c>
      <c r="C29" s="30">
        <v>0</v>
      </c>
      <c r="D29" s="31">
        <f t="shared" si="0"/>
        <v>133</v>
      </c>
      <c r="E29" s="30">
        <v>2</v>
      </c>
      <c r="F29" s="30">
        <v>0</v>
      </c>
      <c r="G29" s="31">
        <f t="shared" si="1"/>
        <v>2</v>
      </c>
      <c r="H29" s="30">
        <v>1455</v>
      </c>
      <c r="I29" s="30">
        <v>0</v>
      </c>
      <c r="J29" s="32">
        <f t="shared" si="2"/>
        <v>1455</v>
      </c>
      <c r="K29" s="30">
        <v>110</v>
      </c>
      <c r="L29" s="30">
        <v>0</v>
      </c>
      <c r="M29" s="31">
        <f t="shared" si="3"/>
        <v>110</v>
      </c>
    </row>
    <row r="30" spans="1:13" x14ac:dyDescent="0.25">
      <c r="A30" s="26">
        <v>43132</v>
      </c>
      <c r="B30" s="30">
        <v>133</v>
      </c>
      <c r="C30" s="30">
        <v>0</v>
      </c>
      <c r="D30" s="31">
        <f t="shared" si="0"/>
        <v>133</v>
      </c>
      <c r="E30" s="30">
        <v>2</v>
      </c>
      <c r="F30" s="30">
        <v>0</v>
      </c>
      <c r="G30" s="31">
        <f t="shared" si="1"/>
        <v>2</v>
      </c>
      <c r="H30" s="30">
        <v>1462</v>
      </c>
      <c r="I30" s="30">
        <v>0</v>
      </c>
      <c r="J30" s="32">
        <f t="shared" si="2"/>
        <v>1462</v>
      </c>
      <c r="K30" s="30">
        <v>107</v>
      </c>
      <c r="L30" s="30">
        <v>0</v>
      </c>
      <c r="M30" s="31">
        <f t="shared" si="3"/>
        <v>107</v>
      </c>
    </row>
    <row r="31" spans="1:13" ht="15.75" thickBot="1" x14ac:dyDescent="0.3">
      <c r="A31" s="33">
        <v>43101</v>
      </c>
      <c r="B31" s="34">
        <v>135</v>
      </c>
      <c r="C31" s="34">
        <v>0</v>
      </c>
      <c r="D31" s="35">
        <f t="shared" si="0"/>
        <v>135</v>
      </c>
      <c r="E31" s="34">
        <v>2</v>
      </c>
      <c r="F31" s="34">
        <v>0</v>
      </c>
      <c r="G31" s="35">
        <f t="shared" si="1"/>
        <v>2</v>
      </c>
      <c r="H31" s="34">
        <v>1446</v>
      </c>
      <c r="I31" s="34">
        <v>0</v>
      </c>
      <c r="J31" s="36">
        <f t="shared" si="2"/>
        <v>1446</v>
      </c>
      <c r="K31" s="34">
        <v>120</v>
      </c>
      <c r="L31" s="34">
        <v>0</v>
      </c>
      <c r="M31" s="35">
        <f t="shared" si="3"/>
        <v>120</v>
      </c>
    </row>
    <row r="32" spans="1:13" x14ac:dyDescent="0.25">
      <c r="A32" s="17"/>
      <c r="B32" s="37"/>
      <c r="C32" s="37"/>
      <c r="D32" s="38"/>
      <c r="E32" s="37"/>
      <c r="F32" s="37"/>
      <c r="G32" s="38"/>
      <c r="H32" s="37"/>
      <c r="I32" s="37"/>
      <c r="J32" s="38"/>
      <c r="K32" s="37"/>
      <c r="L32" s="37"/>
      <c r="M32" s="38"/>
    </row>
    <row r="33" spans="2:12" x14ac:dyDescent="0.25">
      <c r="B33" s="21"/>
      <c r="C33" s="21"/>
      <c r="E33" s="21"/>
      <c r="F33" s="21"/>
      <c r="H33" s="21"/>
      <c r="I33" s="21"/>
      <c r="K33" s="21"/>
      <c r="L33" s="21"/>
    </row>
    <row r="34" spans="2:12" x14ac:dyDescent="0.25">
      <c r="B34" s="17"/>
      <c r="C34" s="17"/>
      <c r="E34" s="17"/>
      <c r="F34" s="17"/>
      <c r="H34" s="17"/>
      <c r="I34" s="17"/>
      <c r="K34" s="17"/>
      <c r="L34" s="17"/>
    </row>
    <row r="35" spans="2:12" x14ac:dyDescent="0.25">
      <c r="B35" s="17"/>
      <c r="C35" s="17"/>
      <c r="E35" s="17"/>
      <c r="F35" s="17"/>
      <c r="H35" s="17"/>
      <c r="I35" s="17"/>
      <c r="K35" s="17"/>
      <c r="L35" s="17"/>
    </row>
    <row r="36" spans="2:12" x14ac:dyDescent="0.25">
      <c r="B36" s="17"/>
      <c r="C36" s="17"/>
      <c r="E36" s="17"/>
      <c r="F36" s="17"/>
      <c r="H36" s="17"/>
      <c r="I36" s="17"/>
      <c r="K36" s="17"/>
      <c r="L36" s="17"/>
    </row>
    <row r="37" spans="2:12" x14ac:dyDescent="0.25">
      <c r="B37" s="17"/>
      <c r="C37" s="17"/>
      <c r="E37" s="17"/>
      <c r="F37" s="17"/>
      <c r="H37" s="17"/>
      <c r="I37" s="17"/>
      <c r="K37" s="17"/>
      <c r="L37" s="17"/>
    </row>
    <row r="38" spans="2:12" x14ac:dyDescent="0.25">
      <c r="B38" s="17"/>
      <c r="C38" s="17"/>
      <c r="E38" s="17"/>
      <c r="F38" s="17"/>
      <c r="H38" s="17"/>
      <c r="I38" s="17"/>
      <c r="K38" s="17"/>
      <c r="L38" s="17"/>
    </row>
    <row r="39" spans="2:12" x14ac:dyDescent="0.25">
      <c r="B39" s="17"/>
      <c r="C39" s="17"/>
      <c r="E39" s="17"/>
      <c r="F39" s="17"/>
      <c r="H39" s="17"/>
      <c r="I39" s="17"/>
      <c r="K39" s="17"/>
      <c r="L39" s="17"/>
    </row>
  </sheetData>
  <mergeCells count="5">
    <mergeCell ref="A3:A4"/>
    <mergeCell ref="B3:D3"/>
    <mergeCell ref="E3:G3"/>
    <mergeCell ref="H3:J3"/>
    <mergeCell ref="K3:M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topLeftCell="B1" zoomScaleNormal="100" workbookViewId="0">
      <selection activeCell="C40" sqref="C40"/>
    </sheetView>
  </sheetViews>
  <sheetFormatPr defaultColWidth="9.140625" defaultRowHeight="15" x14ac:dyDescent="0.25"/>
  <cols>
    <col min="1" max="1" width="7.42578125" style="2" bestFit="1" customWidth="1"/>
    <col min="2" max="6" width="16.7109375" style="2" customWidth="1"/>
    <col min="7" max="8" width="15.7109375" style="2" customWidth="1"/>
    <col min="9" max="9" width="20" style="2" bestFit="1" customWidth="1"/>
    <col min="10" max="13" width="18.7109375" style="2" customWidth="1"/>
    <col min="14" max="14" width="23.7109375" style="2" customWidth="1"/>
    <col min="15" max="15" width="18.7109375" style="2" customWidth="1"/>
    <col min="16" max="17" width="17.7109375" style="2" customWidth="1"/>
    <col min="18" max="18" width="15.7109375" style="2" customWidth="1"/>
    <col min="19" max="16384" width="9.140625" style="2"/>
  </cols>
  <sheetData>
    <row r="1" spans="1:15" x14ac:dyDescent="0.25">
      <c r="A1" s="6" t="s">
        <v>15</v>
      </c>
      <c r="B1" s="6" t="s">
        <v>3</v>
      </c>
      <c r="C1" s="6"/>
    </row>
    <row r="2" spans="1:15" ht="15.75" thickBot="1" x14ac:dyDescent="0.3">
      <c r="A2" s="6"/>
      <c r="B2" s="6"/>
      <c r="C2" s="6"/>
    </row>
    <row r="3" spans="1:15" ht="118.5" customHeight="1" thickBot="1" x14ac:dyDescent="0.3">
      <c r="A3" s="65" t="s">
        <v>0</v>
      </c>
      <c r="B3" s="50" t="s">
        <v>70</v>
      </c>
      <c r="C3" s="43" t="s">
        <v>71</v>
      </c>
      <c r="D3" s="43" t="s">
        <v>24</v>
      </c>
      <c r="E3" s="43" t="s">
        <v>25</v>
      </c>
      <c r="F3" s="13" t="s">
        <v>72</v>
      </c>
      <c r="G3" s="13" t="s">
        <v>73</v>
      </c>
      <c r="H3" s="7" t="s">
        <v>12</v>
      </c>
      <c r="I3" s="50" t="s">
        <v>16</v>
      </c>
      <c r="J3" s="43" t="s">
        <v>1</v>
      </c>
      <c r="K3" s="13" t="s">
        <v>5</v>
      </c>
      <c r="L3" s="7" t="s">
        <v>6</v>
      </c>
      <c r="M3" s="44" t="s">
        <v>26</v>
      </c>
      <c r="N3" s="43" t="s">
        <v>27</v>
      </c>
      <c r="O3" s="7" t="s">
        <v>4</v>
      </c>
    </row>
    <row r="4" spans="1:15" x14ac:dyDescent="0.25">
      <c r="A4" s="26">
        <v>43891</v>
      </c>
      <c r="B4" s="45">
        <v>0</v>
      </c>
      <c r="C4" s="61">
        <v>0</v>
      </c>
      <c r="D4" s="46">
        <v>0</v>
      </c>
      <c r="E4" s="46">
        <v>0</v>
      </c>
      <c r="F4" s="62">
        <f>0.5751/1.029</f>
        <v>0.55889212827988333</v>
      </c>
      <c r="G4" s="62">
        <f>0.5751/1.029</f>
        <v>0.55889212827988333</v>
      </c>
      <c r="H4" s="47"/>
      <c r="I4" s="51">
        <f>(B4*F4)+(C4*G4)</f>
        <v>0</v>
      </c>
      <c r="J4" s="52">
        <f>D4+E4-I4</f>
        <v>0</v>
      </c>
      <c r="K4" s="52">
        <f>J4*H4</f>
        <v>0</v>
      </c>
      <c r="L4" s="53">
        <f>J4-K4</f>
        <v>0</v>
      </c>
      <c r="M4" s="55">
        <v>0</v>
      </c>
      <c r="N4" s="72">
        <v>0</v>
      </c>
      <c r="O4" s="53">
        <f>M4-N4</f>
        <v>0</v>
      </c>
    </row>
    <row r="5" spans="1:15" x14ac:dyDescent="0.25">
      <c r="A5" s="26">
        <v>43862</v>
      </c>
      <c r="B5" s="48">
        <v>0</v>
      </c>
      <c r="C5" s="4">
        <v>0</v>
      </c>
      <c r="D5" s="5">
        <v>0</v>
      </c>
      <c r="E5" s="5">
        <v>0</v>
      </c>
      <c r="F5" s="60">
        <f>0.6134/1.029</f>
        <v>0.59611273080660832</v>
      </c>
      <c r="G5" s="60">
        <f>0.6134/1.029</f>
        <v>0.59611273080660832</v>
      </c>
      <c r="H5" s="49"/>
      <c r="I5" s="11">
        <f t="shared" ref="I5:I30" si="0">(B5*F5)+(C5*G5)</f>
        <v>0</v>
      </c>
      <c r="J5" s="1">
        <f t="shared" ref="J5:J30" si="1">D5+E5-I5</f>
        <v>0</v>
      </c>
      <c r="K5" s="1">
        <f t="shared" ref="K5:K18" si="2">J5*H5</f>
        <v>0</v>
      </c>
      <c r="L5" s="16">
        <f t="shared" ref="L5:L18" si="3">J5-K5</f>
        <v>0</v>
      </c>
      <c r="M5" s="56">
        <v>0</v>
      </c>
      <c r="N5" s="66">
        <v>0</v>
      </c>
      <c r="O5" s="16">
        <f t="shared" ref="O5:O30" si="4">M5-N5</f>
        <v>0</v>
      </c>
    </row>
    <row r="6" spans="1:15" x14ac:dyDescent="0.25">
      <c r="A6" s="26">
        <v>43831</v>
      </c>
      <c r="B6" s="48">
        <v>0</v>
      </c>
      <c r="C6" s="4">
        <v>0</v>
      </c>
      <c r="D6" s="5">
        <v>0</v>
      </c>
      <c r="E6" s="5">
        <v>0</v>
      </c>
      <c r="F6" s="60">
        <f>0.6134/1.029</f>
        <v>0.59611273080660832</v>
      </c>
      <c r="G6" s="60">
        <f>0.6134/1.029</f>
        <v>0.59611273080660832</v>
      </c>
      <c r="H6" s="49"/>
      <c r="I6" s="11">
        <f t="shared" si="0"/>
        <v>0</v>
      </c>
      <c r="J6" s="1">
        <f t="shared" si="1"/>
        <v>0</v>
      </c>
      <c r="K6" s="1">
        <f t="shared" si="2"/>
        <v>0</v>
      </c>
      <c r="L6" s="16">
        <f t="shared" si="3"/>
        <v>0</v>
      </c>
      <c r="M6" s="56">
        <v>0</v>
      </c>
      <c r="N6" s="66">
        <v>0</v>
      </c>
      <c r="O6" s="16">
        <f t="shared" si="4"/>
        <v>0</v>
      </c>
    </row>
    <row r="7" spans="1:15" x14ac:dyDescent="0.25">
      <c r="A7" s="26">
        <v>43800</v>
      </c>
      <c r="B7" s="48">
        <v>0</v>
      </c>
      <c r="C7" s="4">
        <v>0</v>
      </c>
      <c r="D7" s="5">
        <v>0</v>
      </c>
      <c r="E7" s="5">
        <v>0</v>
      </c>
      <c r="F7" s="60">
        <f>0.4346/1.029</f>
        <v>0.42235179786200194</v>
      </c>
      <c r="G7" s="60">
        <f>0.4346/1.029</f>
        <v>0.42235179786200194</v>
      </c>
      <c r="H7" s="49"/>
      <c r="I7" s="11">
        <f t="shared" si="0"/>
        <v>0</v>
      </c>
      <c r="J7" s="1">
        <f t="shared" si="1"/>
        <v>0</v>
      </c>
      <c r="K7" s="1">
        <f t="shared" si="2"/>
        <v>0</v>
      </c>
      <c r="L7" s="16">
        <f t="shared" si="3"/>
        <v>0</v>
      </c>
      <c r="M7" s="56">
        <v>0</v>
      </c>
      <c r="N7" s="66">
        <v>0</v>
      </c>
      <c r="O7" s="16">
        <f t="shared" si="4"/>
        <v>0</v>
      </c>
    </row>
    <row r="8" spans="1:15" x14ac:dyDescent="0.25">
      <c r="A8" s="26">
        <v>43770</v>
      </c>
      <c r="B8" s="48">
        <v>0</v>
      </c>
      <c r="C8" s="4">
        <v>0</v>
      </c>
      <c r="D8" s="5">
        <v>0</v>
      </c>
      <c r="E8" s="5">
        <v>0</v>
      </c>
      <c r="F8" s="60">
        <f>0.4346/1.029</f>
        <v>0.42235179786200194</v>
      </c>
      <c r="G8" s="60">
        <f>0.4346/1.029</f>
        <v>0.42235179786200194</v>
      </c>
      <c r="H8" s="49"/>
      <c r="I8" s="11">
        <f t="shared" si="0"/>
        <v>0</v>
      </c>
      <c r="J8" s="1">
        <f t="shared" si="1"/>
        <v>0</v>
      </c>
      <c r="K8" s="1">
        <f t="shared" si="2"/>
        <v>0</v>
      </c>
      <c r="L8" s="16">
        <f t="shared" si="3"/>
        <v>0</v>
      </c>
      <c r="M8" s="56">
        <v>0</v>
      </c>
      <c r="N8" s="66">
        <v>0</v>
      </c>
      <c r="O8" s="16">
        <f t="shared" si="4"/>
        <v>0</v>
      </c>
    </row>
    <row r="9" spans="1:15" x14ac:dyDescent="0.25">
      <c r="A9" s="26">
        <v>43739</v>
      </c>
      <c r="B9" s="48">
        <v>0</v>
      </c>
      <c r="C9" s="4">
        <v>0</v>
      </c>
      <c r="D9" s="5">
        <v>0</v>
      </c>
      <c r="E9" s="5">
        <v>0</v>
      </c>
      <c r="F9" s="60">
        <f t="shared" ref="F9:G14" si="5">0.4526/1.029</f>
        <v>0.43984450923226437</v>
      </c>
      <c r="G9" s="60">
        <f t="shared" si="5"/>
        <v>0.43984450923226437</v>
      </c>
      <c r="H9" s="49"/>
      <c r="I9" s="11">
        <f t="shared" si="0"/>
        <v>0</v>
      </c>
      <c r="J9" s="1">
        <f t="shared" si="1"/>
        <v>0</v>
      </c>
      <c r="K9" s="1">
        <f t="shared" si="2"/>
        <v>0</v>
      </c>
      <c r="L9" s="16">
        <f t="shared" si="3"/>
        <v>0</v>
      </c>
      <c r="M9" s="56">
        <v>0</v>
      </c>
      <c r="N9" s="66">
        <v>0</v>
      </c>
      <c r="O9" s="16">
        <f t="shared" si="4"/>
        <v>0</v>
      </c>
    </row>
    <row r="10" spans="1:15" x14ac:dyDescent="0.25">
      <c r="A10" s="26">
        <v>43709</v>
      </c>
      <c r="B10" s="48">
        <v>0</v>
      </c>
      <c r="C10" s="4">
        <v>0</v>
      </c>
      <c r="D10" s="5">
        <v>0</v>
      </c>
      <c r="E10" s="5">
        <v>0</v>
      </c>
      <c r="F10" s="60">
        <f t="shared" si="5"/>
        <v>0.43984450923226437</v>
      </c>
      <c r="G10" s="60">
        <f t="shared" si="5"/>
        <v>0.43984450923226437</v>
      </c>
      <c r="H10" s="49"/>
      <c r="I10" s="11">
        <f t="shared" si="0"/>
        <v>0</v>
      </c>
      <c r="J10" s="1">
        <f t="shared" si="1"/>
        <v>0</v>
      </c>
      <c r="K10" s="1">
        <f t="shared" si="2"/>
        <v>0</v>
      </c>
      <c r="L10" s="16">
        <f t="shared" si="3"/>
        <v>0</v>
      </c>
      <c r="M10" s="56">
        <v>0</v>
      </c>
      <c r="N10" s="66">
        <v>0</v>
      </c>
      <c r="O10" s="16">
        <f t="shared" si="4"/>
        <v>0</v>
      </c>
    </row>
    <row r="11" spans="1:15" x14ac:dyDescent="0.25">
      <c r="A11" s="26">
        <v>43678</v>
      </c>
      <c r="B11" s="48">
        <v>0</v>
      </c>
      <c r="C11" s="4">
        <v>0</v>
      </c>
      <c r="D11" s="5">
        <v>0</v>
      </c>
      <c r="E11" s="5">
        <v>0</v>
      </c>
      <c r="F11" s="60">
        <f t="shared" si="5"/>
        <v>0.43984450923226437</v>
      </c>
      <c r="G11" s="60">
        <f t="shared" si="5"/>
        <v>0.43984450923226437</v>
      </c>
      <c r="H11" s="49"/>
      <c r="I11" s="11">
        <f t="shared" si="0"/>
        <v>0</v>
      </c>
      <c r="J11" s="1">
        <f t="shared" si="1"/>
        <v>0</v>
      </c>
      <c r="K11" s="1">
        <f t="shared" si="2"/>
        <v>0</v>
      </c>
      <c r="L11" s="16">
        <f t="shared" si="3"/>
        <v>0</v>
      </c>
      <c r="M11" s="56">
        <v>0</v>
      </c>
      <c r="N11" s="66">
        <v>0</v>
      </c>
      <c r="O11" s="16">
        <f t="shared" si="4"/>
        <v>0</v>
      </c>
    </row>
    <row r="12" spans="1:15" x14ac:dyDescent="0.25">
      <c r="A12" s="26">
        <v>43647</v>
      </c>
      <c r="B12" s="48">
        <v>0</v>
      </c>
      <c r="C12" s="4">
        <v>0</v>
      </c>
      <c r="D12" s="5">
        <v>0</v>
      </c>
      <c r="E12" s="5">
        <v>0</v>
      </c>
      <c r="F12" s="60">
        <f t="shared" si="5"/>
        <v>0.43984450923226437</v>
      </c>
      <c r="G12" s="60">
        <f t="shared" si="5"/>
        <v>0.43984450923226437</v>
      </c>
      <c r="H12" s="49"/>
      <c r="I12" s="11">
        <f t="shared" si="0"/>
        <v>0</v>
      </c>
      <c r="J12" s="1">
        <f t="shared" si="1"/>
        <v>0</v>
      </c>
      <c r="K12" s="1">
        <f t="shared" si="2"/>
        <v>0</v>
      </c>
      <c r="L12" s="16">
        <f t="shared" si="3"/>
        <v>0</v>
      </c>
      <c r="M12" s="56">
        <v>0</v>
      </c>
      <c r="N12" s="66">
        <v>0</v>
      </c>
      <c r="O12" s="16">
        <f t="shared" si="4"/>
        <v>0</v>
      </c>
    </row>
    <row r="13" spans="1:15" x14ac:dyDescent="0.25">
      <c r="A13" s="26">
        <v>43617</v>
      </c>
      <c r="B13" s="48">
        <v>0</v>
      </c>
      <c r="C13" s="4">
        <v>0</v>
      </c>
      <c r="D13" s="5">
        <v>0</v>
      </c>
      <c r="E13" s="5">
        <v>0</v>
      </c>
      <c r="F13" s="60">
        <f t="shared" si="5"/>
        <v>0.43984450923226437</v>
      </c>
      <c r="G13" s="60">
        <f t="shared" si="5"/>
        <v>0.43984450923226437</v>
      </c>
      <c r="H13" s="49"/>
      <c r="I13" s="11">
        <f t="shared" si="0"/>
        <v>0</v>
      </c>
      <c r="J13" s="1">
        <f t="shared" si="1"/>
        <v>0</v>
      </c>
      <c r="K13" s="1">
        <f t="shared" si="2"/>
        <v>0</v>
      </c>
      <c r="L13" s="16">
        <f t="shared" si="3"/>
        <v>0</v>
      </c>
      <c r="M13" s="56">
        <v>0</v>
      </c>
      <c r="N13" s="66">
        <v>0</v>
      </c>
      <c r="O13" s="16">
        <f t="shared" si="4"/>
        <v>0</v>
      </c>
    </row>
    <row r="14" spans="1:15" x14ac:dyDescent="0.25">
      <c r="A14" s="26">
        <v>43586</v>
      </c>
      <c r="B14" s="48">
        <v>0</v>
      </c>
      <c r="C14" s="4">
        <v>0</v>
      </c>
      <c r="D14" s="5">
        <v>0</v>
      </c>
      <c r="E14" s="5">
        <v>0</v>
      </c>
      <c r="F14" s="60">
        <f t="shared" si="5"/>
        <v>0.43984450923226437</v>
      </c>
      <c r="G14" s="60">
        <f t="shared" si="5"/>
        <v>0.43984450923226437</v>
      </c>
      <c r="H14" s="49"/>
      <c r="I14" s="11">
        <f t="shared" si="0"/>
        <v>0</v>
      </c>
      <c r="J14" s="1">
        <f t="shared" si="1"/>
        <v>0</v>
      </c>
      <c r="K14" s="1">
        <f t="shared" si="2"/>
        <v>0</v>
      </c>
      <c r="L14" s="16">
        <f t="shared" si="3"/>
        <v>0</v>
      </c>
      <c r="M14" s="56">
        <v>0</v>
      </c>
      <c r="N14" s="66">
        <v>0</v>
      </c>
      <c r="O14" s="16">
        <f t="shared" si="4"/>
        <v>0</v>
      </c>
    </row>
    <row r="15" spans="1:15" x14ac:dyDescent="0.25">
      <c r="A15" s="26">
        <v>43556</v>
      </c>
      <c r="B15" s="48">
        <v>0</v>
      </c>
      <c r="C15" s="4">
        <v>0</v>
      </c>
      <c r="D15" s="5">
        <v>0</v>
      </c>
      <c r="E15" s="5">
        <v>0</v>
      </c>
      <c r="F15" s="60">
        <f>0.6997/1.029</f>
        <v>0.67998056365403303</v>
      </c>
      <c r="G15" s="60">
        <f>0.6997/1.029</f>
        <v>0.67998056365403303</v>
      </c>
      <c r="H15" s="49"/>
      <c r="I15" s="11">
        <f t="shared" si="0"/>
        <v>0</v>
      </c>
      <c r="J15" s="1">
        <f t="shared" si="1"/>
        <v>0</v>
      </c>
      <c r="K15" s="1">
        <f t="shared" si="2"/>
        <v>0</v>
      </c>
      <c r="L15" s="16">
        <f t="shared" si="3"/>
        <v>0</v>
      </c>
      <c r="M15" s="56">
        <v>0</v>
      </c>
      <c r="N15" s="66">
        <v>0</v>
      </c>
      <c r="O15" s="16">
        <f t="shared" si="4"/>
        <v>0</v>
      </c>
    </row>
    <row r="16" spans="1:15" x14ac:dyDescent="0.25">
      <c r="A16" s="26">
        <v>43525</v>
      </c>
      <c r="B16" s="48">
        <v>0</v>
      </c>
      <c r="C16" s="4">
        <v>0</v>
      </c>
      <c r="D16" s="5">
        <v>0</v>
      </c>
      <c r="E16" s="5">
        <v>0</v>
      </c>
      <c r="F16" s="60">
        <f>0.6997/1.029</f>
        <v>0.67998056365403303</v>
      </c>
      <c r="G16" s="60">
        <f>0.6997/1.029</f>
        <v>0.67998056365403303</v>
      </c>
      <c r="H16" s="49"/>
      <c r="I16" s="11">
        <f t="shared" si="0"/>
        <v>0</v>
      </c>
      <c r="J16" s="1">
        <f t="shared" si="1"/>
        <v>0</v>
      </c>
      <c r="K16" s="1">
        <f t="shared" si="2"/>
        <v>0</v>
      </c>
      <c r="L16" s="16">
        <f t="shared" si="3"/>
        <v>0</v>
      </c>
      <c r="M16" s="56">
        <v>0</v>
      </c>
      <c r="N16" s="66">
        <v>0</v>
      </c>
      <c r="O16" s="16">
        <f t="shared" si="4"/>
        <v>0</v>
      </c>
    </row>
    <row r="17" spans="1:15" x14ac:dyDescent="0.25">
      <c r="A17" s="26">
        <v>43497</v>
      </c>
      <c r="B17" s="48">
        <v>0</v>
      </c>
      <c r="C17" s="4">
        <v>0</v>
      </c>
      <c r="D17" s="5">
        <v>0</v>
      </c>
      <c r="E17" s="5">
        <v>0</v>
      </c>
      <c r="F17" s="60">
        <f>0.8718/1.029</f>
        <v>0.84723032069970849</v>
      </c>
      <c r="G17" s="60">
        <f>0.8718/1.029</f>
        <v>0.84723032069970849</v>
      </c>
      <c r="H17" s="49"/>
      <c r="I17" s="11">
        <f t="shared" si="0"/>
        <v>0</v>
      </c>
      <c r="J17" s="1">
        <f t="shared" si="1"/>
        <v>0</v>
      </c>
      <c r="K17" s="1">
        <f t="shared" si="2"/>
        <v>0</v>
      </c>
      <c r="L17" s="16">
        <f t="shared" si="3"/>
        <v>0</v>
      </c>
      <c r="M17" s="56">
        <v>0</v>
      </c>
      <c r="N17" s="66">
        <v>0</v>
      </c>
      <c r="O17" s="16">
        <f t="shared" si="4"/>
        <v>0</v>
      </c>
    </row>
    <row r="18" spans="1:15" x14ac:dyDescent="0.25">
      <c r="A18" s="26">
        <v>43466</v>
      </c>
      <c r="B18" s="48">
        <v>0</v>
      </c>
      <c r="C18" s="4">
        <v>0</v>
      </c>
      <c r="D18" s="5">
        <v>0</v>
      </c>
      <c r="E18" s="5">
        <v>0</v>
      </c>
      <c r="F18" s="60">
        <f>0.8718/1.029</f>
        <v>0.84723032069970849</v>
      </c>
      <c r="G18" s="60">
        <f>0.8718/1.029</f>
        <v>0.84723032069970849</v>
      </c>
      <c r="H18" s="49"/>
      <c r="I18" s="11">
        <f t="shared" si="0"/>
        <v>0</v>
      </c>
      <c r="J18" s="1">
        <f t="shared" si="1"/>
        <v>0</v>
      </c>
      <c r="K18" s="1">
        <f t="shared" si="2"/>
        <v>0</v>
      </c>
      <c r="L18" s="16">
        <f t="shared" si="3"/>
        <v>0</v>
      </c>
      <c r="M18" s="56">
        <v>0</v>
      </c>
      <c r="N18" s="66">
        <v>0</v>
      </c>
      <c r="O18" s="16">
        <f t="shared" si="4"/>
        <v>0</v>
      </c>
    </row>
    <row r="19" spans="1:15" x14ac:dyDescent="0.25">
      <c r="A19" s="26">
        <v>43435</v>
      </c>
      <c r="B19" s="48">
        <v>0</v>
      </c>
      <c r="C19" s="4">
        <v>0</v>
      </c>
      <c r="D19" s="5">
        <v>0</v>
      </c>
      <c r="E19" s="5">
        <v>0</v>
      </c>
      <c r="F19" s="60">
        <f>0.755/1.029</f>
        <v>0.73372206025267261</v>
      </c>
      <c r="G19" s="60">
        <f>0.755/1.029</f>
        <v>0.73372206025267261</v>
      </c>
      <c r="H19" s="49"/>
      <c r="I19" s="11">
        <f t="shared" si="0"/>
        <v>0</v>
      </c>
      <c r="J19" s="1">
        <f t="shared" si="1"/>
        <v>0</v>
      </c>
      <c r="K19" s="1">
        <f t="shared" ref="K19:K30" si="6">J19*H19</f>
        <v>0</v>
      </c>
      <c r="L19" s="16">
        <f t="shared" ref="L19:L30" si="7">J19-K19</f>
        <v>0</v>
      </c>
      <c r="M19" s="57">
        <v>0</v>
      </c>
      <c r="N19" s="67">
        <v>0</v>
      </c>
      <c r="O19" s="16">
        <f t="shared" si="4"/>
        <v>0</v>
      </c>
    </row>
    <row r="20" spans="1:15" x14ac:dyDescent="0.25">
      <c r="A20" s="26">
        <v>43405</v>
      </c>
      <c r="B20" s="48">
        <v>0</v>
      </c>
      <c r="C20" s="4">
        <v>0</v>
      </c>
      <c r="D20" s="5">
        <v>0</v>
      </c>
      <c r="E20" s="5">
        <v>0</v>
      </c>
      <c r="F20" s="60">
        <f>0.755/1.029</f>
        <v>0.73372206025267261</v>
      </c>
      <c r="G20" s="60">
        <f>0.755/1.029</f>
        <v>0.73372206025267261</v>
      </c>
      <c r="H20" s="49"/>
      <c r="I20" s="11">
        <f t="shared" si="0"/>
        <v>0</v>
      </c>
      <c r="J20" s="1">
        <f t="shared" si="1"/>
        <v>0</v>
      </c>
      <c r="K20" s="1">
        <f t="shared" si="6"/>
        <v>0</v>
      </c>
      <c r="L20" s="16">
        <f t="shared" si="7"/>
        <v>0</v>
      </c>
      <c r="M20" s="57">
        <v>0</v>
      </c>
      <c r="N20" s="67">
        <v>0</v>
      </c>
      <c r="O20" s="16">
        <f t="shared" si="4"/>
        <v>0</v>
      </c>
    </row>
    <row r="21" spans="1:15" x14ac:dyDescent="0.25">
      <c r="A21" s="26">
        <v>43374</v>
      </c>
      <c r="B21" s="48">
        <v>0</v>
      </c>
      <c r="C21" s="4">
        <v>0</v>
      </c>
      <c r="D21" s="5">
        <v>0</v>
      </c>
      <c r="E21" s="5">
        <v>0</v>
      </c>
      <c r="F21" s="60">
        <f t="shared" ref="F21:G26" si="8">0.4403/1.029</f>
        <v>0.42789115646258508</v>
      </c>
      <c r="G21" s="60">
        <f t="shared" si="8"/>
        <v>0.42789115646258508</v>
      </c>
      <c r="H21" s="49"/>
      <c r="I21" s="11">
        <f t="shared" si="0"/>
        <v>0</v>
      </c>
      <c r="J21" s="1">
        <f t="shared" si="1"/>
        <v>0</v>
      </c>
      <c r="K21" s="1">
        <f t="shared" si="6"/>
        <v>0</v>
      </c>
      <c r="L21" s="16">
        <f t="shared" si="7"/>
        <v>0</v>
      </c>
      <c r="M21" s="57">
        <v>0</v>
      </c>
      <c r="N21" s="67">
        <v>0</v>
      </c>
      <c r="O21" s="16">
        <f t="shared" si="4"/>
        <v>0</v>
      </c>
    </row>
    <row r="22" spans="1:15" x14ac:dyDescent="0.25">
      <c r="A22" s="26">
        <v>43344</v>
      </c>
      <c r="B22" s="48">
        <v>0</v>
      </c>
      <c r="C22" s="4">
        <v>0</v>
      </c>
      <c r="D22" s="5">
        <v>0</v>
      </c>
      <c r="E22" s="5">
        <v>0</v>
      </c>
      <c r="F22" s="60">
        <f t="shared" si="8"/>
        <v>0.42789115646258508</v>
      </c>
      <c r="G22" s="60">
        <f t="shared" si="8"/>
        <v>0.42789115646258508</v>
      </c>
      <c r="H22" s="49"/>
      <c r="I22" s="11">
        <f t="shared" si="0"/>
        <v>0</v>
      </c>
      <c r="J22" s="1">
        <f t="shared" si="1"/>
        <v>0</v>
      </c>
      <c r="K22" s="1">
        <f t="shared" si="6"/>
        <v>0</v>
      </c>
      <c r="L22" s="16">
        <f t="shared" si="7"/>
        <v>0</v>
      </c>
      <c r="M22" s="57">
        <v>0</v>
      </c>
      <c r="N22" s="67">
        <v>0</v>
      </c>
      <c r="O22" s="16">
        <f t="shared" si="4"/>
        <v>0</v>
      </c>
    </row>
    <row r="23" spans="1:15" x14ac:dyDescent="0.25">
      <c r="A23" s="26">
        <v>43313</v>
      </c>
      <c r="B23" s="48">
        <v>0</v>
      </c>
      <c r="C23" s="4">
        <v>0</v>
      </c>
      <c r="D23" s="5">
        <v>0</v>
      </c>
      <c r="E23" s="5">
        <v>0</v>
      </c>
      <c r="F23" s="60">
        <f t="shared" si="8"/>
        <v>0.42789115646258508</v>
      </c>
      <c r="G23" s="60">
        <f t="shared" si="8"/>
        <v>0.42789115646258508</v>
      </c>
      <c r="H23" s="49"/>
      <c r="I23" s="11">
        <f t="shared" si="0"/>
        <v>0</v>
      </c>
      <c r="J23" s="1">
        <f t="shared" si="1"/>
        <v>0</v>
      </c>
      <c r="K23" s="1">
        <f t="shared" si="6"/>
        <v>0</v>
      </c>
      <c r="L23" s="16">
        <f t="shared" si="7"/>
        <v>0</v>
      </c>
      <c r="M23" s="57">
        <v>0</v>
      </c>
      <c r="N23" s="67">
        <v>0</v>
      </c>
      <c r="O23" s="16">
        <f t="shared" si="4"/>
        <v>0</v>
      </c>
    </row>
    <row r="24" spans="1:15" x14ac:dyDescent="0.25">
      <c r="A24" s="26">
        <v>43282</v>
      </c>
      <c r="B24" s="48">
        <v>0</v>
      </c>
      <c r="C24" s="4">
        <v>0</v>
      </c>
      <c r="D24" s="5">
        <v>0</v>
      </c>
      <c r="E24" s="5">
        <v>0</v>
      </c>
      <c r="F24" s="60">
        <f t="shared" si="8"/>
        <v>0.42789115646258508</v>
      </c>
      <c r="G24" s="60">
        <f t="shared" si="8"/>
        <v>0.42789115646258508</v>
      </c>
      <c r="H24" s="49"/>
      <c r="I24" s="11">
        <f t="shared" si="0"/>
        <v>0</v>
      </c>
      <c r="J24" s="1">
        <f t="shared" si="1"/>
        <v>0</v>
      </c>
      <c r="K24" s="1">
        <f t="shared" si="6"/>
        <v>0</v>
      </c>
      <c r="L24" s="16">
        <f t="shared" si="7"/>
        <v>0</v>
      </c>
      <c r="M24" s="57">
        <v>0</v>
      </c>
      <c r="N24" s="67">
        <v>0</v>
      </c>
      <c r="O24" s="16">
        <f t="shared" si="4"/>
        <v>0</v>
      </c>
    </row>
    <row r="25" spans="1:15" x14ac:dyDescent="0.25">
      <c r="A25" s="26">
        <v>43252</v>
      </c>
      <c r="B25" s="48">
        <v>0</v>
      </c>
      <c r="C25" s="4">
        <v>0</v>
      </c>
      <c r="D25" s="5">
        <v>0</v>
      </c>
      <c r="E25" s="5">
        <v>0</v>
      </c>
      <c r="F25" s="60">
        <f t="shared" si="8"/>
        <v>0.42789115646258508</v>
      </c>
      <c r="G25" s="60">
        <f t="shared" si="8"/>
        <v>0.42789115646258508</v>
      </c>
      <c r="H25" s="49"/>
      <c r="I25" s="11">
        <f t="shared" si="0"/>
        <v>0</v>
      </c>
      <c r="J25" s="1">
        <f t="shared" si="1"/>
        <v>0</v>
      </c>
      <c r="K25" s="1">
        <f t="shared" si="6"/>
        <v>0</v>
      </c>
      <c r="L25" s="16">
        <f t="shared" si="7"/>
        <v>0</v>
      </c>
      <c r="M25" s="57">
        <v>0</v>
      </c>
      <c r="N25" s="67">
        <v>0</v>
      </c>
      <c r="O25" s="16">
        <f t="shared" si="4"/>
        <v>0</v>
      </c>
    </row>
    <row r="26" spans="1:15" x14ac:dyDescent="0.25">
      <c r="A26" s="26">
        <v>43221</v>
      </c>
      <c r="B26" s="48">
        <v>0</v>
      </c>
      <c r="C26" s="4">
        <v>0</v>
      </c>
      <c r="D26" s="5">
        <v>0</v>
      </c>
      <c r="E26" s="5">
        <v>0</v>
      </c>
      <c r="F26" s="60">
        <f t="shared" si="8"/>
        <v>0.42789115646258508</v>
      </c>
      <c r="G26" s="60">
        <f t="shared" si="8"/>
        <v>0.42789115646258508</v>
      </c>
      <c r="H26" s="49"/>
      <c r="I26" s="11">
        <f t="shared" si="0"/>
        <v>0</v>
      </c>
      <c r="J26" s="1">
        <f t="shared" si="1"/>
        <v>0</v>
      </c>
      <c r="K26" s="1">
        <f t="shared" si="6"/>
        <v>0</v>
      </c>
      <c r="L26" s="16">
        <f t="shared" si="7"/>
        <v>0</v>
      </c>
      <c r="M26" s="57">
        <v>0</v>
      </c>
      <c r="N26" s="67">
        <v>0</v>
      </c>
      <c r="O26" s="16">
        <f t="shared" si="4"/>
        <v>0</v>
      </c>
    </row>
    <row r="27" spans="1:15" x14ac:dyDescent="0.25">
      <c r="A27" s="26">
        <v>43191</v>
      </c>
      <c r="B27" s="48">
        <v>0</v>
      </c>
      <c r="C27" s="4">
        <v>0</v>
      </c>
      <c r="D27" s="5">
        <v>0</v>
      </c>
      <c r="E27" s="5">
        <v>0</v>
      </c>
      <c r="F27" s="60">
        <f t="shared" ref="F27:G29" si="9">0.8347/1.029</f>
        <v>0.81117589893100106</v>
      </c>
      <c r="G27" s="60">
        <f t="shared" si="9"/>
        <v>0.81117589893100106</v>
      </c>
      <c r="H27" s="49"/>
      <c r="I27" s="11">
        <f t="shared" si="0"/>
        <v>0</v>
      </c>
      <c r="J27" s="1">
        <f t="shared" si="1"/>
        <v>0</v>
      </c>
      <c r="K27" s="1">
        <f t="shared" si="6"/>
        <v>0</v>
      </c>
      <c r="L27" s="16">
        <f t="shared" si="7"/>
        <v>0</v>
      </c>
      <c r="M27" s="57">
        <v>0</v>
      </c>
      <c r="N27" s="67">
        <v>0</v>
      </c>
      <c r="O27" s="16">
        <f t="shared" si="4"/>
        <v>0</v>
      </c>
    </row>
    <row r="28" spans="1:15" x14ac:dyDescent="0.25">
      <c r="A28" s="26">
        <v>43160</v>
      </c>
      <c r="B28" s="48">
        <v>0</v>
      </c>
      <c r="C28" s="4">
        <v>0</v>
      </c>
      <c r="D28" s="5">
        <v>0</v>
      </c>
      <c r="E28" s="5">
        <v>0</v>
      </c>
      <c r="F28" s="60">
        <f t="shared" si="9"/>
        <v>0.81117589893100106</v>
      </c>
      <c r="G28" s="60">
        <f t="shared" si="9"/>
        <v>0.81117589893100106</v>
      </c>
      <c r="H28" s="49"/>
      <c r="I28" s="11">
        <f t="shared" si="0"/>
        <v>0</v>
      </c>
      <c r="J28" s="1">
        <f t="shared" si="1"/>
        <v>0</v>
      </c>
      <c r="K28" s="1">
        <f t="shared" si="6"/>
        <v>0</v>
      </c>
      <c r="L28" s="16">
        <f t="shared" si="7"/>
        <v>0</v>
      </c>
      <c r="M28" s="57">
        <v>0</v>
      </c>
      <c r="N28" s="67">
        <v>0</v>
      </c>
      <c r="O28" s="16">
        <f t="shared" si="4"/>
        <v>0</v>
      </c>
    </row>
    <row r="29" spans="1:15" x14ac:dyDescent="0.25">
      <c r="A29" s="26">
        <v>43132</v>
      </c>
      <c r="B29" s="48">
        <v>0</v>
      </c>
      <c r="C29" s="4">
        <v>0</v>
      </c>
      <c r="D29" s="5">
        <v>0</v>
      </c>
      <c r="E29" s="5">
        <v>0</v>
      </c>
      <c r="F29" s="60">
        <f t="shared" si="9"/>
        <v>0.81117589893100106</v>
      </c>
      <c r="G29" s="60">
        <f t="shared" si="9"/>
        <v>0.81117589893100106</v>
      </c>
      <c r="H29" s="49"/>
      <c r="I29" s="11">
        <f t="shared" si="0"/>
        <v>0</v>
      </c>
      <c r="J29" s="1">
        <f t="shared" si="1"/>
        <v>0</v>
      </c>
      <c r="K29" s="1">
        <f t="shared" si="6"/>
        <v>0</v>
      </c>
      <c r="L29" s="16">
        <f t="shared" si="7"/>
        <v>0</v>
      </c>
      <c r="M29" s="57">
        <v>0</v>
      </c>
      <c r="N29" s="67">
        <v>0</v>
      </c>
      <c r="O29" s="16">
        <f t="shared" si="4"/>
        <v>0</v>
      </c>
    </row>
    <row r="30" spans="1:15" ht="15.75" thickBot="1" x14ac:dyDescent="0.3">
      <c r="A30" s="33">
        <v>43101</v>
      </c>
      <c r="B30" s="68">
        <v>0</v>
      </c>
      <c r="C30" s="8">
        <v>0</v>
      </c>
      <c r="D30" s="9">
        <v>0</v>
      </c>
      <c r="E30" s="9">
        <v>0</v>
      </c>
      <c r="F30" s="63">
        <f>0.7808/1.029</f>
        <v>0.75879494655004875</v>
      </c>
      <c r="G30" s="63">
        <f>0.7808/1.029</f>
        <v>0.75879494655004875</v>
      </c>
      <c r="H30" s="64"/>
      <c r="I30" s="12">
        <f t="shared" si="0"/>
        <v>0</v>
      </c>
      <c r="J30" s="10">
        <f t="shared" si="1"/>
        <v>0</v>
      </c>
      <c r="K30" s="10">
        <f t="shared" si="6"/>
        <v>0</v>
      </c>
      <c r="L30" s="54">
        <f t="shared" si="7"/>
        <v>0</v>
      </c>
      <c r="M30" s="58">
        <v>0</v>
      </c>
      <c r="N30" s="69">
        <v>0</v>
      </c>
      <c r="O30" s="54">
        <f t="shared" si="4"/>
        <v>0</v>
      </c>
    </row>
    <row r="31" spans="1:15" ht="15.75" thickBot="1" x14ac:dyDescent="0.3">
      <c r="A31" s="41" t="s">
        <v>7</v>
      </c>
      <c r="B31" s="59">
        <f>SUM(B4:B30)</f>
        <v>0</v>
      </c>
      <c r="C31" s="59">
        <f>SUM(C4:C30)</f>
        <v>0</v>
      </c>
      <c r="D31" s="15">
        <f>SUM(D4:D30)</f>
        <v>0</v>
      </c>
      <c r="E31" s="15">
        <f>SUM(E4:E30)</f>
        <v>0</v>
      </c>
      <c r="F31" s="70"/>
      <c r="G31" s="70"/>
      <c r="H31" s="71"/>
      <c r="I31" s="42">
        <f t="shared" ref="I31:O31" si="10">SUM(I4:I30)</f>
        <v>0</v>
      </c>
      <c r="J31" s="15">
        <f t="shared" si="10"/>
        <v>0</v>
      </c>
      <c r="K31" s="15">
        <f t="shared" si="10"/>
        <v>0</v>
      </c>
      <c r="L31" s="15">
        <f t="shared" si="10"/>
        <v>0</v>
      </c>
      <c r="M31" s="15">
        <f t="shared" si="10"/>
        <v>0</v>
      </c>
      <c r="N31" s="15">
        <f t="shared" si="10"/>
        <v>0</v>
      </c>
      <c r="O31" s="15">
        <f t="shared" si="10"/>
        <v>0</v>
      </c>
    </row>
    <row r="32" spans="1:15" x14ac:dyDescent="0.25">
      <c r="A32" s="18"/>
      <c r="B32" s="19"/>
      <c r="C32" s="19"/>
      <c r="D32" s="20"/>
      <c r="E32" s="20"/>
      <c r="F32" s="20"/>
      <c r="G32" s="20"/>
      <c r="H32" s="20"/>
      <c r="I32" s="20"/>
      <c r="J32" s="20"/>
      <c r="K32" s="20"/>
      <c r="L32" s="20"/>
      <c r="M32" s="20"/>
      <c r="N32" s="20"/>
      <c r="O32" s="20"/>
    </row>
    <row r="33" spans="2:15" x14ac:dyDescent="0.25">
      <c r="B33" s="21" t="s">
        <v>11</v>
      </c>
      <c r="C33" s="21"/>
      <c r="K33" s="3"/>
      <c r="L33" s="3"/>
      <c r="M33" s="3"/>
      <c r="N33" s="3"/>
      <c r="O33" s="3"/>
    </row>
    <row r="34" spans="2:15" x14ac:dyDescent="0.25">
      <c r="B34" s="17" t="s">
        <v>8</v>
      </c>
      <c r="C34" s="2" t="s">
        <v>47</v>
      </c>
    </row>
    <row r="35" spans="2:15" x14ac:dyDescent="0.25">
      <c r="B35" s="17" t="s">
        <v>9</v>
      </c>
      <c r="C35" s="2" t="s">
        <v>48</v>
      </c>
    </row>
    <row r="36" spans="2:15" x14ac:dyDescent="0.25">
      <c r="B36" s="17" t="s">
        <v>38</v>
      </c>
      <c r="C36" s="2" t="s">
        <v>49</v>
      </c>
    </row>
    <row r="37" spans="2:15" x14ac:dyDescent="0.25">
      <c r="B37" s="17" t="s">
        <v>40</v>
      </c>
      <c r="C37" s="2" t="s">
        <v>50</v>
      </c>
    </row>
    <row r="38" spans="2:15" x14ac:dyDescent="0.25">
      <c r="B38" s="17" t="s">
        <v>13</v>
      </c>
      <c r="C38" s="2" t="s">
        <v>51</v>
      </c>
    </row>
    <row r="39" spans="2:15" x14ac:dyDescent="0.25">
      <c r="B39" s="17" t="s">
        <v>42</v>
      </c>
      <c r="C39" s="2" t="s">
        <v>67</v>
      </c>
    </row>
    <row r="40" spans="2:15" x14ac:dyDescent="0.25">
      <c r="B40" s="17" t="s">
        <v>52</v>
      </c>
      <c r="C40" s="14" t="s">
        <v>53</v>
      </c>
      <c r="E40" s="14"/>
      <c r="F40" s="14"/>
    </row>
    <row r="41" spans="2:15" x14ac:dyDescent="0.25">
      <c r="B41" s="17" t="s">
        <v>46</v>
      </c>
      <c r="C41" s="2" t="s">
        <v>55</v>
      </c>
      <c r="E41" s="14"/>
      <c r="F41" s="14"/>
    </row>
    <row r="42" spans="2:15" x14ac:dyDescent="0.25">
      <c r="B42" s="17" t="s">
        <v>54</v>
      </c>
      <c r="C42" s="2" t="s">
        <v>56</v>
      </c>
      <c r="E42" s="14"/>
      <c r="F42" s="14"/>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tabSelected="1" workbookViewId="0">
      <selection activeCell="E9" sqref="E9"/>
    </sheetView>
  </sheetViews>
  <sheetFormatPr defaultRowHeight="15" x14ac:dyDescent="0.25"/>
  <cols>
    <col min="1" max="1" width="9.28515625" style="2" customWidth="1"/>
    <col min="2" max="2" width="14.42578125" style="2" customWidth="1"/>
    <col min="3" max="3" width="13.7109375" style="2" customWidth="1"/>
    <col min="4" max="4" width="10.140625" style="2" bestFit="1" customWidth="1"/>
    <col min="5" max="5" width="19.5703125" style="2" customWidth="1"/>
    <col min="6" max="6" width="10.5703125" style="2" bestFit="1" customWidth="1"/>
    <col min="7" max="7" width="20.42578125" style="2" customWidth="1"/>
    <col min="8" max="8" width="18.85546875" style="2" bestFit="1" customWidth="1"/>
    <col min="9" max="9" width="19.140625" style="2" customWidth="1"/>
    <col min="10" max="10" width="10.140625" style="2" bestFit="1" customWidth="1"/>
    <col min="11" max="11" width="19.5703125" style="2" customWidth="1"/>
    <col min="12" max="12" width="10.5703125" style="2" bestFit="1" customWidth="1"/>
    <col min="13" max="13" width="20.42578125" style="2" customWidth="1"/>
    <col min="14" max="14" width="18.85546875" style="2" bestFit="1" customWidth="1"/>
    <col min="15" max="15" width="19.140625" style="2" customWidth="1"/>
    <col min="16" max="16384" width="9.140625" style="2"/>
  </cols>
  <sheetData>
    <row r="1" spans="1:15" x14ac:dyDescent="0.25">
      <c r="A1" s="6" t="s">
        <v>28</v>
      </c>
      <c r="B1" s="6" t="s">
        <v>68</v>
      </c>
    </row>
    <row r="2" spans="1:15" ht="15.75" thickBot="1" x14ac:dyDescent="0.3">
      <c r="D2" s="2" t="s">
        <v>81</v>
      </c>
      <c r="J2" s="2" t="s">
        <v>80</v>
      </c>
    </row>
    <row r="3" spans="1:15" ht="75.75" thickBot="1" x14ac:dyDescent="0.3">
      <c r="A3" s="73" t="s">
        <v>29</v>
      </c>
      <c r="B3" s="74" t="s">
        <v>30</v>
      </c>
      <c r="C3" s="75" t="s">
        <v>31</v>
      </c>
      <c r="D3" s="73" t="s">
        <v>57</v>
      </c>
      <c r="E3" s="74" t="s">
        <v>32</v>
      </c>
      <c r="F3" s="74" t="s">
        <v>58</v>
      </c>
      <c r="G3" s="74" t="s">
        <v>33</v>
      </c>
      <c r="H3" s="74" t="s">
        <v>62</v>
      </c>
      <c r="I3" s="75" t="s">
        <v>61</v>
      </c>
      <c r="J3" s="73" t="s">
        <v>59</v>
      </c>
      <c r="K3" s="74" t="s">
        <v>34</v>
      </c>
      <c r="L3" s="74" t="s">
        <v>60</v>
      </c>
      <c r="M3" s="74" t="s">
        <v>35</v>
      </c>
      <c r="N3" s="74" t="s">
        <v>62</v>
      </c>
      <c r="O3" s="75" t="s">
        <v>61</v>
      </c>
    </row>
    <row r="4" spans="1:15" x14ac:dyDescent="0.25">
      <c r="A4" s="76">
        <v>1</v>
      </c>
      <c r="B4" s="77"/>
      <c r="C4" s="78" t="s">
        <v>74</v>
      </c>
      <c r="D4" s="79">
        <f>0.0082/1.029</f>
        <v>7.9689018464528683E-3</v>
      </c>
      <c r="E4" s="80">
        <f>0.0082*250</f>
        <v>2.0500000000000003</v>
      </c>
      <c r="F4" s="81">
        <f>D4</f>
        <v>7.9689018464528683E-3</v>
      </c>
      <c r="G4" s="80">
        <f>E4</f>
        <v>2.0500000000000003</v>
      </c>
      <c r="H4" s="82">
        <f>F4-D4</f>
        <v>0</v>
      </c>
      <c r="I4" s="83">
        <f>G4-E4</f>
        <v>0</v>
      </c>
      <c r="J4" s="79">
        <f>0.0125/1.029</f>
        <v>1.2147716229348885E-2</v>
      </c>
      <c r="K4" s="80">
        <f>0.0125*250</f>
        <v>3.125</v>
      </c>
      <c r="L4" s="81">
        <f t="shared" ref="L4:L9" si="0">J4</f>
        <v>1.2147716229348885E-2</v>
      </c>
      <c r="M4" s="80">
        <f t="shared" ref="M4:M9" si="1">K4</f>
        <v>3.125</v>
      </c>
      <c r="N4" s="82">
        <f>L4-J4</f>
        <v>0</v>
      </c>
      <c r="O4" s="83">
        <f>M4-K4</f>
        <v>0</v>
      </c>
    </row>
    <row r="5" spans="1:15" x14ac:dyDescent="0.25">
      <c r="A5" s="84">
        <v>2</v>
      </c>
      <c r="B5" s="85"/>
      <c r="C5" s="86" t="s">
        <v>75</v>
      </c>
      <c r="D5" s="87">
        <f>0.0226/1.029</f>
        <v>2.1963070942662779E-2</v>
      </c>
      <c r="E5" s="88">
        <f>0.0226*20</f>
        <v>0.45199999999999996</v>
      </c>
      <c r="F5" s="89">
        <f t="shared" ref="F5:F9" si="2">D5</f>
        <v>2.1963070942662779E-2</v>
      </c>
      <c r="G5" s="88">
        <f t="shared" ref="G5:G9" si="3">E5</f>
        <v>0.45199999999999996</v>
      </c>
      <c r="H5" s="90">
        <f t="shared" ref="H5:I25" si="4">F5-D5</f>
        <v>0</v>
      </c>
      <c r="I5" s="91">
        <f t="shared" si="4"/>
        <v>0</v>
      </c>
      <c r="J5" s="87">
        <f>0.0353/1.029</f>
        <v>3.4305150631681242E-2</v>
      </c>
      <c r="K5" s="88">
        <f>0.0353*20</f>
        <v>0.70599999999999996</v>
      </c>
      <c r="L5" s="89">
        <f t="shared" si="0"/>
        <v>3.4305150631681242E-2</v>
      </c>
      <c r="M5" s="88">
        <f t="shared" si="1"/>
        <v>0.70599999999999996</v>
      </c>
      <c r="N5" s="90">
        <f t="shared" ref="N5:O25" si="5">L5-J5</f>
        <v>0</v>
      </c>
      <c r="O5" s="91">
        <f t="shared" si="5"/>
        <v>0</v>
      </c>
    </row>
    <row r="6" spans="1:15" x14ac:dyDescent="0.25">
      <c r="A6" s="84">
        <v>3</v>
      </c>
      <c r="B6" s="85"/>
      <c r="C6" s="86" t="s">
        <v>76</v>
      </c>
      <c r="D6" s="87">
        <f>0.0226/1.029</f>
        <v>2.1963070942662779E-2</v>
      </c>
      <c r="E6" s="88">
        <f>0.0226*20</f>
        <v>0.45199999999999996</v>
      </c>
      <c r="F6" s="89">
        <f t="shared" si="2"/>
        <v>2.1963070942662779E-2</v>
      </c>
      <c r="G6" s="88">
        <f t="shared" si="3"/>
        <v>0.45199999999999996</v>
      </c>
      <c r="H6" s="90">
        <f t="shared" si="4"/>
        <v>0</v>
      </c>
      <c r="I6" s="91">
        <f t="shared" si="4"/>
        <v>0</v>
      </c>
      <c r="J6" s="87">
        <f>0.0353/1.029</f>
        <v>3.4305150631681242E-2</v>
      </c>
      <c r="K6" s="88">
        <f>0.0353*20</f>
        <v>0.70599999999999996</v>
      </c>
      <c r="L6" s="89">
        <f t="shared" si="0"/>
        <v>3.4305150631681242E-2</v>
      </c>
      <c r="M6" s="88">
        <f t="shared" si="1"/>
        <v>0.70599999999999996</v>
      </c>
      <c r="N6" s="90">
        <f t="shared" si="5"/>
        <v>0</v>
      </c>
      <c r="O6" s="91">
        <f t="shared" si="5"/>
        <v>0</v>
      </c>
    </row>
    <row r="7" spans="1:15" x14ac:dyDescent="0.25">
      <c r="A7" s="84">
        <v>4</v>
      </c>
      <c r="B7" s="85"/>
      <c r="C7" s="86" t="s">
        <v>77</v>
      </c>
      <c r="D7" s="87">
        <f>0.0102/1.029</f>
        <v>9.9125364431486892E-3</v>
      </c>
      <c r="E7" s="88">
        <f>0.0102*75</f>
        <v>0.76500000000000001</v>
      </c>
      <c r="F7" s="89">
        <f t="shared" si="2"/>
        <v>9.9125364431486892E-3</v>
      </c>
      <c r="G7" s="88">
        <f t="shared" si="3"/>
        <v>0.76500000000000001</v>
      </c>
      <c r="H7" s="90">
        <f t="shared" si="4"/>
        <v>0</v>
      </c>
      <c r="I7" s="91">
        <f t="shared" si="4"/>
        <v>0</v>
      </c>
      <c r="J7" s="87">
        <f>0.0154/1.029</f>
        <v>1.4965986394557824E-2</v>
      </c>
      <c r="K7" s="88">
        <f>0.0154*75</f>
        <v>1.155</v>
      </c>
      <c r="L7" s="89">
        <f t="shared" si="0"/>
        <v>1.4965986394557824E-2</v>
      </c>
      <c r="M7" s="88">
        <f t="shared" si="1"/>
        <v>1.155</v>
      </c>
      <c r="N7" s="90">
        <f t="shared" si="5"/>
        <v>0</v>
      </c>
      <c r="O7" s="91">
        <f t="shared" si="5"/>
        <v>0</v>
      </c>
    </row>
    <row r="8" spans="1:15" x14ac:dyDescent="0.25">
      <c r="A8" s="84">
        <v>5</v>
      </c>
      <c r="B8" s="85"/>
      <c r="C8" s="86" t="s">
        <v>78</v>
      </c>
      <c r="D8" s="87">
        <f>0.0102/1.029</f>
        <v>9.9125364431486892E-3</v>
      </c>
      <c r="E8" s="88">
        <f>0.0102*75</f>
        <v>0.76500000000000001</v>
      </c>
      <c r="F8" s="89">
        <f t="shared" si="2"/>
        <v>9.9125364431486892E-3</v>
      </c>
      <c r="G8" s="88">
        <f t="shared" si="3"/>
        <v>0.76500000000000001</v>
      </c>
      <c r="H8" s="90">
        <f t="shared" si="4"/>
        <v>0</v>
      </c>
      <c r="I8" s="91">
        <f t="shared" si="4"/>
        <v>0</v>
      </c>
      <c r="J8" s="87">
        <f>0.0154/1.029</f>
        <v>1.4965986394557824E-2</v>
      </c>
      <c r="K8" s="88">
        <f>0.0154*75</f>
        <v>1.155</v>
      </c>
      <c r="L8" s="89">
        <f t="shared" si="0"/>
        <v>1.4965986394557824E-2</v>
      </c>
      <c r="M8" s="88">
        <f t="shared" si="1"/>
        <v>1.155</v>
      </c>
      <c r="N8" s="90">
        <f t="shared" si="5"/>
        <v>0</v>
      </c>
      <c r="O8" s="91">
        <f t="shared" si="5"/>
        <v>0</v>
      </c>
    </row>
    <row r="9" spans="1:15" x14ac:dyDescent="0.25">
      <c r="A9" s="84">
        <v>6</v>
      </c>
      <c r="B9" s="85"/>
      <c r="C9" s="86" t="s">
        <v>79</v>
      </c>
      <c r="D9" s="87">
        <f>0.0082/1.029</f>
        <v>7.9689018464528683E-3</v>
      </c>
      <c r="E9" s="88">
        <f>0.0082*5000</f>
        <v>41</v>
      </c>
      <c r="F9" s="89">
        <f t="shared" si="2"/>
        <v>7.9689018464528683E-3</v>
      </c>
      <c r="G9" s="88">
        <f t="shared" si="3"/>
        <v>41</v>
      </c>
      <c r="H9" s="90">
        <f t="shared" si="4"/>
        <v>0</v>
      </c>
      <c r="I9" s="91">
        <f t="shared" si="4"/>
        <v>0</v>
      </c>
      <c r="J9" s="87">
        <f>0.0125/1.029</f>
        <v>1.2147716229348885E-2</v>
      </c>
      <c r="K9" s="88">
        <f>0.0125*5000</f>
        <v>62.5</v>
      </c>
      <c r="L9" s="89">
        <f t="shared" si="0"/>
        <v>1.2147716229348885E-2</v>
      </c>
      <c r="M9" s="88">
        <f t="shared" si="1"/>
        <v>62.5</v>
      </c>
      <c r="N9" s="90">
        <f t="shared" si="5"/>
        <v>0</v>
      </c>
      <c r="O9" s="91">
        <f t="shared" si="5"/>
        <v>0</v>
      </c>
    </row>
    <row r="10" spans="1:15" x14ac:dyDescent="0.25">
      <c r="A10" s="84">
        <v>7</v>
      </c>
      <c r="B10" s="85"/>
      <c r="C10" s="86"/>
      <c r="D10" s="87"/>
      <c r="E10" s="88"/>
      <c r="F10" s="89"/>
      <c r="G10" s="88"/>
      <c r="H10" s="90">
        <f t="shared" si="4"/>
        <v>0</v>
      </c>
      <c r="I10" s="91">
        <f t="shared" si="4"/>
        <v>0</v>
      </c>
      <c r="J10" s="87"/>
      <c r="K10" s="88"/>
      <c r="L10" s="89"/>
      <c r="M10" s="88"/>
      <c r="N10" s="90">
        <f t="shared" si="5"/>
        <v>0</v>
      </c>
      <c r="O10" s="91">
        <f t="shared" si="5"/>
        <v>0</v>
      </c>
    </row>
    <row r="11" spans="1:15" x14ac:dyDescent="0.25">
      <c r="A11" s="84">
        <v>8</v>
      </c>
      <c r="B11" s="85"/>
      <c r="C11" s="86"/>
      <c r="D11" s="87"/>
      <c r="E11" s="88"/>
      <c r="F11" s="89"/>
      <c r="G11" s="88"/>
      <c r="H11" s="90">
        <f t="shared" si="4"/>
        <v>0</v>
      </c>
      <c r="I11" s="91">
        <f t="shared" si="4"/>
        <v>0</v>
      </c>
      <c r="J11" s="87"/>
      <c r="K11" s="88"/>
      <c r="L11" s="89"/>
      <c r="M11" s="88"/>
      <c r="N11" s="90">
        <f t="shared" si="5"/>
        <v>0</v>
      </c>
      <c r="O11" s="91">
        <f t="shared" si="5"/>
        <v>0</v>
      </c>
    </row>
    <row r="12" spans="1:15" x14ac:dyDescent="0.25">
      <c r="A12" s="84">
        <v>9</v>
      </c>
      <c r="B12" s="85"/>
      <c r="C12" s="86"/>
      <c r="D12" s="87"/>
      <c r="E12" s="88"/>
      <c r="F12" s="89"/>
      <c r="G12" s="88"/>
      <c r="H12" s="90">
        <f t="shared" si="4"/>
        <v>0</v>
      </c>
      <c r="I12" s="91">
        <f t="shared" si="4"/>
        <v>0</v>
      </c>
      <c r="J12" s="87"/>
      <c r="K12" s="88"/>
      <c r="L12" s="89"/>
      <c r="M12" s="88"/>
      <c r="N12" s="90">
        <f t="shared" si="5"/>
        <v>0</v>
      </c>
      <c r="O12" s="91">
        <f t="shared" si="5"/>
        <v>0</v>
      </c>
    </row>
    <row r="13" spans="1:15" x14ac:dyDescent="0.25">
      <c r="A13" s="84">
        <v>10</v>
      </c>
      <c r="B13" s="85"/>
      <c r="C13" s="86"/>
      <c r="D13" s="87"/>
      <c r="E13" s="88"/>
      <c r="F13" s="89"/>
      <c r="G13" s="88"/>
      <c r="H13" s="90">
        <f t="shared" si="4"/>
        <v>0</v>
      </c>
      <c r="I13" s="91">
        <f t="shared" si="4"/>
        <v>0</v>
      </c>
      <c r="J13" s="87"/>
      <c r="K13" s="88"/>
      <c r="L13" s="89"/>
      <c r="M13" s="88"/>
      <c r="N13" s="90">
        <f t="shared" si="5"/>
        <v>0</v>
      </c>
      <c r="O13" s="91">
        <f t="shared" si="5"/>
        <v>0</v>
      </c>
    </row>
    <row r="14" spans="1:15" x14ac:dyDescent="0.25">
      <c r="A14" s="84">
        <v>11</v>
      </c>
      <c r="B14" s="85"/>
      <c r="C14" s="86"/>
      <c r="D14" s="87"/>
      <c r="E14" s="88"/>
      <c r="F14" s="89"/>
      <c r="G14" s="88"/>
      <c r="H14" s="90">
        <f t="shared" si="4"/>
        <v>0</v>
      </c>
      <c r="I14" s="91">
        <f t="shared" si="4"/>
        <v>0</v>
      </c>
      <c r="J14" s="87"/>
      <c r="K14" s="88"/>
      <c r="L14" s="89"/>
      <c r="M14" s="88"/>
      <c r="N14" s="90">
        <f t="shared" si="5"/>
        <v>0</v>
      </c>
      <c r="O14" s="91">
        <f t="shared" si="5"/>
        <v>0</v>
      </c>
    </row>
    <row r="15" spans="1:15" x14ac:dyDescent="0.25">
      <c r="A15" s="84">
        <v>12</v>
      </c>
      <c r="B15" s="85"/>
      <c r="C15" s="86"/>
      <c r="D15" s="87"/>
      <c r="E15" s="88"/>
      <c r="F15" s="89"/>
      <c r="G15" s="88"/>
      <c r="H15" s="90">
        <f t="shared" si="4"/>
        <v>0</v>
      </c>
      <c r="I15" s="91">
        <f t="shared" si="4"/>
        <v>0</v>
      </c>
      <c r="J15" s="87"/>
      <c r="K15" s="88"/>
      <c r="L15" s="89"/>
      <c r="M15" s="88"/>
      <c r="N15" s="90">
        <f t="shared" si="5"/>
        <v>0</v>
      </c>
      <c r="O15" s="91">
        <f t="shared" si="5"/>
        <v>0</v>
      </c>
    </row>
    <row r="16" spans="1:15" x14ac:dyDescent="0.25">
      <c r="A16" s="84">
        <v>13</v>
      </c>
      <c r="B16" s="85"/>
      <c r="C16" s="86"/>
      <c r="D16" s="87"/>
      <c r="E16" s="88"/>
      <c r="F16" s="89"/>
      <c r="G16" s="88"/>
      <c r="H16" s="90">
        <f t="shared" si="4"/>
        <v>0</v>
      </c>
      <c r="I16" s="91">
        <f t="shared" si="4"/>
        <v>0</v>
      </c>
      <c r="J16" s="87"/>
      <c r="K16" s="88"/>
      <c r="L16" s="89"/>
      <c r="M16" s="88"/>
      <c r="N16" s="90">
        <f t="shared" si="5"/>
        <v>0</v>
      </c>
      <c r="O16" s="91">
        <f t="shared" si="5"/>
        <v>0</v>
      </c>
    </row>
    <row r="17" spans="1:15" x14ac:dyDescent="0.25">
      <c r="A17" s="84">
        <v>14</v>
      </c>
      <c r="B17" s="85"/>
      <c r="C17" s="86"/>
      <c r="D17" s="87"/>
      <c r="E17" s="88"/>
      <c r="F17" s="89"/>
      <c r="G17" s="88"/>
      <c r="H17" s="90">
        <f t="shared" si="4"/>
        <v>0</v>
      </c>
      <c r="I17" s="91">
        <f t="shared" si="4"/>
        <v>0</v>
      </c>
      <c r="J17" s="87"/>
      <c r="K17" s="88"/>
      <c r="L17" s="89"/>
      <c r="M17" s="88"/>
      <c r="N17" s="90">
        <f t="shared" si="5"/>
        <v>0</v>
      </c>
      <c r="O17" s="91">
        <f t="shared" si="5"/>
        <v>0</v>
      </c>
    </row>
    <row r="18" spans="1:15" x14ac:dyDescent="0.25">
      <c r="A18" s="84">
        <v>15</v>
      </c>
      <c r="B18" s="85"/>
      <c r="C18" s="86"/>
      <c r="D18" s="87"/>
      <c r="E18" s="88"/>
      <c r="F18" s="89"/>
      <c r="G18" s="88"/>
      <c r="H18" s="90">
        <f t="shared" si="4"/>
        <v>0</v>
      </c>
      <c r="I18" s="91">
        <f t="shared" si="4"/>
        <v>0</v>
      </c>
      <c r="J18" s="87"/>
      <c r="K18" s="88"/>
      <c r="L18" s="89"/>
      <c r="M18" s="88"/>
      <c r="N18" s="90">
        <f t="shared" si="5"/>
        <v>0</v>
      </c>
      <c r="O18" s="91">
        <f t="shared" si="5"/>
        <v>0</v>
      </c>
    </row>
    <row r="19" spans="1:15" x14ac:dyDescent="0.25">
      <c r="A19" s="84">
        <v>16</v>
      </c>
      <c r="B19" s="92"/>
      <c r="C19" s="93"/>
      <c r="D19" s="94"/>
      <c r="E19" s="39"/>
      <c r="F19" s="95"/>
      <c r="G19" s="39"/>
      <c r="H19" s="90">
        <f t="shared" si="4"/>
        <v>0</v>
      </c>
      <c r="I19" s="91">
        <f t="shared" si="4"/>
        <v>0</v>
      </c>
      <c r="J19" s="94"/>
      <c r="K19" s="39"/>
      <c r="L19" s="95"/>
      <c r="M19" s="39"/>
      <c r="N19" s="90">
        <f t="shared" si="5"/>
        <v>0</v>
      </c>
      <c r="O19" s="91">
        <f t="shared" si="5"/>
        <v>0</v>
      </c>
    </row>
    <row r="20" spans="1:15" x14ac:dyDescent="0.25">
      <c r="A20" s="84">
        <v>17</v>
      </c>
      <c r="B20" s="92"/>
      <c r="C20" s="93"/>
      <c r="D20" s="94"/>
      <c r="E20" s="39"/>
      <c r="F20" s="95"/>
      <c r="G20" s="39"/>
      <c r="H20" s="90">
        <f t="shared" si="4"/>
        <v>0</v>
      </c>
      <c r="I20" s="91">
        <f t="shared" si="4"/>
        <v>0</v>
      </c>
      <c r="J20" s="94"/>
      <c r="K20" s="39"/>
      <c r="L20" s="95"/>
      <c r="M20" s="39"/>
      <c r="N20" s="90">
        <f t="shared" si="5"/>
        <v>0</v>
      </c>
      <c r="O20" s="91">
        <f t="shared" si="5"/>
        <v>0</v>
      </c>
    </row>
    <row r="21" spans="1:15" x14ac:dyDescent="0.25">
      <c r="A21" s="84">
        <v>18</v>
      </c>
      <c r="B21" s="92"/>
      <c r="C21" s="93"/>
      <c r="D21" s="94"/>
      <c r="E21" s="39"/>
      <c r="F21" s="95"/>
      <c r="G21" s="39"/>
      <c r="H21" s="90">
        <f t="shared" si="4"/>
        <v>0</v>
      </c>
      <c r="I21" s="91">
        <f t="shared" si="4"/>
        <v>0</v>
      </c>
      <c r="J21" s="94"/>
      <c r="K21" s="39"/>
      <c r="L21" s="95"/>
      <c r="M21" s="39"/>
      <c r="N21" s="90">
        <f t="shared" si="5"/>
        <v>0</v>
      </c>
      <c r="O21" s="91">
        <f t="shared" si="5"/>
        <v>0</v>
      </c>
    </row>
    <row r="22" spans="1:15" x14ac:dyDescent="0.25">
      <c r="A22" s="84">
        <v>19</v>
      </c>
      <c r="B22" s="92"/>
      <c r="C22" s="93"/>
      <c r="D22" s="94"/>
      <c r="E22" s="39"/>
      <c r="F22" s="95"/>
      <c r="G22" s="39"/>
      <c r="H22" s="90">
        <f t="shared" si="4"/>
        <v>0</v>
      </c>
      <c r="I22" s="91">
        <f t="shared" si="4"/>
        <v>0</v>
      </c>
      <c r="J22" s="94"/>
      <c r="K22" s="39"/>
      <c r="L22" s="95"/>
      <c r="M22" s="39"/>
      <c r="N22" s="90">
        <f t="shared" si="5"/>
        <v>0</v>
      </c>
      <c r="O22" s="91">
        <f t="shared" si="5"/>
        <v>0</v>
      </c>
    </row>
    <row r="23" spans="1:15" x14ac:dyDescent="0.25">
      <c r="A23" s="84">
        <v>20</v>
      </c>
      <c r="B23" s="92"/>
      <c r="C23" s="93"/>
      <c r="D23" s="94"/>
      <c r="E23" s="39"/>
      <c r="F23" s="95"/>
      <c r="G23" s="39"/>
      <c r="H23" s="90">
        <f t="shared" si="4"/>
        <v>0</v>
      </c>
      <c r="I23" s="91">
        <f t="shared" si="4"/>
        <v>0</v>
      </c>
      <c r="J23" s="94"/>
      <c r="K23" s="39"/>
      <c r="L23" s="95"/>
      <c r="M23" s="39"/>
      <c r="N23" s="90">
        <f t="shared" si="5"/>
        <v>0</v>
      </c>
      <c r="O23" s="91">
        <f t="shared" si="5"/>
        <v>0</v>
      </c>
    </row>
    <row r="24" spans="1:15" x14ac:dyDescent="0.25">
      <c r="A24" s="84">
        <v>21</v>
      </c>
      <c r="B24" s="92"/>
      <c r="C24" s="93"/>
      <c r="D24" s="94"/>
      <c r="E24" s="39"/>
      <c r="F24" s="95"/>
      <c r="G24" s="39"/>
      <c r="H24" s="90">
        <f t="shared" si="4"/>
        <v>0</v>
      </c>
      <c r="I24" s="91">
        <f t="shared" si="4"/>
        <v>0</v>
      </c>
      <c r="J24" s="94"/>
      <c r="K24" s="39"/>
      <c r="L24" s="95"/>
      <c r="M24" s="39"/>
      <c r="N24" s="90">
        <f t="shared" si="5"/>
        <v>0</v>
      </c>
      <c r="O24" s="91">
        <f t="shared" si="5"/>
        <v>0</v>
      </c>
    </row>
    <row r="25" spans="1:15" ht="15.75" thickBot="1" x14ac:dyDescent="0.3">
      <c r="A25" s="96">
        <v>22</v>
      </c>
      <c r="B25" s="97"/>
      <c r="C25" s="98"/>
      <c r="D25" s="99"/>
      <c r="E25" s="40"/>
      <c r="F25" s="100"/>
      <c r="G25" s="40"/>
      <c r="H25" s="101">
        <f t="shared" si="4"/>
        <v>0</v>
      </c>
      <c r="I25" s="102">
        <f t="shared" si="4"/>
        <v>0</v>
      </c>
      <c r="J25" s="99"/>
      <c r="K25" s="40"/>
      <c r="L25" s="100"/>
      <c r="M25" s="40"/>
      <c r="N25" s="101">
        <f t="shared" si="5"/>
        <v>0</v>
      </c>
      <c r="O25" s="102">
        <f t="shared" si="5"/>
        <v>0</v>
      </c>
    </row>
    <row r="27" spans="1:15" x14ac:dyDescent="0.25">
      <c r="B27" s="21" t="s">
        <v>11</v>
      </c>
    </row>
    <row r="28" spans="1:15" x14ac:dyDescent="0.25">
      <c r="B28" s="17" t="s">
        <v>8</v>
      </c>
      <c r="C28" s="2" t="s">
        <v>36</v>
      </c>
    </row>
    <row r="29" spans="1:15" x14ac:dyDescent="0.25">
      <c r="B29" s="17" t="s">
        <v>9</v>
      </c>
      <c r="C29" s="2" t="s">
        <v>37</v>
      </c>
    </row>
    <row r="30" spans="1:15" x14ac:dyDescent="0.25">
      <c r="B30" s="17" t="s">
        <v>38</v>
      </c>
      <c r="C30" s="2" t="s">
        <v>39</v>
      </c>
    </row>
    <row r="31" spans="1:15" x14ac:dyDescent="0.25">
      <c r="B31" s="17" t="s">
        <v>40</v>
      </c>
      <c r="C31" s="2" t="s">
        <v>41</v>
      </c>
    </row>
    <row r="32" spans="1:15" x14ac:dyDescent="0.25">
      <c r="B32" s="17" t="s">
        <v>13</v>
      </c>
      <c r="C32" s="2" t="s">
        <v>63</v>
      </c>
    </row>
    <row r="33" spans="2:3" x14ac:dyDescent="0.25">
      <c r="B33" s="17" t="s">
        <v>42</v>
      </c>
      <c r="C33" s="2" t="s">
        <v>64</v>
      </c>
    </row>
    <row r="34" spans="2:3" x14ac:dyDescent="0.25">
      <c r="B34" s="17" t="s">
        <v>43</v>
      </c>
      <c r="C34" s="2" t="s">
        <v>44</v>
      </c>
    </row>
    <row r="35" spans="2:3" x14ac:dyDescent="0.25">
      <c r="B35" s="17" t="s">
        <v>10</v>
      </c>
      <c r="C35" s="2" t="s">
        <v>45</v>
      </c>
    </row>
    <row r="36" spans="2:3" x14ac:dyDescent="0.25">
      <c r="B36" s="17" t="s">
        <v>14</v>
      </c>
      <c r="C36" s="2" t="s">
        <v>65</v>
      </c>
    </row>
    <row r="37" spans="2:3" x14ac:dyDescent="0.25">
      <c r="B37" s="17" t="s">
        <v>46</v>
      </c>
      <c r="C37" s="2" t="s">
        <v>66</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1 - Customer Count</vt:lpstr>
      <vt:lpstr>Table 2 - Incremental Costs</vt:lpstr>
      <vt:lpstr>Table 3 - Rate and Bill Impacts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Kevin Pierce</cp:lastModifiedBy>
  <cp:lastPrinted>2020-06-05T16:27:23Z</cp:lastPrinted>
  <dcterms:created xsi:type="dcterms:W3CDTF">2020-05-12T02:32:03Z</dcterms:created>
  <dcterms:modified xsi:type="dcterms:W3CDTF">2020-06-19T15:12:26Z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{8714DE99-D793-4880-AE71-75DAFD184E9D}</vt:lpwstr>
  </property>
</Properties>
</file>