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BAY STATE\2019\DPU 19-07 - Competitive Suppliers in Electric\"/>
    </mc:Choice>
  </mc:AlternateContent>
  <bookViews>
    <workbookView xWindow="0" yWindow="0" windowWidth="23040" windowHeight="8808"/>
  </bookViews>
  <sheets>
    <sheet name="Table 2 - Incremental Cost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1" i="1"/>
  <c r="B25" i="1"/>
  <c r="N34" i="1" l="1"/>
  <c r="M34" i="1"/>
  <c r="E34" i="1"/>
  <c r="D34" i="1"/>
  <c r="O33" i="1"/>
  <c r="I33" i="1"/>
  <c r="J33" i="1" s="1"/>
  <c r="O32" i="1"/>
  <c r="I32" i="1"/>
  <c r="J32" i="1" s="1"/>
  <c r="O31" i="1"/>
  <c r="I31" i="1"/>
  <c r="J31" i="1" s="1"/>
  <c r="O30" i="1"/>
  <c r="I30" i="1"/>
  <c r="J30" i="1" s="1"/>
  <c r="O29" i="1"/>
  <c r="I29" i="1"/>
  <c r="J29" i="1" s="1"/>
  <c r="O28" i="1"/>
  <c r="I28" i="1"/>
  <c r="J28" i="1" s="1"/>
  <c r="O27" i="1"/>
  <c r="I27" i="1"/>
  <c r="J27" i="1" s="1"/>
  <c r="O26" i="1"/>
  <c r="I26" i="1"/>
  <c r="J26" i="1" s="1"/>
  <c r="O25" i="1"/>
  <c r="I25" i="1"/>
  <c r="J25" i="1" s="1"/>
  <c r="O24" i="1"/>
  <c r="I24" i="1"/>
  <c r="J24" i="1" s="1"/>
  <c r="O23" i="1"/>
  <c r="I23" i="1"/>
  <c r="J23" i="1" s="1"/>
  <c r="O22" i="1"/>
  <c r="I22" i="1"/>
  <c r="J22" i="1" s="1"/>
  <c r="O21" i="1"/>
  <c r="I21" i="1"/>
  <c r="J21" i="1" s="1"/>
  <c r="O20" i="1"/>
  <c r="I20" i="1"/>
  <c r="J20" i="1" s="1"/>
  <c r="O19" i="1"/>
  <c r="I19" i="1"/>
  <c r="J19" i="1" s="1"/>
  <c r="O18" i="1"/>
  <c r="I18" i="1"/>
  <c r="J18" i="1" s="1"/>
  <c r="O17" i="1"/>
  <c r="I17" i="1"/>
  <c r="J17" i="1" s="1"/>
  <c r="O16" i="1"/>
  <c r="C34" i="1"/>
  <c r="I16" i="1"/>
  <c r="J16" i="1" s="1"/>
  <c r="O15" i="1"/>
  <c r="B34" i="1"/>
  <c r="O14" i="1"/>
  <c r="I14" i="1"/>
  <c r="J14" i="1" s="1"/>
  <c r="O13" i="1"/>
  <c r="I13" i="1"/>
  <c r="J13" i="1" s="1"/>
  <c r="O12" i="1"/>
  <c r="J12" i="1"/>
  <c r="I12" i="1"/>
  <c r="O11" i="1"/>
  <c r="I11" i="1"/>
  <c r="J11" i="1" s="1"/>
  <c r="O10" i="1"/>
  <c r="I10" i="1"/>
  <c r="J10" i="1" s="1"/>
  <c r="O9" i="1"/>
  <c r="O34" i="1" s="1"/>
  <c r="I9" i="1"/>
  <c r="J9" i="1" s="1"/>
  <c r="O8" i="1"/>
  <c r="J8" i="1"/>
  <c r="I8" i="1"/>
  <c r="O7" i="1"/>
  <c r="I7" i="1"/>
  <c r="O1" i="1"/>
  <c r="K33" i="1" l="1"/>
  <c r="L33" i="1" s="1"/>
  <c r="K10" i="1"/>
  <c r="L10" i="1" s="1"/>
  <c r="K22" i="1"/>
  <c r="K25" i="1"/>
  <c r="L25" i="1" s="1"/>
  <c r="K26" i="1"/>
  <c r="L26" i="1" s="1"/>
  <c r="K14" i="1"/>
  <c r="L14" i="1"/>
  <c r="K16" i="1"/>
  <c r="L16" i="1" s="1"/>
  <c r="K17" i="1"/>
  <c r="L17" i="1" s="1"/>
  <c r="K18" i="1"/>
  <c r="L18" i="1" s="1"/>
  <c r="K24" i="1"/>
  <c r="L24" i="1" s="1"/>
  <c r="K28" i="1"/>
  <c r="L28" i="1" s="1"/>
  <c r="K29" i="1"/>
  <c r="L29" i="1" s="1"/>
  <c r="K30" i="1"/>
  <c r="L30" i="1"/>
  <c r="K9" i="1"/>
  <c r="L9" i="1"/>
  <c r="K11" i="1"/>
  <c r="L11" i="1" s="1"/>
  <c r="K20" i="1"/>
  <c r="L20" i="1" s="1"/>
  <c r="K21" i="1"/>
  <c r="L21" i="1"/>
  <c r="K27" i="1"/>
  <c r="L27" i="1" s="1"/>
  <c r="K32" i="1"/>
  <c r="L32" i="1" s="1"/>
  <c r="K13" i="1"/>
  <c r="L13" i="1" s="1"/>
  <c r="K19" i="1"/>
  <c r="L19" i="1" s="1"/>
  <c r="K23" i="1"/>
  <c r="L23" i="1" s="1"/>
  <c r="K31" i="1"/>
  <c r="L31" i="1" s="1"/>
  <c r="K12" i="1"/>
  <c r="L12" i="1" s="1"/>
  <c r="J7" i="1"/>
  <c r="I15" i="1"/>
  <c r="J15" i="1" s="1"/>
  <c r="K8" i="1"/>
  <c r="L8" i="1" s="1"/>
  <c r="I34" i="1" l="1"/>
  <c r="K15" i="1"/>
  <c r="L22" i="1"/>
  <c r="K7" i="1"/>
  <c r="J34" i="1"/>
  <c r="L7" i="1"/>
  <c r="L15" i="1" l="1"/>
  <c r="L34" i="1" s="1"/>
  <c r="K34" i="1"/>
</calcChain>
</file>

<file path=xl/sharedStrings.xml><?xml version="1.0" encoding="utf-8"?>
<sst xmlns="http://schemas.openxmlformats.org/spreadsheetml/2006/main" count="39" uniqueCount="39">
  <si>
    <t>Attachment DPU-1-5-CMA</t>
  </si>
  <si>
    <t>Table 2</t>
  </si>
  <si>
    <t xml:space="preserve">Calculation of the "Incremental" Low-Income Subsidy and Arrearage Management Program Costs Recovered through the RAAF </t>
  </si>
  <si>
    <t>Month</t>
  </si>
  <si>
    <t>Total Sales to R-2 Customers Served by Competitive Suppliers (therms)</t>
  </si>
  <si>
    <t>Total Sales to R-4 Customers Served by Competitive Suppliers (therms)</t>
  </si>
  <si>
    <t>Total Supply Costs Billed to R-2 Customers Served by Competitive Suppliers ($)</t>
  </si>
  <si>
    <t>Total Supply Costs Billed to R-4 Customers Served by Competitive Suppliers ($)</t>
  </si>
  <si>
    <t>R-2 GAF ($/therm)</t>
  </si>
  <si>
    <t>R-4 GAF ($/therm)</t>
  </si>
  <si>
    <t>Low-Income Discount Rate (%)</t>
  </si>
  <si>
    <t>Supply Costs that Would Have Been Billed to Low-Income Customers if All Were on Default Service Rate ($)</t>
  </si>
  <si>
    <t>"Incremental" Supply Costs ($)</t>
  </si>
  <si>
    <t>"Incremental" Supply Costs Recovered through RAAF ($)</t>
  </si>
  <si>
    <t>"Incremental" Supply Costs Recovered from Low Income Ratepayers ($)</t>
  </si>
  <si>
    <t>Total Supply Related AMP Costs Recovered through RAAF from AMP Participants Served by Competitive Suppliers ($)</t>
  </si>
  <si>
    <t>Supply-Related AMP Costs that Would Have Been Recovered through RAAF if All AMP Participants Served by Competitive Suppliers were on Default Service Rate ($)</t>
  </si>
  <si>
    <t>"Incremental" AMP Costs Recovered through RAAF ($)</t>
  </si>
  <si>
    <t>Totals</t>
  </si>
  <si>
    <t>Instructions for Data Entry Cells</t>
  </si>
  <si>
    <t>Column B</t>
  </si>
  <si>
    <t>Enter the total number of MMBtu sold each month to R-2 customers served by a competitive supplier</t>
  </si>
  <si>
    <t>Column C</t>
  </si>
  <si>
    <t>Enter the total number of MMBtu sold each month to R-4 customers served by a competitive supplier</t>
  </si>
  <si>
    <t>Column D</t>
  </si>
  <si>
    <t>Enter the total dollars billed each month to R-2 customers served by a competitive supplier</t>
  </si>
  <si>
    <t>Column E</t>
  </si>
  <si>
    <t>Enter the total dollars billed each month to R-4 customers served by a competitive supplier</t>
  </si>
  <si>
    <t>Column F</t>
  </si>
  <si>
    <t>Enter the GAF for R-2 customers that was applicable in the month</t>
  </si>
  <si>
    <t>Column G</t>
  </si>
  <si>
    <t>Enter the GAF for R-4 customers that was applicable in the month</t>
  </si>
  <si>
    <t>Column H</t>
  </si>
  <si>
    <t>Enter the applicable low-income customer discount rate that was in effect during the month</t>
  </si>
  <si>
    <t>Column M</t>
  </si>
  <si>
    <t>Enter the total dollars recovered through the AMP for energy supply related costs from AMP participants served by competitive suppliers</t>
  </si>
  <si>
    <t>Column N</t>
  </si>
  <si>
    <t>Enter the total dollars that would have been recovered through the AMP for energy supply related costs if all AMP participants served by competitive suppliers were on default service</t>
  </si>
  <si>
    <t>D.P.U. 19-07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</si>
</sst>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&quot;$&quot;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" fontId="0" fillId="0" borderId="7" xfId="0" applyNumberFormat="1" applyBorder="1" applyAlignment="1">
      <alignment horizontal="center" vertical="center"/>
    </xf>
    <xf numFmtId="37" fontId="0" fillId="2" borderId="8" xfId="1" applyNumberFormat="1" applyFont="1" applyFill="1" applyBorder="1" applyAlignment="1">
      <alignment horizontal="center" vertical="center"/>
    </xf>
    <xf numFmtId="37" fontId="0" fillId="2" borderId="9" xfId="1" applyNumberFormat="1" applyFon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9" fontId="0" fillId="2" borderId="11" xfId="0" applyNumberFormat="1" applyFill="1" applyBorder="1" applyAlignment="1">
      <alignment horizontal="center"/>
    </xf>
    <xf numFmtId="164" fontId="0" fillId="0" borderId="8" xfId="0" applyNumberFormat="1" applyFont="1" applyBorder="1" applyAlignment="1">
      <alignment horizontal="center" vertical="center" wrapText="1"/>
    </xf>
    <xf numFmtId="164" fontId="0" fillId="0" borderId="9" xfId="0" applyNumberFormat="1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164" fontId="0" fillId="2" borderId="8" xfId="0" applyNumberFormat="1" applyFont="1" applyFill="1" applyBorder="1" applyAlignment="1">
      <alignment horizontal="center" vertical="center" wrapText="1"/>
    </xf>
    <xf numFmtId="164" fontId="0" fillId="2" borderId="9" xfId="0" applyNumberFormat="1" applyFont="1" applyFill="1" applyBorder="1" applyAlignment="1">
      <alignment horizontal="center" vertical="center" wrapText="1"/>
    </xf>
    <xf numFmtId="37" fontId="0" fillId="2" borderId="12" xfId="1" applyNumberFormat="1" applyFont="1" applyFill="1" applyBorder="1" applyAlignment="1">
      <alignment horizontal="center" vertical="center"/>
    </xf>
    <xf numFmtId="37" fontId="0" fillId="2" borderId="13" xfId="1" applyNumberFormat="1" applyFon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5" fontId="0" fillId="2" borderId="13" xfId="0" applyNumberFormat="1" applyFill="1" applyBorder="1" applyAlignment="1">
      <alignment horizontal="center" vertical="center"/>
    </xf>
    <xf numFmtId="9" fontId="0" fillId="2" borderId="14" xfId="0" applyNumberFormat="1" applyFill="1" applyBorder="1" applyAlignment="1">
      <alignment horizontal="center"/>
    </xf>
    <xf numFmtId="164" fontId="0" fillId="0" borderId="12" xfId="0" applyNumberFormat="1" applyFont="1" applyBorder="1" applyAlignment="1">
      <alignment horizontal="center" vertical="center" wrapText="1"/>
    </xf>
    <xf numFmtId="164" fontId="0" fillId="0" borderId="13" xfId="0" applyNumberFormat="1" applyFont="1" applyBorder="1" applyAlignment="1">
      <alignment horizontal="center" vertical="center" wrapText="1"/>
    </xf>
    <xf numFmtId="164" fontId="0" fillId="0" borderId="14" xfId="0" applyNumberFormat="1" applyFont="1" applyBorder="1" applyAlignment="1">
      <alignment horizontal="center" vertical="center" wrapText="1"/>
    </xf>
    <xf numFmtId="164" fontId="0" fillId="2" borderId="12" xfId="0" applyNumberFormat="1" applyFont="1" applyFill="1" applyBorder="1" applyAlignment="1">
      <alignment horizontal="center" vertical="center" wrapText="1"/>
    </xf>
    <xf numFmtId="164" fontId="0" fillId="2" borderId="13" xfId="0" applyNumberFormat="1" applyFont="1" applyFill="1" applyBorder="1" applyAlignment="1">
      <alignment horizontal="center" vertical="center" wrapText="1"/>
    </xf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7" fontId="0" fillId="0" borderId="15" xfId="0" applyNumberFormat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165" fontId="0" fillId="2" borderId="17" xfId="0" applyNumberFormat="1" applyFill="1" applyBorder="1" applyAlignment="1">
      <alignment horizontal="center" vertical="center"/>
    </xf>
    <xf numFmtId="9" fontId="0" fillId="2" borderId="18" xfId="0" applyNumberFormat="1" applyFill="1" applyBorder="1" applyAlignment="1">
      <alignment horizontal="center"/>
    </xf>
    <xf numFmtId="164" fontId="0" fillId="0" borderId="16" xfId="0" applyNumberFormat="1" applyFont="1" applyBorder="1" applyAlignment="1">
      <alignment horizontal="center" vertical="center" wrapText="1"/>
    </xf>
    <xf numFmtId="164" fontId="0" fillId="0" borderId="17" xfId="0" applyNumberFormat="1" applyFont="1" applyBorder="1" applyAlignment="1">
      <alignment horizontal="center" vertical="center" wrapText="1"/>
    </xf>
    <xf numFmtId="164" fontId="0" fillId="0" borderId="18" xfId="0" applyNumberFormat="1" applyFont="1" applyBorder="1" applyAlignment="1">
      <alignment horizontal="center" vertical="center" wrapText="1"/>
    </xf>
    <xf numFmtId="164" fontId="0" fillId="2" borderId="16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37" fontId="3" fillId="0" borderId="20" xfId="0" applyNumberFormat="1" applyFont="1" applyBorder="1" applyAlignment="1">
      <alignment horizontal="center" vertical="center"/>
    </xf>
    <xf numFmtId="5" fontId="3" fillId="0" borderId="21" xfId="0" applyNumberFormat="1" applyFont="1" applyBorder="1" applyAlignment="1">
      <alignment horizontal="center" vertical="center"/>
    </xf>
    <xf numFmtId="5" fontId="3" fillId="3" borderId="22" xfId="0" applyNumberFormat="1" applyFont="1" applyFill="1" applyBorder="1" applyAlignment="1">
      <alignment horizontal="center" vertical="center"/>
    </xf>
    <xf numFmtId="5" fontId="3" fillId="3" borderId="23" xfId="0" applyNumberFormat="1" applyFont="1" applyFill="1" applyBorder="1" applyAlignment="1">
      <alignment horizontal="center" vertical="center"/>
    </xf>
    <xf numFmtId="5" fontId="3" fillId="0" borderId="2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  <xf numFmtId="5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3" fillId="0" borderId="0" xfId="0" applyNumberFormat="1" applyFont="1" applyAlignment="1"/>
    <xf numFmtId="0" fontId="3" fillId="0" borderId="0" xfId="0" applyFont="1" applyAlignment="1"/>
    <xf numFmtId="164" fontId="0" fillId="0" borderId="0" xfId="0" applyNumberForma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ill="1" applyBorder="1"/>
    <xf numFmtId="9" fontId="0" fillId="0" borderId="0" xfId="0" applyNumberForma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ay%20State\RAAF%20Filing\19-AMP\Attachment%20B%20-%20DPU%2019-07%20and%20DPU%2019-AMP%20-%20CMA%20(Detail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- Customer Count"/>
      <sheetName val="Table 2 - Incremental Costs"/>
      <sheetName val="Table 3 - Rate and Bill Impacts"/>
    </sheetNames>
    <sheetDataSet>
      <sheetData sheetId="0">
        <row r="1">
          <cell r="M1" t="str">
            <v>Bay State Gas Company d/b/a Columbia Gas of Massachusetts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zoomScaleNormal="100" workbookViewId="0">
      <selection activeCell="O6" sqref="O6"/>
    </sheetView>
  </sheetViews>
  <sheetFormatPr defaultColWidth="9.109375" defaultRowHeight="14.4" x14ac:dyDescent="0.3"/>
  <cols>
    <col min="1" max="1" width="7.44140625" bestFit="1" customWidth="1"/>
    <col min="2" max="6" width="16.6640625" customWidth="1"/>
    <col min="7" max="8" width="15.6640625" customWidth="1"/>
    <col min="9" max="9" width="20" bestFit="1" customWidth="1"/>
    <col min="10" max="13" width="18.6640625" customWidth="1"/>
    <col min="14" max="14" width="23.6640625" customWidth="1"/>
    <col min="15" max="15" width="18.6640625" customWidth="1"/>
    <col min="16" max="17" width="17.6640625" customWidth="1"/>
    <col min="18" max="18" width="15.6640625" customWidth="1"/>
  </cols>
  <sheetData>
    <row r="1" spans="1:16" x14ac:dyDescent="0.3">
      <c r="O1" s="1" t="str">
        <f>'[1]Table 1 - Customer Count'!M1</f>
        <v>Bay State Gas Company d/b/a Columbia Gas of Massachusetts</v>
      </c>
      <c r="P1" s="1"/>
    </row>
    <row r="2" spans="1:16" x14ac:dyDescent="0.3">
      <c r="O2" s="1" t="s">
        <v>38</v>
      </c>
    </row>
    <row r="3" spans="1:16" x14ac:dyDescent="0.3">
      <c r="O3" s="1" t="s">
        <v>0</v>
      </c>
    </row>
    <row r="4" spans="1:16" x14ac:dyDescent="0.3">
      <c r="A4" s="2" t="s">
        <v>1</v>
      </c>
      <c r="B4" s="2" t="s">
        <v>2</v>
      </c>
      <c r="C4" s="2"/>
    </row>
    <row r="5" spans="1:16" ht="15" thickBot="1" x14ac:dyDescent="0.35">
      <c r="A5" s="2"/>
      <c r="B5" s="2"/>
      <c r="C5" s="2"/>
    </row>
    <row r="6" spans="1:16" ht="118.5" customHeight="1" thickBot="1" x14ac:dyDescent="0.35">
      <c r="A6" s="3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6" t="s">
        <v>8</v>
      </c>
      <c r="G6" s="7" t="s">
        <v>9</v>
      </c>
      <c r="H6" s="8" t="s">
        <v>10</v>
      </c>
      <c r="I6" s="4" t="s">
        <v>11</v>
      </c>
      <c r="J6" s="5" t="s">
        <v>12</v>
      </c>
      <c r="K6" s="9" t="s">
        <v>13</v>
      </c>
      <c r="L6" s="8" t="s">
        <v>14</v>
      </c>
      <c r="M6" s="10" t="s">
        <v>15</v>
      </c>
      <c r="N6" s="5" t="s">
        <v>16</v>
      </c>
      <c r="O6" s="8" t="s">
        <v>17</v>
      </c>
    </row>
    <row r="7" spans="1:16" x14ac:dyDescent="0.3">
      <c r="A7" s="11">
        <v>43891</v>
      </c>
      <c r="B7" s="12">
        <v>0</v>
      </c>
      <c r="C7" s="13">
        <v>0</v>
      </c>
      <c r="D7" s="14">
        <v>0</v>
      </c>
      <c r="E7" s="14">
        <v>0</v>
      </c>
      <c r="F7" s="15">
        <v>0.46100000000000002</v>
      </c>
      <c r="G7" s="15">
        <v>0.5645</v>
      </c>
      <c r="H7" s="16">
        <v>0.25</v>
      </c>
      <c r="I7" s="17">
        <f>(B7*F7)+(C7*G7)</f>
        <v>0</v>
      </c>
      <c r="J7" s="18">
        <f>D7+E7-I7</f>
        <v>0</v>
      </c>
      <c r="K7" s="18">
        <f>J7*H7</f>
        <v>0</v>
      </c>
      <c r="L7" s="19">
        <f>J7-K7</f>
        <v>0</v>
      </c>
      <c r="M7" s="20">
        <v>0</v>
      </c>
      <c r="N7" s="21">
        <v>0</v>
      </c>
      <c r="O7" s="19">
        <f>M7-N7</f>
        <v>0</v>
      </c>
    </row>
    <row r="8" spans="1:16" x14ac:dyDescent="0.3">
      <c r="A8" s="11">
        <v>43862</v>
      </c>
      <c r="B8" s="22">
        <v>0</v>
      </c>
      <c r="C8" s="23">
        <v>0</v>
      </c>
      <c r="D8" s="24">
        <v>0</v>
      </c>
      <c r="E8" s="24">
        <v>0</v>
      </c>
      <c r="F8" s="25">
        <v>0.46100000000000002</v>
      </c>
      <c r="G8" s="25">
        <v>0.5645</v>
      </c>
      <c r="H8" s="26">
        <v>0.25</v>
      </c>
      <c r="I8" s="27">
        <f t="shared" ref="I8:I33" si="0">(B8*F8)+(C8*G8)</f>
        <v>0</v>
      </c>
      <c r="J8" s="28">
        <f t="shared" ref="J8:J33" si="1">D8+E8-I8</f>
        <v>0</v>
      </c>
      <c r="K8" s="28">
        <f t="shared" ref="K8:K28" si="2">J8*H8</f>
        <v>0</v>
      </c>
      <c r="L8" s="29">
        <f t="shared" ref="L8:L33" si="3">J8-K8</f>
        <v>0</v>
      </c>
      <c r="M8" s="30">
        <v>0</v>
      </c>
      <c r="N8" s="31">
        <v>0</v>
      </c>
      <c r="O8" s="29">
        <f t="shared" ref="O8:O33" si="4">M8-N8</f>
        <v>0</v>
      </c>
    </row>
    <row r="9" spans="1:16" x14ac:dyDescent="0.3">
      <c r="A9" s="11">
        <v>43831</v>
      </c>
      <c r="B9" s="22">
        <v>0</v>
      </c>
      <c r="C9" s="23">
        <v>0</v>
      </c>
      <c r="D9" s="24">
        <v>0</v>
      </c>
      <c r="E9" s="24">
        <v>0</v>
      </c>
      <c r="F9" s="25">
        <v>0.46100000000000002</v>
      </c>
      <c r="G9" s="25">
        <v>0.5645</v>
      </c>
      <c r="H9" s="26">
        <v>0.25</v>
      </c>
      <c r="I9" s="27">
        <f t="shared" si="0"/>
        <v>0</v>
      </c>
      <c r="J9" s="28">
        <f t="shared" si="1"/>
        <v>0</v>
      </c>
      <c r="K9" s="28">
        <f t="shared" si="2"/>
        <v>0</v>
      </c>
      <c r="L9" s="29">
        <f t="shared" si="3"/>
        <v>0</v>
      </c>
      <c r="M9" s="30">
        <v>0</v>
      </c>
      <c r="N9" s="31">
        <v>0</v>
      </c>
      <c r="O9" s="29">
        <f t="shared" si="4"/>
        <v>0</v>
      </c>
    </row>
    <row r="10" spans="1:16" x14ac:dyDescent="0.3">
      <c r="A10" s="11">
        <v>43800</v>
      </c>
      <c r="B10" s="22">
        <v>0</v>
      </c>
      <c r="C10" s="23">
        <v>0</v>
      </c>
      <c r="D10" s="24">
        <v>0</v>
      </c>
      <c r="E10" s="24">
        <v>0</v>
      </c>
      <c r="F10" s="25">
        <v>0.46100000000000002</v>
      </c>
      <c r="G10" s="25">
        <v>0.5645</v>
      </c>
      <c r="H10" s="26">
        <v>0.25</v>
      </c>
      <c r="I10" s="27">
        <f t="shared" si="0"/>
        <v>0</v>
      </c>
      <c r="J10" s="28">
        <f t="shared" si="1"/>
        <v>0</v>
      </c>
      <c r="K10" s="28">
        <f t="shared" si="2"/>
        <v>0</v>
      </c>
      <c r="L10" s="29">
        <f t="shared" si="3"/>
        <v>0</v>
      </c>
      <c r="M10" s="30">
        <v>0</v>
      </c>
      <c r="N10" s="31">
        <v>0</v>
      </c>
      <c r="O10" s="29">
        <f t="shared" si="4"/>
        <v>0</v>
      </c>
    </row>
    <row r="11" spans="1:16" x14ac:dyDescent="0.3">
      <c r="A11" s="11">
        <v>43770</v>
      </c>
      <c r="B11" s="22">
        <v>0</v>
      </c>
      <c r="C11" s="23">
        <v>0</v>
      </c>
      <c r="D11" s="24">
        <v>0</v>
      </c>
      <c r="E11" s="24">
        <v>0</v>
      </c>
      <c r="F11" s="25">
        <v>0.46100000000000002</v>
      </c>
      <c r="G11" s="25">
        <v>0.5645</v>
      </c>
      <c r="H11" s="26">
        <v>0.25</v>
      </c>
      <c r="I11" s="27">
        <f t="shared" si="0"/>
        <v>0</v>
      </c>
      <c r="J11" s="28">
        <f t="shared" si="1"/>
        <v>0</v>
      </c>
      <c r="K11" s="28">
        <f t="shared" si="2"/>
        <v>0</v>
      </c>
      <c r="L11" s="29">
        <f t="shared" si="3"/>
        <v>0</v>
      </c>
      <c r="M11" s="30">
        <v>0</v>
      </c>
      <c r="N11" s="31">
        <v>0</v>
      </c>
      <c r="O11" s="29">
        <f t="shared" si="4"/>
        <v>0</v>
      </c>
    </row>
    <row r="12" spans="1:16" x14ac:dyDescent="0.3">
      <c r="A12" s="11">
        <v>43739</v>
      </c>
      <c r="B12" s="22">
        <v>0</v>
      </c>
      <c r="C12" s="23">
        <v>0</v>
      </c>
      <c r="D12" s="24">
        <v>0</v>
      </c>
      <c r="E12" s="24">
        <v>0</v>
      </c>
      <c r="F12" s="25">
        <v>0.29409999999999997</v>
      </c>
      <c r="G12" s="25">
        <v>0.32600000000000001</v>
      </c>
      <c r="H12" s="26">
        <v>0.25</v>
      </c>
      <c r="I12" s="27">
        <f t="shared" si="0"/>
        <v>0</v>
      </c>
      <c r="J12" s="28">
        <f t="shared" si="1"/>
        <v>0</v>
      </c>
      <c r="K12" s="28">
        <f t="shared" si="2"/>
        <v>0</v>
      </c>
      <c r="L12" s="29">
        <f t="shared" si="3"/>
        <v>0</v>
      </c>
      <c r="M12" s="30">
        <v>0</v>
      </c>
      <c r="N12" s="31">
        <v>0</v>
      </c>
      <c r="O12" s="29">
        <f t="shared" si="4"/>
        <v>0</v>
      </c>
    </row>
    <row r="13" spans="1:16" x14ac:dyDescent="0.3">
      <c r="A13" s="11">
        <v>43709</v>
      </c>
      <c r="B13" s="22">
        <v>0</v>
      </c>
      <c r="C13" s="23">
        <v>0</v>
      </c>
      <c r="D13" s="24">
        <v>0</v>
      </c>
      <c r="E13" s="24">
        <v>0</v>
      </c>
      <c r="F13" s="25">
        <v>0.29409999999999997</v>
      </c>
      <c r="G13" s="25">
        <v>0.32600000000000001</v>
      </c>
      <c r="H13" s="26">
        <v>0.25</v>
      </c>
      <c r="I13" s="27">
        <f t="shared" si="0"/>
        <v>0</v>
      </c>
      <c r="J13" s="28">
        <f t="shared" si="1"/>
        <v>0</v>
      </c>
      <c r="K13" s="28">
        <f t="shared" si="2"/>
        <v>0</v>
      </c>
      <c r="L13" s="29">
        <f t="shared" si="3"/>
        <v>0</v>
      </c>
      <c r="M13" s="30">
        <v>0</v>
      </c>
      <c r="N13" s="31">
        <v>0</v>
      </c>
      <c r="O13" s="29">
        <f t="shared" si="4"/>
        <v>0</v>
      </c>
    </row>
    <row r="14" spans="1:16" x14ac:dyDescent="0.3">
      <c r="A14" s="11">
        <v>43678</v>
      </c>
      <c r="B14" s="22">
        <v>0</v>
      </c>
      <c r="C14" s="23">
        <v>0</v>
      </c>
      <c r="D14" s="24">
        <v>0</v>
      </c>
      <c r="E14" s="24">
        <v>0</v>
      </c>
      <c r="F14" s="25">
        <v>0.29409999999999997</v>
      </c>
      <c r="G14" s="25">
        <v>0.32600000000000001</v>
      </c>
      <c r="H14" s="26">
        <v>0.25</v>
      </c>
      <c r="I14" s="27">
        <f t="shared" si="0"/>
        <v>0</v>
      </c>
      <c r="J14" s="28">
        <f t="shared" si="1"/>
        <v>0</v>
      </c>
      <c r="K14" s="28">
        <f t="shared" si="2"/>
        <v>0</v>
      </c>
      <c r="L14" s="29">
        <f t="shared" si="3"/>
        <v>0</v>
      </c>
      <c r="M14" s="30">
        <v>0</v>
      </c>
      <c r="N14" s="31">
        <v>0</v>
      </c>
      <c r="O14" s="29">
        <f t="shared" si="4"/>
        <v>0</v>
      </c>
    </row>
    <row r="15" spans="1:16" x14ac:dyDescent="0.3">
      <c r="A15" s="11">
        <v>43647</v>
      </c>
      <c r="B15" s="22">
        <v>0</v>
      </c>
      <c r="C15" s="23">
        <v>0</v>
      </c>
      <c r="D15" s="24">
        <v>0</v>
      </c>
      <c r="E15" s="24">
        <v>0</v>
      </c>
      <c r="F15" s="25">
        <v>0.29409999999999997</v>
      </c>
      <c r="G15" s="25">
        <v>0.32600000000000001</v>
      </c>
      <c r="H15" s="26">
        <v>0.25</v>
      </c>
      <c r="I15" s="27">
        <f t="shared" si="0"/>
        <v>0</v>
      </c>
      <c r="J15" s="28">
        <f t="shared" si="1"/>
        <v>0</v>
      </c>
      <c r="K15" s="28">
        <f t="shared" si="2"/>
        <v>0</v>
      </c>
      <c r="L15" s="29">
        <f t="shared" si="3"/>
        <v>0</v>
      </c>
      <c r="M15" s="30">
        <v>0</v>
      </c>
      <c r="N15" s="31">
        <v>0</v>
      </c>
      <c r="O15" s="29">
        <f t="shared" si="4"/>
        <v>0</v>
      </c>
    </row>
    <row r="16" spans="1:16" x14ac:dyDescent="0.3">
      <c r="A16" s="11">
        <v>43617</v>
      </c>
      <c r="B16" s="22">
        <v>12</v>
      </c>
      <c r="C16" s="23">
        <v>1390</v>
      </c>
      <c r="D16" s="24">
        <v>11.53</v>
      </c>
      <c r="E16" s="24">
        <v>1075.9100000000001</v>
      </c>
      <c r="F16" s="25">
        <v>0.37359999999999999</v>
      </c>
      <c r="G16" s="25">
        <v>0.40550000000000003</v>
      </c>
      <c r="H16" s="26">
        <v>0.25</v>
      </c>
      <c r="I16" s="27">
        <f t="shared" si="0"/>
        <v>568.12819999999999</v>
      </c>
      <c r="J16" s="28">
        <f t="shared" si="1"/>
        <v>519.31180000000006</v>
      </c>
      <c r="K16" s="28">
        <f t="shared" si="2"/>
        <v>129.82795000000002</v>
      </c>
      <c r="L16" s="29">
        <f t="shared" si="3"/>
        <v>389.48385000000007</v>
      </c>
      <c r="M16" s="30">
        <v>52.79</v>
      </c>
      <c r="N16" s="31">
        <v>30</v>
      </c>
      <c r="O16" s="29">
        <f t="shared" si="4"/>
        <v>22.79</v>
      </c>
    </row>
    <row r="17" spans="1:15" x14ac:dyDescent="0.3">
      <c r="A17" s="11">
        <v>43586</v>
      </c>
      <c r="B17" s="22">
        <v>16</v>
      </c>
      <c r="C17" s="23">
        <v>4428</v>
      </c>
      <c r="D17" s="24">
        <v>14.2</v>
      </c>
      <c r="E17" s="24">
        <v>3394.46</v>
      </c>
      <c r="F17" s="25">
        <v>0.37359999999999999</v>
      </c>
      <c r="G17" s="25">
        <v>0.40550000000000003</v>
      </c>
      <c r="H17" s="26">
        <v>0.25</v>
      </c>
      <c r="I17" s="27">
        <f t="shared" si="0"/>
        <v>1801.5316</v>
      </c>
      <c r="J17" s="28">
        <f t="shared" si="1"/>
        <v>1607.1283999999998</v>
      </c>
      <c r="K17" s="28">
        <f t="shared" si="2"/>
        <v>401.78209999999996</v>
      </c>
      <c r="L17" s="29">
        <f t="shared" si="3"/>
        <v>1205.3462999999999</v>
      </c>
      <c r="M17" s="30">
        <v>0</v>
      </c>
      <c r="N17" s="31">
        <v>0</v>
      </c>
      <c r="O17" s="29">
        <f t="shared" si="4"/>
        <v>0</v>
      </c>
    </row>
    <row r="18" spans="1:15" x14ac:dyDescent="0.3">
      <c r="A18" s="11">
        <v>43556</v>
      </c>
      <c r="B18" s="22">
        <v>16</v>
      </c>
      <c r="C18" s="23">
        <v>6313</v>
      </c>
      <c r="D18" s="24">
        <v>13.26</v>
      </c>
      <c r="E18" s="24">
        <v>4812.21</v>
      </c>
      <c r="F18" s="25">
        <v>0.56589999999999996</v>
      </c>
      <c r="G18" s="25">
        <v>0.64470000000000005</v>
      </c>
      <c r="H18" s="26">
        <v>0.25</v>
      </c>
      <c r="I18" s="27">
        <f t="shared" si="0"/>
        <v>4079.0455000000002</v>
      </c>
      <c r="J18" s="28">
        <f t="shared" si="1"/>
        <v>746.42450000000008</v>
      </c>
      <c r="K18" s="28">
        <f t="shared" si="2"/>
        <v>186.60612500000002</v>
      </c>
      <c r="L18" s="29">
        <f t="shared" si="3"/>
        <v>559.81837500000006</v>
      </c>
      <c r="M18" s="30">
        <v>0</v>
      </c>
      <c r="N18" s="31">
        <v>0</v>
      </c>
      <c r="O18" s="29">
        <f t="shared" si="4"/>
        <v>0</v>
      </c>
    </row>
    <row r="19" spans="1:15" x14ac:dyDescent="0.3">
      <c r="A19" s="11">
        <v>43525</v>
      </c>
      <c r="B19" s="22">
        <v>24</v>
      </c>
      <c r="C19" s="23">
        <v>13000</v>
      </c>
      <c r="D19" s="24">
        <v>19.95</v>
      </c>
      <c r="E19" s="24">
        <v>9877.6299999999992</v>
      </c>
      <c r="F19" s="25">
        <v>0.56589999999999996</v>
      </c>
      <c r="G19" s="25">
        <v>0.64470000000000005</v>
      </c>
      <c r="H19" s="26">
        <v>0.25</v>
      </c>
      <c r="I19" s="27">
        <f t="shared" si="0"/>
        <v>8394.6815999999999</v>
      </c>
      <c r="J19" s="28">
        <f t="shared" si="1"/>
        <v>1502.8984</v>
      </c>
      <c r="K19" s="28">
        <f t="shared" si="2"/>
        <v>375.72460000000001</v>
      </c>
      <c r="L19" s="29">
        <f t="shared" si="3"/>
        <v>1127.1738</v>
      </c>
      <c r="M19" s="30">
        <v>157.29</v>
      </c>
      <c r="N19" s="31">
        <v>135</v>
      </c>
      <c r="O19" s="29">
        <f t="shared" si="4"/>
        <v>22.289999999999992</v>
      </c>
    </row>
    <row r="20" spans="1:15" x14ac:dyDescent="0.3">
      <c r="A20" s="11">
        <v>43497</v>
      </c>
      <c r="B20" s="22">
        <v>16</v>
      </c>
      <c r="C20" s="23">
        <v>15957</v>
      </c>
      <c r="D20" s="24">
        <v>13.13</v>
      </c>
      <c r="E20" s="24">
        <v>12104.31</v>
      </c>
      <c r="F20" s="25">
        <v>0.56589999999999996</v>
      </c>
      <c r="G20" s="25">
        <v>0.64470000000000005</v>
      </c>
      <c r="H20" s="26">
        <v>0.25</v>
      </c>
      <c r="I20" s="27">
        <f t="shared" si="0"/>
        <v>10296.532300000003</v>
      </c>
      <c r="J20" s="28">
        <f t="shared" si="1"/>
        <v>1820.9076999999961</v>
      </c>
      <c r="K20" s="28">
        <f t="shared" si="2"/>
        <v>455.22692499999903</v>
      </c>
      <c r="L20" s="29">
        <f t="shared" si="3"/>
        <v>1365.6807749999971</v>
      </c>
      <c r="M20" s="30">
        <v>275.38</v>
      </c>
      <c r="N20" s="31">
        <v>225</v>
      </c>
      <c r="O20" s="29">
        <f t="shared" si="4"/>
        <v>50.379999999999995</v>
      </c>
    </row>
    <row r="21" spans="1:15" x14ac:dyDescent="0.3">
      <c r="A21" s="11">
        <v>43466</v>
      </c>
      <c r="B21" s="22">
        <v>5</v>
      </c>
      <c r="C21" s="23">
        <v>14354</v>
      </c>
      <c r="D21" s="24">
        <v>3.64</v>
      </c>
      <c r="E21" s="24">
        <v>10301.18</v>
      </c>
      <c r="F21" s="25">
        <v>0.746</v>
      </c>
      <c r="G21" s="25">
        <v>0.82479999999999998</v>
      </c>
      <c r="H21" s="26">
        <v>0.25</v>
      </c>
      <c r="I21" s="27">
        <f t="shared" si="0"/>
        <v>11842.9092</v>
      </c>
      <c r="J21" s="28">
        <f t="shared" si="1"/>
        <v>-1538.0892000000003</v>
      </c>
      <c r="K21" s="28">
        <f t="shared" si="2"/>
        <v>-384.52230000000009</v>
      </c>
      <c r="L21" s="29">
        <f t="shared" si="3"/>
        <v>-1153.5669000000003</v>
      </c>
      <c r="M21" s="30">
        <v>240.49</v>
      </c>
      <c r="N21" s="31">
        <v>253</v>
      </c>
      <c r="O21" s="29">
        <f t="shared" si="4"/>
        <v>-12.509999999999991</v>
      </c>
    </row>
    <row r="22" spans="1:15" x14ac:dyDescent="0.3">
      <c r="A22" s="11">
        <v>43435</v>
      </c>
      <c r="B22" s="22">
        <v>3</v>
      </c>
      <c r="C22" s="23">
        <v>13894</v>
      </c>
      <c r="D22" s="24">
        <v>2.1800000000000002</v>
      </c>
      <c r="E22" s="24">
        <v>10163.84</v>
      </c>
      <c r="F22" s="25">
        <v>0.746</v>
      </c>
      <c r="G22" s="25">
        <v>0.82479999999999998</v>
      </c>
      <c r="H22" s="26">
        <v>0.25</v>
      </c>
      <c r="I22" s="27">
        <f t="shared" si="0"/>
        <v>11462.009199999999</v>
      </c>
      <c r="J22" s="28">
        <f t="shared" si="1"/>
        <v>-1295.9891999999982</v>
      </c>
      <c r="K22" s="28">
        <f t="shared" si="2"/>
        <v>-323.99729999999954</v>
      </c>
      <c r="L22" s="29">
        <f t="shared" si="3"/>
        <v>-971.99189999999862</v>
      </c>
      <c r="M22" s="32">
        <v>209.15</v>
      </c>
      <c r="N22" s="33">
        <v>166</v>
      </c>
      <c r="O22" s="29">
        <f t="shared" si="4"/>
        <v>43.150000000000006</v>
      </c>
    </row>
    <row r="23" spans="1:15" x14ac:dyDescent="0.3">
      <c r="A23" s="11">
        <v>43405</v>
      </c>
      <c r="B23" s="22">
        <v>6</v>
      </c>
      <c r="C23" s="23">
        <v>9349</v>
      </c>
      <c r="D23" s="24">
        <v>4.3600000000000003</v>
      </c>
      <c r="E23" s="24">
        <v>7059.27</v>
      </c>
      <c r="F23" s="25">
        <v>0.56940000000000002</v>
      </c>
      <c r="G23" s="25">
        <v>0.6482</v>
      </c>
      <c r="H23" s="26">
        <v>0.25</v>
      </c>
      <c r="I23" s="27">
        <f t="shared" si="0"/>
        <v>6063.4382000000005</v>
      </c>
      <c r="J23" s="28">
        <f t="shared" si="1"/>
        <v>1000.1917999999996</v>
      </c>
      <c r="K23" s="28">
        <f t="shared" si="2"/>
        <v>250.0479499999999</v>
      </c>
      <c r="L23" s="29">
        <f t="shared" si="3"/>
        <v>750.1438499999997</v>
      </c>
      <c r="M23" s="32">
        <v>134.19</v>
      </c>
      <c r="N23" s="33">
        <v>85</v>
      </c>
      <c r="O23" s="29">
        <f t="shared" si="4"/>
        <v>49.19</v>
      </c>
    </row>
    <row r="24" spans="1:15" x14ac:dyDescent="0.3">
      <c r="A24" s="11">
        <v>43374</v>
      </c>
      <c r="B24" s="22">
        <v>0</v>
      </c>
      <c r="C24" s="23">
        <v>2620</v>
      </c>
      <c r="D24" s="24">
        <v>0</v>
      </c>
      <c r="E24" s="24">
        <v>1927.2</v>
      </c>
      <c r="F24" s="25">
        <v>0.24099999999999999</v>
      </c>
      <c r="G24" s="25">
        <v>0.33200000000000002</v>
      </c>
      <c r="H24" s="26">
        <v>0.25</v>
      </c>
      <c r="I24" s="27">
        <f t="shared" si="0"/>
        <v>869.84</v>
      </c>
      <c r="J24" s="28">
        <f t="shared" si="1"/>
        <v>1057.3600000000001</v>
      </c>
      <c r="K24" s="28">
        <f t="shared" si="2"/>
        <v>264.34000000000003</v>
      </c>
      <c r="L24" s="29">
        <f t="shared" si="3"/>
        <v>793.0200000000001</v>
      </c>
      <c r="M24" s="32">
        <v>77.010000000000005</v>
      </c>
      <c r="N24" s="33">
        <v>25</v>
      </c>
      <c r="O24" s="29">
        <f t="shared" si="4"/>
        <v>52.010000000000005</v>
      </c>
    </row>
    <row r="25" spans="1:15" x14ac:dyDescent="0.3">
      <c r="A25" s="11">
        <v>43344</v>
      </c>
      <c r="B25" s="22">
        <f>0.5*10</f>
        <v>5</v>
      </c>
      <c r="C25" s="23">
        <v>1724</v>
      </c>
      <c r="D25" s="24">
        <v>4.1900000000000004</v>
      </c>
      <c r="E25" s="24">
        <v>1223.8900000000001</v>
      </c>
      <c r="F25" s="25">
        <v>0.24099999999999999</v>
      </c>
      <c r="G25" s="25">
        <v>0.33200000000000002</v>
      </c>
      <c r="H25" s="26">
        <v>0.25</v>
      </c>
      <c r="I25" s="27">
        <f t="shared" si="0"/>
        <v>573.57300000000009</v>
      </c>
      <c r="J25" s="28">
        <f t="shared" si="1"/>
        <v>654.50700000000006</v>
      </c>
      <c r="K25" s="28">
        <f t="shared" si="2"/>
        <v>163.62675000000002</v>
      </c>
      <c r="L25" s="29">
        <f t="shared" si="3"/>
        <v>490.88025000000005</v>
      </c>
      <c r="M25" s="32">
        <v>32.090000000000003</v>
      </c>
      <c r="N25" s="33">
        <v>10</v>
      </c>
      <c r="O25" s="29">
        <f t="shared" si="4"/>
        <v>22.090000000000003</v>
      </c>
    </row>
    <row r="26" spans="1:15" x14ac:dyDescent="0.3">
      <c r="A26" s="11">
        <v>43313</v>
      </c>
      <c r="B26" s="22">
        <v>5</v>
      </c>
      <c r="C26" s="23">
        <v>1570</v>
      </c>
      <c r="D26" s="24">
        <v>4.1900000000000004</v>
      </c>
      <c r="E26" s="24">
        <v>1185.2</v>
      </c>
      <c r="F26" s="25">
        <v>0.24099999999999999</v>
      </c>
      <c r="G26" s="25">
        <v>0.33200000000000002</v>
      </c>
      <c r="H26" s="26">
        <v>0.25</v>
      </c>
      <c r="I26" s="27">
        <f t="shared" si="0"/>
        <v>522.44500000000005</v>
      </c>
      <c r="J26" s="28">
        <f t="shared" si="1"/>
        <v>666.94500000000005</v>
      </c>
      <c r="K26" s="28">
        <f t="shared" si="2"/>
        <v>166.73625000000001</v>
      </c>
      <c r="L26" s="29">
        <f t="shared" si="3"/>
        <v>500.20875000000001</v>
      </c>
      <c r="M26" s="32">
        <v>14.3</v>
      </c>
      <c r="N26" s="33">
        <v>5</v>
      </c>
      <c r="O26" s="29">
        <f t="shared" si="4"/>
        <v>9.3000000000000007</v>
      </c>
    </row>
    <row r="27" spans="1:15" x14ac:dyDescent="0.3">
      <c r="A27" s="11">
        <v>43282</v>
      </c>
      <c r="B27" s="22">
        <v>25</v>
      </c>
      <c r="C27" s="23">
        <v>1796</v>
      </c>
      <c r="D27" s="24">
        <v>21.08</v>
      </c>
      <c r="E27" s="24">
        <v>1336.37</v>
      </c>
      <c r="F27" s="25">
        <v>0.24099999999999999</v>
      </c>
      <c r="G27" s="25">
        <v>0.33200000000000002</v>
      </c>
      <c r="H27" s="26">
        <v>0.25</v>
      </c>
      <c r="I27" s="27">
        <f t="shared" si="0"/>
        <v>602.29700000000003</v>
      </c>
      <c r="J27" s="28">
        <f t="shared" si="1"/>
        <v>755.15299999999979</v>
      </c>
      <c r="K27" s="28">
        <f t="shared" si="2"/>
        <v>188.78824999999995</v>
      </c>
      <c r="L27" s="29">
        <f t="shared" si="3"/>
        <v>566.36474999999984</v>
      </c>
      <c r="M27" s="32">
        <v>22.51</v>
      </c>
      <c r="N27" s="33">
        <v>8</v>
      </c>
      <c r="O27" s="29">
        <f t="shared" si="4"/>
        <v>14.510000000000002</v>
      </c>
    </row>
    <row r="28" spans="1:15" x14ac:dyDescent="0.3">
      <c r="A28" s="11">
        <v>43252</v>
      </c>
      <c r="B28" s="22">
        <v>28</v>
      </c>
      <c r="C28" s="23">
        <v>2361</v>
      </c>
      <c r="D28" s="24">
        <v>23.71</v>
      </c>
      <c r="E28" s="24">
        <v>1765.32</v>
      </c>
      <c r="F28" s="25">
        <v>0.2782</v>
      </c>
      <c r="G28" s="25">
        <v>0.36919999999999997</v>
      </c>
      <c r="H28" s="26">
        <v>0.25</v>
      </c>
      <c r="I28" s="27">
        <f t="shared" si="0"/>
        <v>879.47079999999994</v>
      </c>
      <c r="J28" s="28">
        <f t="shared" si="1"/>
        <v>909.55920000000003</v>
      </c>
      <c r="K28" s="28">
        <f t="shared" si="2"/>
        <v>227.38980000000001</v>
      </c>
      <c r="L28" s="29">
        <f t="shared" si="3"/>
        <v>682.1694</v>
      </c>
      <c r="M28" s="32">
        <v>59.66</v>
      </c>
      <c r="N28" s="33">
        <v>21</v>
      </c>
      <c r="O28" s="29">
        <f t="shared" si="4"/>
        <v>38.659999999999997</v>
      </c>
    </row>
    <row r="29" spans="1:15" x14ac:dyDescent="0.3">
      <c r="A29" s="11">
        <v>43221</v>
      </c>
      <c r="B29" s="22">
        <v>48</v>
      </c>
      <c r="C29" s="23">
        <v>4828</v>
      </c>
      <c r="D29" s="24">
        <v>40.72</v>
      </c>
      <c r="E29" s="24">
        <v>3595.52</v>
      </c>
      <c r="F29" s="25">
        <v>0.2782</v>
      </c>
      <c r="G29" s="25">
        <v>0.36919999999999997</v>
      </c>
      <c r="H29" s="26">
        <v>0.25</v>
      </c>
      <c r="I29" s="27">
        <f>(B29*F29)+(C29*G29)</f>
        <v>1795.8511999999998</v>
      </c>
      <c r="J29" s="28">
        <f t="shared" si="1"/>
        <v>1840.3887999999999</v>
      </c>
      <c r="K29" s="28">
        <f>J29*H29</f>
        <v>460.09719999999999</v>
      </c>
      <c r="L29" s="29">
        <f t="shared" si="3"/>
        <v>1380.2916</v>
      </c>
      <c r="M29" s="32">
        <v>70.430000000000007</v>
      </c>
      <c r="N29" s="33">
        <v>27</v>
      </c>
      <c r="O29" s="29">
        <f t="shared" si="4"/>
        <v>43.430000000000007</v>
      </c>
    </row>
    <row r="30" spans="1:15" x14ac:dyDescent="0.3">
      <c r="A30" s="11">
        <v>43191</v>
      </c>
      <c r="B30" s="22">
        <v>96</v>
      </c>
      <c r="C30" s="23">
        <v>14418</v>
      </c>
      <c r="D30" s="24">
        <v>74.97</v>
      </c>
      <c r="E30" s="24">
        <v>10723.6</v>
      </c>
      <c r="F30" s="25">
        <v>0.89049999999999996</v>
      </c>
      <c r="G30" s="25">
        <v>0.96760000000000002</v>
      </c>
      <c r="H30" s="26">
        <v>0.25</v>
      </c>
      <c r="I30" s="27">
        <f t="shared" si="0"/>
        <v>14036.344799999999</v>
      </c>
      <c r="J30" s="28">
        <f t="shared" si="1"/>
        <v>-3237.7747999999992</v>
      </c>
      <c r="K30" s="28">
        <f t="shared" ref="K30:K33" si="5">J30*H30</f>
        <v>-809.44369999999981</v>
      </c>
      <c r="L30" s="29">
        <f t="shared" si="3"/>
        <v>-2428.3310999999994</v>
      </c>
      <c r="M30" s="32">
        <v>92.784000000000006</v>
      </c>
      <c r="N30" s="33">
        <v>81</v>
      </c>
      <c r="O30" s="29">
        <f t="shared" si="4"/>
        <v>11.784000000000006</v>
      </c>
    </row>
    <row r="31" spans="1:15" x14ac:dyDescent="0.3">
      <c r="A31" s="11">
        <v>43160</v>
      </c>
      <c r="B31" s="22">
        <f>25.2*10</f>
        <v>252</v>
      </c>
      <c r="C31" s="23">
        <v>30914</v>
      </c>
      <c r="D31" s="24">
        <v>201.77</v>
      </c>
      <c r="E31" s="24">
        <v>24386.15</v>
      </c>
      <c r="F31" s="25">
        <v>0.89049999999999996</v>
      </c>
      <c r="G31" s="25">
        <v>0.96760000000000002</v>
      </c>
      <c r="H31" s="26">
        <v>0.25</v>
      </c>
      <c r="I31" s="27">
        <f t="shared" si="0"/>
        <v>30136.792399999998</v>
      </c>
      <c r="J31" s="28">
        <f t="shared" si="1"/>
        <v>-5548.8723999999966</v>
      </c>
      <c r="K31" s="28">
        <f t="shared" si="5"/>
        <v>-1387.2180999999991</v>
      </c>
      <c r="L31" s="29">
        <f t="shared" si="3"/>
        <v>-4161.6542999999974</v>
      </c>
      <c r="M31" s="32">
        <v>234.37</v>
      </c>
      <c r="N31" s="33">
        <v>202</v>
      </c>
      <c r="O31" s="29">
        <f t="shared" si="4"/>
        <v>32.370000000000005</v>
      </c>
    </row>
    <row r="32" spans="1:15" x14ac:dyDescent="0.3">
      <c r="A32" s="11">
        <v>43132</v>
      </c>
      <c r="B32" s="22">
        <v>260</v>
      </c>
      <c r="C32" s="23">
        <v>26232</v>
      </c>
      <c r="D32" s="24">
        <v>209.57</v>
      </c>
      <c r="E32" s="24">
        <v>21557.85</v>
      </c>
      <c r="F32" s="25">
        <v>0.89049999999999996</v>
      </c>
      <c r="G32" s="25">
        <v>0.96760000000000002</v>
      </c>
      <c r="H32" s="26">
        <v>0.25</v>
      </c>
      <c r="I32" s="27">
        <f t="shared" si="0"/>
        <v>25613.6132</v>
      </c>
      <c r="J32" s="28">
        <f>D32+E32-I32</f>
        <v>-3846.1932000000015</v>
      </c>
      <c r="K32" s="28">
        <f t="shared" si="5"/>
        <v>-961.54830000000038</v>
      </c>
      <c r="L32" s="29">
        <f t="shared" si="3"/>
        <v>-2884.6449000000011</v>
      </c>
      <c r="M32" s="32">
        <v>293.23</v>
      </c>
      <c r="N32" s="33">
        <v>253</v>
      </c>
      <c r="O32" s="29">
        <f t="shared" si="4"/>
        <v>40.230000000000018</v>
      </c>
    </row>
    <row r="33" spans="1:16" ht="15" thickBot="1" x14ac:dyDescent="0.35">
      <c r="A33" s="34">
        <v>43101</v>
      </c>
      <c r="B33" s="22">
        <f>20.4*10</f>
        <v>204</v>
      </c>
      <c r="C33" s="23">
        <v>30448</v>
      </c>
      <c r="D33" s="24">
        <v>170.38</v>
      </c>
      <c r="E33" s="35">
        <v>25286.77</v>
      </c>
      <c r="F33" s="36">
        <v>0.46300000000000002</v>
      </c>
      <c r="G33" s="36">
        <v>0.54010000000000002</v>
      </c>
      <c r="H33" s="37">
        <v>0.25</v>
      </c>
      <c r="I33" s="38">
        <f t="shared" si="0"/>
        <v>16539.416800000003</v>
      </c>
      <c r="J33" s="39">
        <f t="shared" si="1"/>
        <v>8917.7331999999988</v>
      </c>
      <c r="K33" s="39">
        <f t="shared" si="5"/>
        <v>2229.4332999999997</v>
      </c>
      <c r="L33" s="40">
        <f t="shared" si="3"/>
        <v>6688.2998999999991</v>
      </c>
      <c r="M33" s="41">
        <v>331.48</v>
      </c>
      <c r="N33" s="42">
        <v>160</v>
      </c>
      <c r="O33" s="40">
        <f t="shared" si="4"/>
        <v>171.48000000000002</v>
      </c>
    </row>
    <row r="34" spans="1:16" ht="15" thickBot="1" x14ac:dyDescent="0.35">
      <c r="A34" s="43" t="s">
        <v>18</v>
      </c>
      <c r="B34" s="44">
        <f>SUM(B7:B33)</f>
        <v>1021</v>
      </c>
      <c r="C34" s="44">
        <f>SUM(C7:C33)</f>
        <v>195596</v>
      </c>
      <c r="D34" s="45">
        <f>SUM(D7:D33)</f>
        <v>832.83</v>
      </c>
      <c r="E34" s="45">
        <f>SUM(E7:E33)</f>
        <v>151776.68</v>
      </c>
      <c r="F34" s="46"/>
      <c r="G34" s="46"/>
      <c r="H34" s="47"/>
      <c r="I34" s="48">
        <f t="shared" ref="I34:O34" si="6">SUM(I7:I33)</f>
        <v>146077.91999999998</v>
      </c>
      <c r="J34" s="45">
        <f t="shared" si="6"/>
        <v>6531.5899999999983</v>
      </c>
      <c r="K34" s="45">
        <f t="shared" si="6"/>
        <v>1632.8974999999996</v>
      </c>
      <c r="L34" s="45">
        <f t="shared" si="6"/>
        <v>4898.6924999999974</v>
      </c>
      <c r="M34" s="45">
        <f t="shared" si="6"/>
        <v>2297.154</v>
      </c>
      <c r="N34" s="45">
        <f t="shared" si="6"/>
        <v>1686</v>
      </c>
      <c r="O34" s="45">
        <f t="shared" si="6"/>
        <v>611.154</v>
      </c>
    </row>
    <row r="35" spans="1:16" x14ac:dyDescent="0.3">
      <c r="A35" s="49"/>
      <c r="B35" s="50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6" x14ac:dyDescent="0.3">
      <c r="B36" s="52" t="s">
        <v>19</v>
      </c>
      <c r="C36" s="52"/>
      <c r="K36" s="53"/>
      <c r="L36" s="54"/>
      <c r="M36" s="54"/>
      <c r="N36" s="54"/>
      <c r="O36" s="53"/>
      <c r="P36" s="55"/>
    </row>
    <row r="37" spans="1:16" x14ac:dyDescent="0.3">
      <c r="B37" s="56" t="s">
        <v>20</v>
      </c>
      <c r="C37" t="s">
        <v>21</v>
      </c>
      <c r="I37" s="57"/>
      <c r="K37" s="55"/>
      <c r="O37" s="55"/>
      <c r="P37" s="55"/>
    </row>
    <row r="38" spans="1:16" x14ac:dyDescent="0.3">
      <c r="B38" s="56" t="s">
        <v>22</v>
      </c>
      <c r="C38" t="s">
        <v>23</v>
      </c>
      <c r="I38" s="57"/>
    </row>
    <row r="39" spans="1:16" x14ac:dyDescent="0.3">
      <c r="B39" s="56" t="s">
        <v>24</v>
      </c>
      <c r="C39" t="s">
        <v>25</v>
      </c>
      <c r="I39" s="57"/>
    </row>
    <row r="40" spans="1:16" x14ac:dyDescent="0.3">
      <c r="B40" s="56" t="s">
        <v>26</v>
      </c>
      <c r="C40" t="s">
        <v>27</v>
      </c>
      <c r="I40" s="57"/>
    </row>
    <row r="41" spans="1:16" x14ac:dyDescent="0.3">
      <c r="B41" s="56" t="s">
        <v>28</v>
      </c>
      <c r="C41" t="s">
        <v>29</v>
      </c>
      <c r="I41" s="57"/>
    </row>
    <row r="42" spans="1:16" x14ac:dyDescent="0.3">
      <c r="B42" s="56" t="s">
        <v>30</v>
      </c>
      <c r="C42" t="s">
        <v>31</v>
      </c>
      <c r="I42" s="57"/>
    </row>
    <row r="43" spans="1:16" x14ac:dyDescent="0.3">
      <c r="B43" s="56" t="s">
        <v>32</v>
      </c>
      <c r="C43" s="58" t="s">
        <v>33</v>
      </c>
      <c r="E43" s="58"/>
      <c r="F43" s="58"/>
      <c r="I43" s="59">
        <v>0.25</v>
      </c>
    </row>
    <row r="44" spans="1:16" x14ac:dyDescent="0.3">
      <c r="B44" s="56" t="s">
        <v>34</v>
      </c>
      <c r="C44" t="s">
        <v>35</v>
      </c>
      <c r="E44" s="58"/>
      <c r="F44" s="58"/>
    </row>
    <row r="45" spans="1:16" x14ac:dyDescent="0.3">
      <c r="B45" s="56" t="s">
        <v>36</v>
      </c>
      <c r="C45" t="s">
        <v>37</v>
      </c>
      <c r="E45" s="58"/>
      <c r="F45" s="58"/>
      <c r="L45" s="57"/>
    </row>
  </sheetData>
  <pageMargins left="0.7" right="0.7" top="0.75" bottom="0.75" header="0.3" footer="0.3"/>
  <pageSetup scale="4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2 - Incremental Costs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 \ Jennifer \ L</dc:creator>
  <cp:lastModifiedBy>Kullberg \ Susan \ B</cp:lastModifiedBy>
  <dcterms:created xsi:type="dcterms:W3CDTF">2020-06-25T13:01:21Z</dcterms:created>
  <dcterms:modified xsi:type="dcterms:W3CDTF">2020-07-07T21:51:20Z</dcterms:modified>
</cp:coreProperties>
</file>