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122855\AppData\Local\Temp\notesC9812B\"/>
    </mc:Choice>
  </mc:AlternateContent>
  <bookViews>
    <workbookView xWindow="0" yWindow="0" windowWidth="23040" windowHeight="8808"/>
  </bookViews>
  <sheets>
    <sheet name="Table 3 - Rate and Bill Impacts"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1" l="1"/>
  <c r="O9" i="1"/>
  <c r="N10" i="1"/>
  <c r="O10" i="1"/>
  <c r="N11" i="1"/>
  <c r="O11" i="1"/>
  <c r="N12" i="1"/>
  <c r="O12" i="1"/>
  <c r="N13" i="1"/>
  <c r="O13" i="1"/>
  <c r="N14" i="1"/>
  <c r="O14" i="1"/>
  <c r="N15" i="1"/>
  <c r="O15" i="1"/>
  <c r="N16" i="1"/>
  <c r="O16" i="1"/>
  <c r="N17" i="1"/>
  <c r="O17" i="1"/>
  <c r="N18" i="1"/>
  <c r="O18" i="1"/>
  <c r="O8" i="1"/>
  <c r="O7" i="1"/>
  <c r="N8" i="1"/>
  <c r="N7" i="1"/>
  <c r="H9" i="1"/>
  <c r="I9" i="1"/>
  <c r="H10" i="1"/>
  <c r="I10" i="1"/>
  <c r="H11" i="1"/>
  <c r="I11" i="1"/>
  <c r="H12" i="1"/>
  <c r="I12" i="1"/>
  <c r="H13" i="1"/>
  <c r="I13" i="1"/>
  <c r="H14" i="1"/>
  <c r="I14" i="1"/>
  <c r="H15" i="1"/>
  <c r="I15" i="1"/>
  <c r="H16" i="1"/>
  <c r="I16" i="1"/>
  <c r="H17" i="1"/>
  <c r="I17" i="1"/>
  <c r="H18" i="1"/>
  <c r="I18" i="1"/>
  <c r="I8" i="1"/>
  <c r="I7" i="1"/>
  <c r="H8" i="1"/>
  <c r="H7" i="1"/>
  <c r="M18" i="1" l="1"/>
  <c r="K18" i="1"/>
  <c r="G18" i="1"/>
  <c r="E18" i="1"/>
  <c r="M17" i="1"/>
  <c r="K17" i="1"/>
  <c r="G17" i="1"/>
  <c r="E17" i="1"/>
  <c r="M16" i="1"/>
  <c r="K16" i="1"/>
  <c r="G16" i="1"/>
  <c r="E16" i="1"/>
  <c r="M15" i="1"/>
  <c r="K15" i="1"/>
  <c r="G15" i="1"/>
  <c r="E15" i="1"/>
  <c r="M14" i="1"/>
  <c r="K14" i="1"/>
  <c r="G14" i="1"/>
  <c r="E14" i="1"/>
  <c r="M13" i="1"/>
  <c r="K13" i="1"/>
  <c r="G13" i="1"/>
  <c r="E13" i="1"/>
  <c r="M12" i="1"/>
  <c r="K12" i="1"/>
  <c r="G12" i="1"/>
  <c r="E12" i="1"/>
  <c r="M11" i="1"/>
  <c r="K11" i="1"/>
  <c r="G11" i="1"/>
  <c r="E11" i="1"/>
  <c r="M10" i="1"/>
  <c r="K10" i="1"/>
  <c r="G10" i="1"/>
  <c r="E10" i="1"/>
  <c r="M9" i="1"/>
  <c r="K9" i="1"/>
  <c r="G9" i="1"/>
  <c r="E9" i="1"/>
  <c r="M8" i="1"/>
  <c r="K8" i="1"/>
  <c r="G8" i="1"/>
  <c r="E8" i="1"/>
  <c r="M7" i="1"/>
  <c r="K7" i="1"/>
  <c r="G7" i="1"/>
  <c r="E7" i="1"/>
  <c r="O1" i="1"/>
</calcChain>
</file>

<file path=xl/sharedStrings.xml><?xml version="1.0" encoding="utf-8"?>
<sst xmlns="http://schemas.openxmlformats.org/spreadsheetml/2006/main" count="64" uniqueCount="51">
  <si>
    <t>Attachment DPU-1-6-CMA</t>
  </si>
  <si>
    <t>Table 3</t>
  </si>
  <si>
    <t>2019 and 2020 Rate and Bill Impacts on the RAAF Resulting from the Competitive Supply Market</t>
  </si>
  <si>
    <t>Line Number</t>
  </si>
  <si>
    <t>Service Territory/Area</t>
  </si>
  <si>
    <t>Customer Rate Class</t>
  </si>
  <si>
    <t>Actual 2019 RAAF ($/therm)</t>
  </si>
  <si>
    <t>Actual 2019 RAAF Typical Monthly  Customer Bill Impact ($)</t>
  </si>
  <si>
    <t>Illustrative 2019 RAAF ($/therm)</t>
  </si>
  <si>
    <t>Illustrative 2019 RAAF Typical Monthly  Customer Bill Impact ($)</t>
  </si>
  <si>
    <t>Incremental Rate Impact of Competitive Supply Market on RAAF ($/therm)</t>
  </si>
  <si>
    <t>Incremental Typical Monthly Bill Impact of Competitive Supply Market on RAAF ($)</t>
  </si>
  <si>
    <t>Actual 2020 RAAF ($/therm)</t>
  </si>
  <si>
    <t>Actual 2020 RAAF Typical Monthly  Customer Bill Impact ($)</t>
  </si>
  <si>
    <t>Illustrative 2020 RAAF ($/therm)</t>
  </si>
  <si>
    <t>Illustrative 2020 RAAF Typical Monthly  Customer Bill Impact ($)</t>
  </si>
  <si>
    <t>All</t>
  </si>
  <si>
    <t xml:space="preserve">R-1 </t>
  </si>
  <si>
    <t>R-2</t>
  </si>
  <si>
    <t>R-3</t>
  </si>
  <si>
    <t>R-4</t>
  </si>
  <si>
    <t>G-40</t>
  </si>
  <si>
    <t>G-41</t>
  </si>
  <si>
    <t>G-42</t>
  </si>
  <si>
    <t>G-43</t>
  </si>
  <si>
    <t>G-50</t>
  </si>
  <si>
    <t>G-51</t>
  </si>
  <si>
    <t>G-52</t>
  </si>
  <si>
    <t>G-53</t>
  </si>
  <si>
    <t>Instructions for Data Entry Cells</t>
  </si>
  <si>
    <t>Column B</t>
  </si>
  <si>
    <t>If applicable, please list the Service Territory/Area in which the rate classes listed in Column C exists</t>
  </si>
  <si>
    <t>Column C</t>
  </si>
  <si>
    <t>Please list each customer rate class the company has that is subject to the RAAF</t>
  </si>
  <si>
    <t>Column D</t>
  </si>
  <si>
    <t>Please list the RAAFs that were in effect for each rate class for the majority of 2019</t>
  </si>
  <si>
    <t>Column E</t>
  </si>
  <si>
    <t>Please list the expected monthly bill impacts for a typical customer resulting from the RAAFs that were in effect for the majority of 2019</t>
  </si>
  <si>
    <t>Column F</t>
  </si>
  <si>
    <t>Using the incremental cost data as calculated in Columns K and O of Table 2, please list the RAAFs that would have been in effect for each rate class for the majority of 2019 had all low-income customers been on default service</t>
  </si>
  <si>
    <t>Column G</t>
  </si>
  <si>
    <t>Using the illustrative RAAFs from Column F, please list the typical monthly customer bill impacts that would have been calculated for each rate class for the majority of 2019 had all low-income customers been on default service</t>
  </si>
  <si>
    <t>Column J</t>
  </si>
  <si>
    <t>Please list the RAAFs that are in effect for each rate class for the majority of 2020</t>
  </si>
  <si>
    <t>Column K</t>
  </si>
  <si>
    <t>Please list the expected monthly bill impacts for a typical customer resulting from the RAAFs that are in effect for the majority of 2020</t>
  </si>
  <si>
    <t>Column L</t>
  </si>
  <si>
    <t>Using the incremental cost data as calculated in Columns K and O of Table 2, please list the RAAFs that would have been in effect for each rate class for the majority of 2020 had all low-income customers been on default service</t>
  </si>
  <si>
    <t>Column M</t>
  </si>
  <si>
    <t>Using the illustrative RAAFs from Column L, please list the typical monthly customer bill impacts that would have been calculated for each rate class for the majority of 2020 had all low-income customers been on default service</t>
  </si>
  <si>
    <t>D.P.U. 19-07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</si>
</sst>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000"/>
    <numFmt numFmtId="165" formatCode="&quot;$&quot;#,##0.00"/>
  </numFmts>
  <fonts count="4"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2" fillId="0" borderId="0" xfId="0" applyFont="1" applyAlignment="1">
      <alignment horizontal="right"/>
    </xf>
    <xf numFmtId="0" fontId="3"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xf>
    <xf numFmtId="49" fontId="0" fillId="2" borderId="5" xfId="0" applyNumberFormat="1" applyFill="1" applyBorder="1" applyAlignment="1">
      <alignment horizontal="center" vertical="center" wrapText="1"/>
    </xf>
    <xf numFmtId="49" fontId="0" fillId="2" borderId="6" xfId="0" applyNumberFormat="1" applyFill="1" applyBorder="1" applyAlignment="1">
      <alignment horizontal="center" vertical="center" wrapText="1"/>
    </xf>
    <xf numFmtId="164" fontId="0" fillId="2" borderId="4" xfId="0" applyNumberFormat="1" applyFill="1" applyBorder="1" applyAlignment="1">
      <alignment horizontal="center" vertical="center" wrapText="1"/>
    </xf>
    <xf numFmtId="165" fontId="0" fillId="2" borderId="5" xfId="0" applyNumberFormat="1" applyFill="1" applyBorder="1" applyAlignment="1">
      <alignment horizontal="center" vertical="center" wrapText="1"/>
    </xf>
    <xf numFmtId="164" fontId="0" fillId="0" borderId="7" xfId="0" applyNumberFormat="1" applyBorder="1" applyAlignment="1">
      <alignment horizontal="center" vertical="center"/>
    </xf>
    <xf numFmtId="165" fontId="0" fillId="0" borderId="8" xfId="0" applyNumberFormat="1" applyBorder="1" applyAlignment="1">
      <alignment horizontal="center"/>
    </xf>
    <xf numFmtId="0" fontId="0" fillId="0" borderId="9" xfId="0" applyBorder="1" applyAlignment="1">
      <alignment horizontal="center" vertical="center"/>
    </xf>
    <xf numFmtId="49" fontId="0" fillId="2" borderId="10" xfId="0" applyNumberFormat="1" applyFill="1" applyBorder="1" applyAlignment="1">
      <alignment horizontal="center" vertical="center" wrapText="1"/>
    </xf>
    <xf numFmtId="165" fontId="0" fillId="2" borderId="11" xfId="0" applyNumberFormat="1" applyFill="1" applyBorder="1" applyAlignment="1">
      <alignment horizontal="center" vertical="center" wrapText="1"/>
    </xf>
    <xf numFmtId="164" fontId="0" fillId="0" borderId="12" xfId="0" applyNumberFormat="1" applyBorder="1" applyAlignment="1">
      <alignment horizontal="center" vertical="center"/>
    </xf>
    <xf numFmtId="165" fontId="0" fillId="0" borderId="13" xfId="0" applyNumberFormat="1" applyBorder="1" applyAlignment="1">
      <alignment horizontal="center"/>
    </xf>
    <xf numFmtId="164" fontId="0" fillId="2" borderId="9"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164" fontId="0" fillId="2" borderId="11" xfId="0" applyNumberFormat="1" applyFill="1" applyBorder="1" applyAlignment="1">
      <alignment horizontal="center" vertical="center" wrapText="1"/>
    </xf>
    <xf numFmtId="49" fontId="0" fillId="2" borderId="11" xfId="0" applyNumberFormat="1" applyFill="1" applyBorder="1" applyAlignment="1">
      <alignment horizontal="center"/>
    </xf>
    <xf numFmtId="49" fontId="0" fillId="2" borderId="10" xfId="0" applyNumberFormat="1" applyFill="1" applyBorder="1" applyAlignment="1">
      <alignment horizontal="center"/>
    </xf>
    <xf numFmtId="164" fontId="0" fillId="2" borderId="9" xfId="0" applyNumberFormat="1" applyFill="1" applyBorder="1" applyAlignment="1">
      <alignment horizontal="center"/>
    </xf>
    <xf numFmtId="165" fontId="0" fillId="2" borderId="11" xfId="0" applyNumberFormat="1" applyFill="1" applyBorder="1" applyAlignment="1">
      <alignment horizontal="center"/>
    </xf>
    <xf numFmtId="164" fontId="0" fillId="2" borderId="11" xfId="0" applyNumberFormat="1" applyFill="1" applyBorder="1" applyAlignment="1">
      <alignment horizontal="center"/>
    </xf>
    <xf numFmtId="0" fontId="0" fillId="0" borderId="14" xfId="0" applyBorder="1" applyAlignment="1">
      <alignment horizontal="center" vertical="center"/>
    </xf>
    <xf numFmtId="49" fontId="0" fillId="2" borderId="15" xfId="0" applyNumberFormat="1" applyFill="1" applyBorder="1" applyAlignment="1">
      <alignment horizontal="center"/>
    </xf>
    <xf numFmtId="49" fontId="0" fillId="2" borderId="16" xfId="0" applyNumberFormat="1" applyFill="1" applyBorder="1" applyAlignment="1">
      <alignment horizontal="center"/>
    </xf>
    <xf numFmtId="164" fontId="0" fillId="2" borderId="14" xfId="0" applyNumberFormat="1" applyFill="1" applyBorder="1" applyAlignment="1">
      <alignment horizontal="center"/>
    </xf>
    <xf numFmtId="165" fontId="0" fillId="2" borderId="15" xfId="0" applyNumberFormat="1" applyFill="1" applyBorder="1" applyAlignment="1">
      <alignment horizontal="center"/>
    </xf>
    <xf numFmtId="164" fontId="0" fillId="2" borderId="15" xfId="0" applyNumberFormat="1" applyFill="1" applyBorder="1" applyAlignment="1">
      <alignment horizontal="center"/>
    </xf>
    <xf numFmtId="164" fontId="0" fillId="0" borderId="17" xfId="0" applyNumberFormat="1" applyBorder="1" applyAlignment="1">
      <alignment horizontal="center" vertical="center"/>
    </xf>
    <xf numFmtId="165" fontId="0" fillId="0" borderId="18" xfId="0" applyNumberFormat="1" applyBorder="1" applyAlignment="1">
      <alignment horizontal="center"/>
    </xf>
    <xf numFmtId="0" fontId="3" fillId="0" borderId="0" xfId="0" applyFont="1" applyAlignment="1">
      <alignment horizontal="left" vertical="center"/>
    </xf>
    <xf numFmtId="0" fontId="2" fillId="0" borderId="0" xfId="0" applyFont="1" applyAlignment="1">
      <alignment horizontal="center" vertical="center"/>
    </xf>
    <xf numFmtId="17" fontId="1" fillId="0" borderId="0" xfId="0" quotePrefix="1" applyNumberFormat="1" applyFont="1"/>
    <xf numFmtId="0" fontId="2"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ay%20State\RAAF%20Filing\19-AMP\Attachment%20B%20-%20DPU%2019-07%20and%20DPU%2019-AMP%20-%20CMA%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 Customer Count"/>
      <sheetName val="Table 2 - Incremental Costs"/>
      <sheetName val="Table 3 - Rate and Bill Impacts"/>
    </sheetNames>
    <sheetDataSet>
      <sheetData sheetId="0">
        <row r="1">
          <cell r="M1" t="str">
            <v>Bay State Gas Company d/b/a Columbia Gas of Massachusetts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abSelected="1" workbookViewId="0">
      <selection activeCell="K32" sqref="K32"/>
    </sheetView>
  </sheetViews>
  <sheetFormatPr defaultColWidth="9.109375" defaultRowHeight="14.4" x14ac:dyDescent="0.3"/>
  <cols>
    <col min="1" max="1" width="9.33203125" customWidth="1"/>
    <col min="2" max="2" width="28" customWidth="1"/>
    <col min="3" max="3" width="13.6640625" customWidth="1"/>
    <col min="4" max="4" width="10.109375" bestFit="1" customWidth="1"/>
    <col min="5" max="5" width="19.5546875" customWidth="1"/>
    <col min="6" max="6" width="10.5546875" bestFit="1" customWidth="1"/>
    <col min="7" max="7" width="20.44140625" customWidth="1"/>
    <col min="8" max="8" width="18.88671875" bestFit="1" customWidth="1"/>
    <col min="9" max="9" width="19.109375" customWidth="1"/>
    <col min="10" max="10" width="10.109375" bestFit="1" customWidth="1"/>
    <col min="11" max="11" width="19.5546875" customWidth="1"/>
    <col min="12" max="12" width="10.5546875" bestFit="1" customWidth="1"/>
    <col min="13" max="13" width="20.44140625" customWidth="1"/>
    <col min="14" max="14" width="18.88671875" bestFit="1" customWidth="1"/>
    <col min="15" max="15" width="19.109375" customWidth="1"/>
  </cols>
  <sheetData>
    <row r="1" spans="1:15" x14ac:dyDescent="0.3">
      <c r="O1" s="1" t="str">
        <f>'[1]Table 1 - Customer Count'!M1</f>
        <v>Bay State Gas Company d/b/a Columbia Gas of Massachusetts</v>
      </c>
    </row>
    <row r="2" spans="1:15" x14ac:dyDescent="0.3">
      <c r="O2" s="1" t="s">
        <v>50</v>
      </c>
    </row>
    <row r="3" spans="1:15" x14ac:dyDescent="0.3">
      <c r="O3" s="1" t="s">
        <v>0</v>
      </c>
    </row>
    <row r="4" spans="1:15" x14ac:dyDescent="0.3">
      <c r="A4" s="2" t="s">
        <v>1</v>
      </c>
      <c r="B4" s="2" t="s">
        <v>2</v>
      </c>
    </row>
    <row r="5" spans="1:15" ht="15" thickBot="1" x14ac:dyDescent="0.35"/>
    <row r="6" spans="1:15" ht="72.599999999999994" thickBot="1" x14ac:dyDescent="0.35">
      <c r="A6" s="3" t="s">
        <v>3</v>
      </c>
      <c r="B6" s="4" t="s">
        <v>4</v>
      </c>
      <c r="C6" s="5" t="s">
        <v>5</v>
      </c>
      <c r="D6" s="3" t="s">
        <v>6</v>
      </c>
      <c r="E6" s="4" t="s">
        <v>7</v>
      </c>
      <c r="F6" s="4" t="s">
        <v>8</v>
      </c>
      <c r="G6" s="4" t="s">
        <v>9</v>
      </c>
      <c r="H6" s="4" t="s">
        <v>10</v>
      </c>
      <c r="I6" s="5" t="s">
        <v>11</v>
      </c>
      <c r="J6" s="3" t="s">
        <v>12</v>
      </c>
      <c r="K6" s="4" t="s">
        <v>13</v>
      </c>
      <c r="L6" s="4" t="s">
        <v>14</v>
      </c>
      <c r="M6" s="4" t="s">
        <v>15</v>
      </c>
      <c r="N6" s="4" t="s">
        <v>10</v>
      </c>
      <c r="O6" s="5" t="s">
        <v>11</v>
      </c>
    </row>
    <row r="7" spans="1:15" x14ac:dyDescent="0.3">
      <c r="A7" s="6">
        <v>1</v>
      </c>
      <c r="B7" s="7" t="s">
        <v>16</v>
      </c>
      <c r="C7" s="8" t="s">
        <v>17</v>
      </c>
      <c r="D7" s="9">
        <v>4.1399999999999999E-2</v>
      </c>
      <c r="E7" s="10">
        <f>(190*D7)/12</f>
        <v>0.65549999999999997</v>
      </c>
      <c r="F7" s="9">
        <v>4.1399999999999999E-2</v>
      </c>
      <c r="G7" s="10">
        <f>(190*F7)/12</f>
        <v>0.65549999999999997</v>
      </c>
      <c r="H7" s="11">
        <f>D7-F7</f>
        <v>0</v>
      </c>
      <c r="I7" s="12">
        <f>E7-G7</f>
        <v>0</v>
      </c>
      <c r="J7" s="9">
        <v>4.0599999999999997E-2</v>
      </c>
      <c r="K7" s="10">
        <f>(190*J7)/12</f>
        <v>0.64283333333333326</v>
      </c>
      <c r="L7" s="9">
        <v>4.0599999999999997E-2</v>
      </c>
      <c r="M7" s="10">
        <f>(190*L7)/12</f>
        <v>0.64283333333333326</v>
      </c>
      <c r="N7" s="11">
        <f>J7-L7</f>
        <v>0</v>
      </c>
      <c r="O7" s="12">
        <f>K7-M7</f>
        <v>0</v>
      </c>
    </row>
    <row r="8" spans="1:15" x14ac:dyDescent="0.3">
      <c r="A8" s="13">
        <v>2</v>
      </c>
      <c r="B8" s="7" t="s">
        <v>16</v>
      </c>
      <c r="C8" s="14" t="s">
        <v>18</v>
      </c>
      <c r="D8" s="9">
        <v>4.1399999999999999E-2</v>
      </c>
      <c r="E8" s="15">
        <f>(233*D8)/12</f>
        <v>0.80385000000000006</v>
      </c>
      <c r="F8" s="9">
        <v>4.1399999999999999E-2</v>
      </c>
      <c r="G8" s="15">
        <f>(233*F8)/12</f>
        <v>0.80385000000000006</v>
      </c>
      <c r="H8" s="16">
        <f>D8-F8</f>
        <v>0</v>
      </c>
      <c r="I8" s="17">
        <f>E8-G8</f>
        <v>0</v>
      </c>
      <c r="J8" s="9">
        <v>4.0599999999999997E-2</v>
      </c>
      <c r="K8" s="15">
        <f>(233*J8)/12</f>
        <v>0.78831666666666667</v>
      </c>
      <c r="L8" s="9">
        <v>4.0599999999999997E-2</v>
      </c>
      <c r="M8" s="15">
        <f>(233*L8)/12</f>
        <v>0.78831666666666667</v>
      </c>
      <c r="N8" s="16">
        <f>J8-L8</f>
        <v>0</v>
      </c>
      <c r="O8" s="17">
        <f>K8-M8</f>
        <v>0</v>
      </c>
    </row>
    <row r="9" spans="1:15" x14ac:dyDescent="0.3">
      <c r="A9" s="13">
        <v>3</v>
      </c>
      <c r="B9" s="7" t="s">
        <v>16</v>
      </c>
      <c r="C9" s="14" t="s">
        <v>19</v>
      </c>
      <c r="D9" s="9">
        <v>4.1399999999999999E-2</v>
      </c>
      <c r="E9" s="15">
        <f>(965*D9)/12</f>
        <v>3.32925</v>
      </c>
      <c r="F9" s="9">
        <v>4.1399999999999999E-2</v>
      </c>
      <c r="G9" s="15">
        <f>(965*F9)/12</f>
        <v>3.32925</v>
      </c>
      <c r="H9" s="16">
        <f t="shared" ref="H9:H18" si="0">D9-F9</f>
        <v>0</v>
      </c>
      <c r="I9" s="17">
        <f t="shared" ref="I9:I18" si="1">E9-G9</f>
        <v>0</v>
      </c>
      <c r="J9" s="9">
        <v>4.0599999999999997E-2</v>
      </c>
      <c r="K9" s="15">
        <f>(965*J9)/12</f>
        <v>3.2649166666666662</v>
      </c>
      <c r="L9" s="9">
        <v>4.0599999999999997E-2</v>
      </c>
      <c r="M9" s="15">
        <f>(965*L9)/12</f>
        <v>3.2649166666666662</v>
      </c>
      <c r="N9" s="16">
        <f t="shared" ref="N9:N18" si="2">J9-L9</f>
        <v>0</v>
      </c>
      <c r="O9" s="17">
        <f t="shared" ref="O9:O18" si="3">K9-M9</f>
        <v>0</v>
      </c>
    </row>
    <row r="10" spans="1:15" x14ac:dyDescent="0.3">
      <c r="A10" s="13">
        <v>4</v>
      </c>
      <c r="B10" s="7" t="s">
        <v>16</v>
      </c>
      <c r="C10" s="14" t="s">
        <v>20</v>
      </c>
      <c r="D10" s="9">
        <v>4.1399999999999999E-2</v>
      </c>
      <c r="E10" s="15">
        <f>(970*D10)/12</f>
        <v>3.3465000000000003</v>
      </c>
      <c r="F10" s="9">
        <v>4.1399999999999999E-2</v>
      </c>
      <c r="G10" s="15">
        <f>(970*F10)/12</f>
        <v>3.3465000000000003</v>
      </c>
      <c r="H10" s="16">
        <f t="shared" si="0"/>
        <v>0</v>
      </c>
      <c r="I10" s="17">
        <f t="shared" si="1"/>
        <v>0</v>
      </c>
      <c r="J10" s="9">
        <v>4.0599999999999997E-2</v>
      </c>
      <c r="K10" s="15">
        <f>(970*J10)/12</f>
        <v>3.2818333333333332</v>
      </c>
      <c r="L10" s="9">
        <v>4.0599999999999997E-2</v>
      </c>
      <c r="M10" s="15">
        <f>(970*L10)/12</f>
        <v>3.2818333333333332</v>
      </c>
      <c r="N10" s="16">
        <f t="shared" si="2"/>
        <v>0</v>
      </c>
      <c r="O10" s="17">
        <f t="shared" si="3"/>
        <v>0</v>
      </c>
    </row>
    <row r="11" spans="1:15" x14ac:dyDescent="0.3">
      <c r="A11" s="13">
        <v>5</v>
      </c>
      <c r="B11" s="7" t="s">
        <v>16</v>
      </c>
      <c r="C11" s="14" t="s">
        <v>21</v>
      </c>
      <c r="D11" s="18">
        <v>3.61E-2</v>
      </c>
      <c r="E11" s="15">
        <f>(1364*D11)/12</f>
        <v>4.1033666666666671</v>
      </c>
      <c r="F11" s="18">
        <v>3.61E-2</v>
      </c>
      <c r="G11" s="15">
        <f>(1364*F11)/12</f>
        <v>4.1033666666666671</v>
      </c>
      <c r="H11" s="16">
        <f t="shared" si="0"/>
        <v>0</v>
      </c>
      <c r="I11" s="17">
        <f t="shared" si="1"/>
        <v>0</v>
      </c>
      <c r="J11" s="18">
        <v>3.7199999999999997E-2</v>
      </c>
      <c r="K11" s="15">
        <f>(1364*J11)/12</f>
        <v>4.2283999999999997</v>
      </c>
      <c r="L11" s="18">
        <v>3.7199999999999997E-2</v>
      </c>
      <c r="M11" s="15">
        <f>(1364*L11)/12</f>
        <v>4.2283999999999997</v>
      </c>
      <c r="N11" s="16">
        <f t="shared" si="2"/>
        <v>0</v>
      </c>
      <c r="O11" s="17">
        <f t="shared" si="3"/>
        <v>0</v>
      </c>
    </row>
    <row r="12" spans="1:15" x14ac:dyDescent="0.3">
      <c r="A12" s="13">
        <v>6</v>
      </c>
      <c r="B12" s="7" t="s">
        <v>16</v>
      </c>
      <c r="C12" s="14" t="s">
        <v>22</v>
      </c>
      <c r="D12" s="18">
        <v>2.1499999999999998E-2</v>
      </c>
      <c r="E12" s="15">
        <f>(11459*D12)/12</f>
        <v>20.530708333333333</v>
      </c>
      <c r="F12" s="18">
        <v>2.1499999999999998E-2</v>
      </c>
      <c r="G12" s="15">
        <f>(11459*F12)/12</f>
        <v>20.530708333333333</v>
      </c>
      <c r="H12" s="16">
        <f t="shared" si="0"/>
        <v>0</v>
      </c>
      <c r="I12" s="17">
        <f t="shared" si="1"/>
        <v>0</v>
      </c>
      <c r="J12" s="18">
        <v>2.12E-2</v>
      </c>
      <c r="K12" s="15">
        <f>(11459*J12)/12</f>
        <v>20.244233333333334</v>
      </c>
      <c r="L12" s="18">
        <v>2.12E-2</v>
      </c>
      <c r="M12" s="15">
        <f>(11459*L12)/12</f>
        <v>20.244233333333334</v>
      </c>
      <c r="N12" s="16">
        <f t="shared" si="2"/>
        <v>0</v>
      </c>
      <c r="O12" s="17">
        <f t="shared" si="3"/>
        <v>0</v>
      </c>
    </row>
    <row r="13" spans="1:15" x14ac:dyDescent="0.3">
      <c r="A13" s="13">
        <v>7</v>
      </c>
      <c r="B13" s="7" t="s">
        <v>16</v>
      </c>
      <c r="C13" s="14" t="s">
        <v>23</v>
      </c>
      <c r="D13" s="18">
        <v>1.8200000000000001E-2</v>
      </c>
      <c r="E13" s="15">
        <f>(70149*D13)/12</f>
        <v>106.39265</v>
      </c>
      <c r="F13" s="18">
        <v>1.8200000000000001E-2</v>
      </c>
      <c r="G13" s="15">
        <f>(70149*F13)/12</f>
        <v>106.39265</v>
      </c>
      <c r="H13" s="16">
        <f t="shared" si="0"/>
        <v>0</v>
      </c>
      <c r="I13" s="17">
        <f t="shared" si="1"/>
        <v>0</v>
      </c>
      <c r="J13" s="18">
        <v>1.7299999999999999E-2</v>
      </c>
      <c r="K13" s="15">
        <f>(70149*J13)/12</f>
        <v>101.13147500000001</v>
      </c>
      <c r="L13" s="18">
        <v>1.7299999999999999E-2</v>
      </c>
      <c r="M13" s="15">
        <f>(70149*L13)/12</f>
        <v>101.13147500000001</v>
      </c>
      <c r="N13" s="16">
        <f t="shared" si="2"/>
        <v>0</v>
      </c>
      <c r="O13" s="17">
        <f t="shared" si="3"/>
        <v>0</v>
      </c>
    </row>
    <row r="14" spans="1:15" x14ac:dyDescent="0.3">
      <c r="A14" s="13">
        <v>8</v>
      </c>
      <c r="B14" s="7" t="s">
        <v>16</v>
      </c>
      <c r="C14" s="14" t="s">
        <v>24</v>
      </c>
      <c r="D14" s="18">
        <v>1.26E-2</v>
      </c>
      <c r="E14" s="15">
        <f>(582299*D14)/12</f>
        <v>611.41395</v>
      </c>
      <c r="F14" s="18">
        <v>1.26E-2</v>
      </c>
      <c r="G14" s="15">
        <f>(582299*F14)/12</f>
        <v>611.41395</v>
      </c>
      <c r="H14" s="16">
        <f t="shared" si="0"/>
        <v>0</v>
      </c>
      <c r="I14" s="17">
        <f t="shared" si="1"/>
        <v>0</v>
      </c>
      <c r="J14" s="18">
        <v>1.18E-2</v>
      </c>
      <c r="K14" s="15">
        <f>(582299*J14)/12</f>
        <v>572.59401666666668</v>
      </c>
      <c r="L14" s="18">
        <v>1.18E-2</v>
      </c>
      <c r="M14" s="15">
        <f>(582299*L14)/12</f>
        <v>572.59401666666668</v>
      </c>
      <c r="N14" s="16">
        <f t="shared" si="2"/>
        <v>0</v>
      </c>
      <c r="O14" s="17">
        <f t="shared" si="3"/>
        <v>0</v>
      </c>
    </row>
    <row r="15" spans="1:15" x14ac:dyDescent="0.3">
      <c r="A15" s="13">
        <v>9</v>
      </c>
      <c r="B15" s="19" t="s">
        <v>16</v>
      </c>
      <c r="C15" s="14" t="s">
        <v>25</v>
      </c>
      <c r="D15" s="18">
        <v>3.61E-2</v>
      </c>
      <c r="E15" s="15">
        <f>(1387*D15)/12</f>
        <v>4.1725583333333338</v>
      </c>
      <c r="F15" s="18">
        <v>3.61E-2</v>
      </c>
      <c r="G15" s="15">
        <f>(1387*F15)/12</f>
        <v>4.1725583333333338</v>
      </c>
      <c r="H15" s="16">
        <f t="shared" si="0"/>
        <v>0</v>
      </c>
      <c r="I15" s="17">
        <f t="shared" si="1"/>
        <v>0</v>
      </c>
      <c r="J15" s="18">
        <v>3.7199999999999997E-2</v>
      </c>
      <c r="K15" s="15">
        <f>(1387*J15)/12</f>
        <v>4.2996999999999996</v>
      </c>
      <c r="L15" s="18">
        <v>3.7199999999999997E-2</v>
      </c>
      <c r="M15" s="15">
        <f>(1387*L15)/12</f>
        <v>4.2996999999999996</v>
      </c>
      <c r="N15" s="16">
        <f t="shared" si="2"/>
        <v>0</v>
      </c>
      <c r="O15" s="17">
        <f t="shared" si="3"/>
        <v>0</v>
      </c>
    </row>
    <row r="16" spans="1:15" x14ac:dyDescent="0.3">
      <c r="A16" s="13">
        <v>10</v>
      </c>
      <c r="B16" s="19" t="s">
        <v>16</v>
      </c>
      <c r="C16" s="14" t="s">
        <v>26</v>
      </c>
      <c r="D16" s="18">
        <v>2.1499999999999998E-2</v>
      </c>
      <c r="E16" s="15">
        <f>(12348*D16)/12</f>
        <v>22.123499999999996</v>
      </c>
      <c r="F16" s="18">
        <v>2.1499999999999998E-2</v>
      </c>
      <c r="G16" s="15">
        <f>(12348*F16)/12</f>
        <v>22.123499999999996</v>
      </c>
      <c r="H16" s="16">
        <f t="shared" si="0"/>
        <v>0</v>
      </c>
      <c r="I16" s="17">
        <f t="shared" si="1"/>
        <v>0</v>
      </c>
      <c r="J16" s="18">
        <v>2.12E-2</v>
      </c>
      <c r="K16" s="15">
        <f>(12348*J16)/12</f>
        <v>21.814800000000002</v>
      </c>
      <c r="L16" s="18">
        <v>2.12E-2</v>
      </c>
      <c r="M16" s="15">
        <f>(12348*L16)/12</f>
        <v>21.814800000000002</v>
      </c>
      <c r="N16" s="16">
        <f t="shared" si="2"/>
        <v>0</v>
      </c>
      <c r="O16" s="17">
        <f t="shared" si="3"/>
        <v>0</v>
      </c>
    </row>
    <row r="17" spans="1:15" x14ac:dyDescent="0.3">
      <c r="A17" s="13">
        <v>11</v>
      </c>
      <c r="B17" s="19" t="s">
        <v>16</v>
      </c>
      <c r="C17" s="14" t="s">
        <v>27</v>
      </c>
      <c r="D17" s="18">
        <v>1.8200000000000001E-2</v>
      </c>
      <c r="E17" s="15">
        <f>(93919*D17)/12</f>
        <v>142.44381666666666</v>
      </c>
      <c r="F17" s="18">
        <v>1.8200000000000001E-2</v>
      </c>
      <c r="G17" s="15">
        <f>(93919*F17)/12</f>
        <v>142.44381666666666</v>
      </c>
      <c r="H17" s="16">
        <f t="shared" si="0"/>
        <v>0</v>
      </c>
      <c r="I17" s="17">
        <f t="shared" si="1"/>
        <v>0</v>
      </c>
      <c r="J17" s="18">
        <v>1.7299999999999999E-2</v>
      </c>
      <c r="K17" s="15">
        <f>(93919*J17)/12</f>
        <v>135.39989166666666</v>
      </c>
      <c r="L17" s="18">
        <v>1.7299999999999999E-2</v>
      </c>
      <c r="M17" s="15">
        <f>(93919*L17)/12</f>
        <v>135.39989166666666</v>
      </c>
      <c r="N17" s="16">
        <f t="shared" si="2"/>
        <v>0</v>
      </c>
      <c r="O17" s="17">
        <f t="shared" si="3"/>
        <v>0</v>
      </c>
    </row>
    <row r="18" spans="1:15" x14ac:dyDescent="0.3">
      <c r="A18" s="13">
        <v>12</v>
      </c>
      <c r="B18" s="19" t="s">
        <v>16</v>
      </c>
      <c r="C18" s="14" t="s">
        <v>28</v>
      </c>
      <c r="D18" s="18">
        <v>1.26E-2</v>
      </c>
      <c r="E18" s="15">
        <f>(729305*D18)/12</f>
        <v>765.77025000000003</v>
      </c>
      <c r="F18" s="18">
        <v>1.26E-2</v>
      </c>
      <c r="G18" s="15">
        <f>(729305*F18)/12</f>
        <v>765.77025000000003</v>
      </c>
      <c r="H18" s="16">
        <f t="shared" si="0"/>
        <v>0</v>
      </c>
      <c r="I18" s="17">
        <f t="shared" si="1"/>
        <v>0</v>
      </c>
      <c r="J18" s="18">
        <v>1.18E-2</v>
      </c>
      <c r="K18" s="15">
        <f>(729305*J18)/12</f>
        <v>717.14991666666663</v>
      </c>
      <c r="L18" s="18">
        <v>1.18E-2</v>
      </c>
      <c r="M18" s="15">
        <f>(729305*L18)/12</f>
        <v>717.14991666666663</v>
      </c>
      <c r="N18" s="16">
        <f t="shared" si="2"/>
        <v>0</v>
      </c>
      <c r="O18" s="17">
        <f t="shared" si="3"/>
        <v>0</v>
      </c>
    </row>
    <row r="19" spans="1:15" x14ac:dyDescent="0.3">
      <c r="A19" s="13">
        <v>13</v>
      </c>
      <c r="B19" s="19"/>
      <c r="C19" s="14"/>
      <c r="D19" s="18"/>
      <c r="E19" s="15"/>
      <c r="F19" s="20"/>
      <c r="G19" s="15"/>
      <c r="H19" s="16"/>
      <c r="I19" s="17"/>
      <c r="J19" s="18"/>
      <c r="K19" s="15"/>
      <c r="L19" s="20"/>
      <c r="M19" s="15"/>
      <c r="N19" s="16"/>
      <c r="O19" s="17"/>
    </row>
    <row r="20" spans="1:15" x14ac:dyDescent="0.3">
      <c r="A20" s="13">
        <v>14</v>
      </c>
      <c r="B20" s="19"/>
      <c r="C20" s="14"/>
      <c r="D20" s="18"/>
      <c r="E20" s="15"/>
      <c r="F20" s="20"/>
      <c r="G20" s="15"/>
      <c r="H20" s="16"/>
      <c r="I20" s="17"/>
      <c r="J20" s="18"/>
      <c r="K20" s="15"/>
      <c r="L20" s="20"/>
      <c r="M20" s="15"/>
      <c r="N20" s="16"/>
      <c r="O20" s="17"/>
    </row>
    <row r="21" spans="1:15" x14ac:dyDescent="0.3">
      <c r="A21" s="13">
        <v>15</v>
      </c>
      <c r="B21" s="19"/>
      <c r="C21" s="14"/>
      <c r="D21" s="18"/>
      <c r="E21" s="15"/>
      <c r="F21" s="20"/>
      <c r="G21" s="15"/>
      <c r="H21" s="16"/>
      <c r="I21" s="17"/>
      <c r="J21" s="18"/>
      <c r="K21" s="15"/>
      <c r="L21" s="20"/>
      <c r="M21" s="15"/>
      <c r="N21" s="16"/>
      <c r="O21" s="17"/>
    </row>
    <row r="22" spans="1:15" x14ac:dyDescent="0.3">
      <c r="A22" s="13">
        <v>16</v>
      </c>
      <c r="B22" s="21"/>
      <c r="C22" s="22"/>
      <c r="D22" s="23"/>
      <c r="E22" s="24"/>
      <c r="F22" s="25"/>
      <c r="G22" s="24"/>
      <c r="H22" s="16"/>
      <c r="I22" s="17"/>
      <c r="J22" s="23"/>
      <c r="K22" s="24"/>
      <c r="L22" s="25"/>
      <c r="M22" s="24"/>
      <c r="N22" s="16"/>
      <c r="O22" s="17"/>
    </row>
    <row r="23" spans="1:15" x14ac:dyDescent="0.3">
      <c r="A23" s="13">
        <v>17</v>
      </c>
      <c r="B23" s="21"/>
      <c r="C23" s="22"/>
      <c r="D23" s="23"/>
      <c r="E23" s="24"/>
      <c r="F23" s="25"/>
      <c r="G23" s="24"/>
      <c r="H23" s="16"/>
      <c r="I23" s="17"/>
      <c r="J23" s="23"/>
      <c r="K23" s="24"/>
      <c r="L23" s="25"/>
      <c r="M23" s="24"/>
      <c r="N23" s="16"/>
      <c r="O23" s="17"/>
    </row>
    <row r="24" spans="1:15" x14ac:dyDescent="0.3">
      <c r="A24" s="13">
        <v>18</v>
      </c>
      <c r="B24" s="21"/>
      <c r="C24" s="22"/>
      <c r="D24" s="23"/>
      <c r="E24" s="24"/>
      <c r="F24" s="25"/>
      <c r="G24" s="24"/>
      <c r="H24" s="16"/>
      <c r="I24" s="17"/>
      <c r="J24" s="23"/>
      <c r="K24" s="24"/>
      <c r="L24" s="25"/>
      <c r="M24" s="24"/>
      <c r="N24" s="16"/>
      <c r="O24" s="17"/>
    </row>
    <row r="25" spans="1:15" x14ac:dyDescent="0.3">
      <c r="A25" s="13">
        <v>19</v>
      </c>
      <c r="B25" s="21"/>
      <c r="C25" s="22"/>
      <c r="D25" s="23"/>
      <c r="E25" s="24"/>
      <c r="F25" s="25"/>
      <c r="G25" s="24"/>
      <c r="H25" s="16"/>
      <c r="I25" s="17"/>
      <c r="J25" s="23"/>
      <c r="K25" s="24"/>
      <c r="L25" s="25"/>
      <c r="M25" s="24"/>
      <c r="N25" s="16"/>
      <c r="O25" s="17"/>
    </row>
    <row r="26" spans="1:15" x14ac:dyDescent="0.3">
      <c r="A26" s="13">
        <v>20</v>
      </c>
      <c r="B26" s="21"/>
      <c r="C26" s="22"/>
      <c r="D26" s="23"/>
      <c r="E26" s="24"/>
      <c r="F26" s="25"/>
      <c r="G26" s="24"/>
      <c r="H26" s="16"/>
      <c r="I26" s="17"/>
      <c r="J26" s="23"/>
      <c r="K26" s="24"/>
      <c r="L26" s="25"/>
      <c r="M26" s="24"/>
      <c r="N26" s="16"/>
      <c r="O26" s="17"/>
    </row>
    <row r="27" spans="1:15" x14ac:dyDescent="0.3">
      <c r="A27" s="13">
        <v>21</v>
      </c>
      <c r="B27" s="21"/>
      <c r="C27" s="22"/>
      <c r="D27" s="23"/>
      <c r="E27" s="24"/>
      <c r="F27" s="25"/>
      <c r="G27" s="24"/>
      <c r="H27" s="16"/>
      <c r="I27" s="17"/>
      <c r="J27" s="23"/>
      <c r="K27" s="24"/>
      <c r="L27" s="25"/>
      <c r="M27" s="24"/>
      <c r="N27" s="16"/>
      <c r="O27" s="17"/>
    </row>
    <row r="28" spans="1:15" ht="15" thickBot="1" x14ac:dyDescent="0.35">
      <c r="A28" s="26">
        <v>22</v>
      </c>
      <c r="B28" s="27"/>
      <c r="C28" s="28"/>
      <c r="D28" s="29"/>
      <c r="E28" s="30"/>
      <c r="F28" s="31"/>
      <c r="G28" s="30"/>
      <c r="H28" s="32"/>
      <c r="I28" s="33"/>
      <c r="J28" s="29"/>
      <c r="K28" s="30"/>
      <c r="L28" s="31"/>
      <c r="M28" s="30"/>
      <c r="N28" s="32"/>
      <c r="O28" s="33"/>
    </row>
    <row r="30" spans="1:15" x14ac:dyDescent="0.3">
      <c r="B30" s="34" t="s">
        <v>29</v>
      </c>
    </row>
    <row r="31" spans="1:15" x14ac:dyDescent="0.3">
      <c r="B31" s="35" t="s">
        <v>30</v>
      </c>
      <c r="C31" t="s">
        <v>31</v>
      </c>
    </row>
    <row r="32" spans="1:15" x14ac:dyDescent="0.3">
      <c r="B32" s="35" t="s">
        <v>32</v>
      </c>
      <c r="C32" t="s">
        <v>33</v>
      </c>
    </row>
    <row r="33" spans="2:8" x14ac:dyDescent="0.3">
      <c r="B33" s="35" t="s">
        <v>34</v>
      </c>
      <c r="C33" t="s">
        <v>35</v>
      </c>
      <c r="H33" s="36"/>
    </row>
    <row r="34" spans="2:8" x14ac:dyDescent="0.3">
      <c r="B34" s="35" t="s">
        <v>36</v>
      </c>
      <c r="C34" t="s">
        <v>37</v>
      </c>
    </row>
    <row r="35" spans="2:8" x14ac:dyDescent="0.3">
      <c r="B35" s="37" t="s">
        <v>38</v>
      </c>
      <c r="C35" t="s">
        <v>39</v>
      </c>
    </row>
    <row r="36" spans="2:8" x14ac:dyDescent="0.3">
      <c r="B36" s="37" t="s">
        <v>40</v>
      </c>
      <c r="C36" t="s">
        <v>41</v>
      </c>
    </row>
    <row r="37" spans="2:8" x14ac:dyDescent="0.3">
      <c r="B37" s="35" t="s">
        <v>42</v>
      </c>
      <c r="C37" t="s">
        <v>43</v>
      </c>
      <c r="H37" s="36"/>
    </row>
    <row r="38" spans="2:8" x14ac:dyDescent="0.3">
      <c r="B38" s="35" t="s">
        <v>44</v>
      </c>
      <c r="C38" t="s">
        <v>45</v>
      </c>
    </row>
    <row r="39" spans="2:8" x14ac:dyDescent="0.3">
      <c r="B39" s="35" t="s">
        <v>46</v>
      </c>
      <c r="C39" t="s">
        <v>47</v>
      </c>
    </row>
    <row r="40" spans="2:8" x14ac:dyDescent="0.3">
      <c r="B40" s="35" t="s">
        <v>48</v>
      </c>
      <c r="C40" t="s">
        <v>49</v>
      </c>
    </row>
  </sheetData>
  <pageMargins left="0.7" right="0.7" top="0.75" bottom="0.75" header="0.3" footer="0.3"/>
  <pageSetup scale="5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3 - Rate and Bill Impacts</vt:lpstr>
    </vt:vector>
  </TitlesOfParts>
  <Company>NiSource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 \ Jennifer \ L</dc:creator>
  <cp:lastModifiedBy>Lai \ Chun-Yi</cp:lastModifiedBy>
  <dcterms:created xsi:type="dcterms:W3CDTF">2020-06-25T13:02:30Z</dcterms:created>
  <dcterms:modified xsi:type="dcterms:W3CDTF">2020-07-06T18:34:22Z</dcterms:modified>
</cp:coreProperties>
</file>