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u.com\Data\SharedData\FinancialStrategic\PLANNING\REG_POLICY\Data Requests\AMP\"/>
    </mc:Choice>
  </mc:AlternateContent>
  <xr:revisionPtr revIDLastSave="0" documentId="13_ncr:1_{F814D863-CF33-4896-9C02-75297357EBB7}" xr6:coauthVersionLast="41" xr6:coauthVersionMax="45" xr10:uidLastSave="{00000000-0000-0000-0000-000000000000}"/>
  <bookViews>
    <workbookView xWindow="-110" yWindow="-110" windowWidth="19420" windowHeight="10420" tabRatio="692" xr2:uid="{00000000-000D-0000-FFFF-FFFF00000000}"/>
  </bookViews>
  <sheets>
    <sheet name="Table 1 - Customer Count" sheetId="4" r:id="rId1"/>
    <sheet name="Table 2 - Incremental Costs" sheetId="2" r:id="rId2"/>
    <sheet name="Table 3 - Rate and Bill Impacts" sheetId="5" r:id="rId3"/>
    <sheet name="WP Illustrative RAAF Allocatio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5" l="1"/>
  <c r="L12" i="5"/>
  <c r="L11" i="5"/>
  <c r="L10" i="5"/>
  <c r="M10" i="5" s="1"/>
  <c r="L9" i="5"/>
  <c r="L8" i="5"/>
  <c r="L7" i="5"/>
  <c r="L6" i="5"/>
  <c r="M6" i="5" s="1"/>
  <c r="L5" i="5"/>
  <c r="L4" i="5"/>
  <c r="F13" i="5"/>
  <c r="F12" i="5"/>
  <c r="G12" i="5" s="1"/>
  <c r="F11" i="5"/>
  <c r="F10" i="5"/>
  <c r="F9" i="5"/>
  <c r="F8" i="5"/>
  <c r="F7" i="5"/>
  <c r="F6" i="5"/>
  <c r="F5" i="5"/>
  <c r="F4" i="5"/>
  <c r="M13" i="5"/>
  <c r="K13" i="5"/>
  <c r="M12" i="5"/>
  <c r="K12" i="5"/>
  <c r="M11" i="5"/>
  <c r="K11" i="5"/>
  <c r="K10" i="5"/>
  <c r="M9" i="5"/>
  <c r="K9" i="5"/>
  <c r="M8" i="5"/>
  <c r="K8" i="5"/>
  <c r="M7" i="5"/>
  <c r="K7" i="5"/>
  <c r="K6" i="5"/>
  <c r="M5" i="5"/>
  <c r="K5" i="5"/>
  <c r="M4" i="5"/>
  <c r="K4" i="5"/>
  <c r="G13" i="5"/>
  <c r="E13" i="5"/>
  <c r="E12" i="5"/>
  <c r="G11" i="5"/>
  <c r="E11" i="5"/>
  <c r="G10" i="5"/>
  <c r="E10" i="5"/>
  <c r="G9" i="5"/>
  <c r="E9" i="5"/>
  <c r="G8" i="5"/>
  <c r="E8" i="5"/>
  <c r="G7" i="5"/>
  <c r="E7" i="5"/>
  <c r="G6" i="5"/>
  <c r="E6" i="5"/>
  <c r="G5" i="5"/>
  <c r="E5" i="5"/>
  <c r="G4" i="5"/>
  <c r="E4" i="5"/>
  <c r="Q13" i="5"/>
  <c r="Q10" i="5"/>
  <c r="J10" i="6"/>
  <c r="J8" i="6" s="1"/>
  <c r="K8" i="6" s="1"/>
  <c r="F10" i="6"/>
  <c r="F6" i="6" s="1"/>
  <c r="G6" i="6" s="1"/>
  <c r="I10" i="6"/>
  <c r="E10" i="6"/>
  <c r="D10" i="6"/>
  <c r="J7" i="6" l="1"/>
  <c r="K7" i="6" s="1"/>
  <c r="J9" i="6"/>
  <c r="K9" i="6" s="1"/>
  <c r="K10" i="6"/>
  <c r="J6" i="6"/>
  <c r="K6" i="6" s="1"/>
  <c r="F7" i="6"/>
  <c r="G7" i="6" s="1"/>
  <c r="F9" i="6"/>
  <c r="G9" i="6" s="1"/>
  <c r="F8" i="6"/>
  <c r="G8" i="6" s="1"/>
  <c r="G10" i="6"/>
  <c r="H17" i="5" l="1"/>
  <c r="I4" i="5"/>
  <c r="N4" i="5"/>
  <c r="N16" i="5"/>
  <c r="O13" i="5"/>
  <c r="O10" i="5"/>
  <c r="O5" i="5"/>
  <c r="O6" i="5"/>
  <c r="O7" i="5"/>
  <c r="O8" i="5"/>
  <c r="O9" i="5"/>
  <c r="O11" i="5"/>
  <c r="O12" i="5"/>
  <c r="O14" i="5"/>
  <c r="O15" i="5"/>
  <c r="O16" i="5"/>
  <c r="O17" i="5"/>
  <c r="O18" i="5"/>
  <c r="O19" i="5"/>
  <c r="O20" i="5"/>
  <c r="O21" i="5"/>
  <c r="O22" i="5"/>
  <c r="O23" i="5"/>
  <c r="O24" i="5"/>
  <c r="O25" i="5"/>
  <c r="O4" i="5"/>
  <c r="N5" i="5"/>
  <c r="N6" i="5"/>
  <c r="N7" i="5"/>
  <c r="N8" i="5"/>
  <c r="N9" i="5"/>
  <c r="N10" i="5"/>
  <c r="N11" i="5"/>
  <c r="N12" i="5"/>
  <c r="N13" i="5"/>
  <c r="N14" i="5"/>
  <c r="N15" i="5"/>
  <c r="N17" i="5"/>
  <c r="N18" i="5"/>
  <c r="N19" i="5"/>
  <c r="N20" i="5"/>
  <c r="N21" i="5"/>
  <c r="N22" i="5"/>
  <c r="N23" i="5"/>
  <c r="N24" i="5"/>
  <c r="N25" i="5"/>
  <c r="I5" i="5"/>
  <c r="I6" i="5"/>
  <c r="I7" i="5"/>
  <c r="I8" i="5"/>
  <c r="I9" i="5"/>
  <c r="I10" i="5"/>
  <c r="I11" i="5"/>
  <c r="I12" i="5"/>
  <c r="I13" i="5"/>
  <c r="I14" i="5"/>
  <c r="I15" i="5"/>
  <c r="I16" i="5"/>
  <c r="I17" i="5"/>
  <c r="I18" i="5"/>
  <c r="I19" i="5"/>
  <c r="I20" i="5"/>
  <c r="I21" i="5"/>
  <c r="I22" i="5"/>
  <c r="I23" i="5"/>
  <c r="I24" i="5"/>
  <c r="I25" i="5"/>
  <c r="H4" i="5"/>
  <c r="H5" i="5"/>
  <c r="H6" i="5"/>
  <c r="H7" i="5"/>
  <c r="H8" i="5"/>
  <c r="H9" i="5"/>
  <c r="H10" i="5"/>
  <c r="H11" i="5"/>
  <c r="H12" i="5"/>
  <c r="H13" i="5"/>
  <c r="H14" i="5"/>
  <c r="H15" i="5"/>
  <c r="H16" i="5"/>
  <c r="H18" i="5"/>
  <c r="H19" i="5"/>
  <c r="H20" i="5"/>
  <c r="H21" i="5"/>
  <c r="H22" i="5"/>
  <c r="H23" i="5"/>
  <c r="H24" i="5"/>
  <c r="H25" i="5"/>
  <c r="E31" i="2" l="1"/>
  <c r="C31" i="2"/>
  <c r="J17" i="2"/>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O30" i="2"/>
  <c r="O29" i="2"/>
  <c r="O28" i="2"/>
  <c r="O27" i="2"/>
  <c r="O26" i="2"/>
  <c r="O25" i="2"/>
  <c r="O24" i="2"/>
  <c r="O23" i="2"/>
  <c r="O22" i="2"/>
  <c r="O21" i="2"/>
  <c r="O20" i="2"/>
  <c r="O19" i="2"/>
  <c r="O18" i="2"/>
  <c r="O17" i="2"/>
  <c r="O16" i="2"/>
  <c r="O15" i="2"/>
  <c r="O14" i="2"/>
  <c r="O13" i="2"/>
  <c r="O12" i="2"/>
  <c r="O11" i="2"/>
  <c r="O10" i="2"/>
  <c r="O9" i="2"/>
  <c r="O8" i="2"/>
  <c r="O7" i="2"/>
  <c r="O6" i="2"/>
  <c r="O5" i="2"/>
  <c r="O4" i="2"/>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K4" i="2" l="1"/>
  <c r="L4" i="2" s="1"/>
  <c r="K21" i="2"/>
  <c r="L21" i="2" s="1"/>
  <c r="K27" i="2"/>
  <c r="L27" i="2" s="1"/>
  <c r="K23" i="2"/>
  <c r="L23" i="2" s="1"/>
  <c r="K29" i="2"/>
  <c r="L29" i="2" s="1"/>
  <c r="K19" i="2"/>
  <c r="L19" i="2" s="1"/>
  <c r="K25" i="2"/>
  <c r="L25" i="2" s="1"/>
  <c r="K20" i="2"/>
  <c r="L20" i="2" s="1"/>
  <c r="K22" i="2"/>
  <c r="L22" i="2" s="1"/>
  <c r="K24" i="2"/>
  <c r="L24" i="2" s="1"/>
  <c r="K26" i="2"/>
  <c r="L26" i="2" s="1"/>
  <c r="K28" i="2"/>
  <c r="L28" i="2" s="1"/>
  <c r="K30" i="2"/>
  <c r="L30" i="2" s="1"/>
  <c r="O31" i="2"/>
  <c r="N31" i="2"/>
  <c r="M31" i="2"/>
  <c r="K18" i="2" l="1"/>
  <c r="L18" i="2" s="1"/>
  <c r="K17" i="2"/>
  <c r="L17" i="2" s="1"/>
  <c r="K16" i="2"/>
  <c r="K15" i="2"/>
  <c r="K14" i="2"/>
  <c r="K13" i="2"/>
  <c r="K12" i="2"/>
  <c r="K11" i="2"/>
  <c r="K9" i="2"/>
  <c r="K8" i="2"/>
  <c r="K7" i="2"/>
  <c r="K6" i="2"/>
  <c r="K5" i="2"/>
  <c r="D31" i="2"/>
  <c r="B31" i="2"/>
  <c r="K10" i="2" l="1"/>
  <c r="L10" i="2" s="1"/>
  <c r="J31" i="2"/>
  <c r="L8" i="2"/>
  <c r="L12" i="2"/>
  <c r="L16" i="2"/>
  <c r="L6" i="2"/>
  <c r="L14" i="2"/>
  <c r="L5" i="2"/>
  <c r="L11" i="2"/>
  <c r="L13" i="2"/>
  <c r="L15" i="2"/>
  <c r="I31" i="2"/>
  <c r="L9" i="2"/>
  <c r="L7" i="2"/>
  <c r="K31" i="2" l="1"/>
  <c r="L31" i="2"/>
</calcChain>
</file>

<file path=xl/sharedStrings.xml><?xml version="1.0" encoding="utf-8"?>
<sst xmlns="http://schemas.openxmlformats.org/spreadsheetml/2006/main" count="151" uniqueCount="125">
  <si>
    <t>Month</t>
  </si>
  <si>
    <t>"Incremental" Supply Costs ($)</t>
  </si>
  <si>
    <t>Table 1</t>
  </si>
  <si>
    <t xml:space="preserve">Calculation of the "Incremental" Low-Income Subsidy and Arrearage Management Program Costs Recovered through the RAAF </t>
  </si>
  <si>
    <t>"Incremental" AMP Costs Recovered through RAAF ($)</t>
  </si>
  <si>
    <t>"Incremental" Supply Costs Recovered through RAAF ($)</t>
  </si>
  <si>
    <t>"Incremental" Supply Costs Recovered from Low Income Ratepayers ($)</t>
  </si>
  <si>
    <t>Totals</t>
  </si>
  <si>
    <t>Column B</t>
  </si>
  <si>
    <t>Column C</t>
  </si>
  <si>
    <t>Column K</t>
  </si>
  <si>
    <t>Instructions for Data Entry Cells</t>
  </si>
  <si>
    <t>Low-Income Discount Rate (%)</t>
  </si>
  <si>
    <t>Column F</t>
  </si>
  <si>
    <t>Column L</t>
  </si>
  <si>
    <t>Table 2</t>
  </si>
  <si>
    <t>Supply Costs that Would Have Been Billed to Low-Income Customers if All Were on Default Service Rate ($)</t>
  </si>
  <si>
    <t>Number of Customers by Supplier Type</t>
  </si>
  <si>
    <t>R-1 Customers</t>
  </si>
  <si>
    <t>R-2 Customers</t>
  </si>
  <si>
    <t>R-3 Customers</t>
  </si>
  <si>
    <t>R-4 Customers</t>
  </si>
  <si>
    <t>Total # of Customers</t>
  </si>
  <si>
    <t># of Competitive Supply Customers</t>
  </si>
  <si>
    <t>Total Supply Costs Billed to R-2 Customers Served by Competitive Suppliers ($)</t>
  </si>
  <si>
    <t>Total Supply Costs Billed to R-4 Customers Served by Competitive Suppliers ($)</t>
  </si>
  <si>
    <t>Total Supply Related AMP Costs Recovered through RAAF from AMP Participants Served by Competitive Suppliers ($)</t>
  </si>
  <si>
    <t>Supply-Related AMP Costs that Would Have Been Recovered through RAAF if All AMP Participants Served by Competitive Suppliers were on Default Service Rate ($)</t>
  </si>
  <si>
    <t>Table 3</t>
  </si>
  <si>
    <t>Line Number</t>
  </si>
  <si>
    <t>Service Territory/Area</t>
  </si>
  <si>
    <t>Customer Rate Class</t>
  </si>
  <si>
    <t>Actual 2019 RAAF Typical Monthly  Customer Bill Impact ($)</t>
  </si>
  <si>
    <t>Illustrative 2019 RAAF Typical Monthly  Customer Bill Impact ($)</t>
  </si>
  <si>
    <t>Actual 2020 RAAF Typical Monthly  Customer Bill Impact ($)</t>
  </si>
  <si>
    <t>Illustrative 2020 RAAF Typical Monthly  Customer Bill Impact ($)</t>
  </si>
  <si>
    <t>If applicable, please list the Service Territory/Area in which the rate classes listed in Column C exists</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</si>
  <si>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</si>
  <si>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</si>
  <si>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</si>
  <si>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</si>
  <si>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</si>
  <si>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G</t>
  </si>
  <si>
    <t>Column J</t>
  </si>
  <si>
    <t>Please list the RAAFs that are in effect for each rate class for the majority of 2020</t>
  </si>
  <si>
    <t>Please list the expected monthly bill impacts for a typical customer resulting from the RAAFs that are in effect for the majority of 2020</t>
  </si>
  <si>
    <t>Column M</t>
  </si>
  <si>
    <t>Enter the total number of MMBtu sold each month to R-2 customers served by a competitive supplier</t>
  </si>
  <si>
    <t>Enter the total number of MMBtu sold each month to R-4 customers served by a competitive supplier</t>
  </si>
  <si>
    <t>Enter the total dollars billed each month to R-2 customers served by a competitive supplier</t>
  </si>
  <si>
    <t>Enter the total dollars billed each month to R-4 customers served by a competitive supplier</t>
  </si>
  <si>
    <t>Enter the GAF for R-2 customers that was applicable in the month</t>
  </si>
  <si>
    <t>Column H</t>
  </si>
  <si>
    <t>Enter the applicable low-income customer discount rate that was in effect during the month</t>
  </si>
  <si>
    <t>Column N</t>
  </si>
  <si>
    <t>Enter the total dollars recovered through the AMP for energy supply related costs from AMP participants served by competitive suppliers</t>
  </si>
  <si>
    <t>Enter the total dollars that would have been recovered through the AMP for energy supply related costs if all AMP participants served by competitive suppliers were on default service</t>
  </si>
  <si>
    <t>Actual 2019 RAAF ($/therm)</t>
  </si>
  <si>
    <t>Illustrative 2019 RAAF ($/therm)</t>
  </si>
  <si>
    <t>Actual 2020 RAAF ($/therm)</t>
  </si>
  <si>
    <t>Illustrative 2020 RAAF ($/therm)</t>
  </si>
  <si>
    <t>Incremental Typical Monthly Bill Impact of Competitive Supply Market on RAAF ($)</t>
  </si>
  <si>
    <t>Incremental Rate Impact of Competitive Supply Market on RAAF ($/therm)</t>
  </si>
  <si>
    <t>Using the incremental cost data as calculated in Columns K and O of Table 2, please list the RAAFs that would have been in effect for each rate class for the majority of 2019 had all low-income customers been on default service</t>
  </si>
  <si>
    <t>Using the illustrative RAAFs from Column F, please list the typical monthly customer bill impacts that would have been calculated for each rate class for the majority of 2019 had all low-income customers been on default service</t>
  </si>
  <si>
    <t>Using the incremental cost data as calculated in Columns K and O of Table 2, please list the RAAFs that would have been in effect for each rate class for the majority of 2020 had all low-income customers been on default service</t>
  </si>
  <si>
    <t>Using the illustrative RAAFs from Column L, please list the typical monthly customer bill impacts that would have been calculated for each rate class for the majority of 2020 had all low-income customers been on default service</t>
  </si>
  <si>
    <t>Enter the GAF for R-4 customers that was applicable in the month</t>
  </si>
  <si>
    <t>2019 and 2020 Rate and Bill Impacts on the RAAF Resulting from the Competitive Supply Market</t>
  </si>
  <si>
    <t># of Default Service Customers</t>
  </si>
  <si>
    <t>Total Sales to R-2 Customers Served by Competitive Suppliers (therms)</t>
  </si>
  <si>
    <t>Total Sales to R-4 Customers Served by Competitive Suppliers (therms)</t>
  </si>
  <si>
    <t>R-2 GAF ($/therm)</t>
  </si>
  <si>
    <t>R-4 GAF ($/therm)</t>
  </si>
  <si>
    <t>2019 Illustrative Incremental RAAF Rate</t>
  </si>
  <si>
    <t>2020 Illustrative Incremental RAAF Rate</t>
  </si>
  <si>
    <t>Line</t>
  </si>
  <si>
    <t>Distribution</t>
  </si>
  <si>
    <t>Forecast</t>
  </si>
  <si>
    <t>Target</t>
  </si>
  <si>
    <t>Proposed</t>
  </si>
  <si>
    <t>No.</t>
  </si>
  <si>
    <t>Customer Class</t>
  </si>
  <si>
    <t>Rate Class</t>
  </si>
  <si>
    <t>Allocator</t>
  </si>
  <si>
    <t xml:space="preserve">Sales </t>
  </si>
  <si>
    <t>Revenue</t>
  </si>
  <si>
    <t>RAAF</t>
  </si>
  <si>
    <t>(a)</t>
  </si>
  <si>
    <t>(b)</t>
  </si>
  <si>
    <t>(c)</t>
  </si>
  <si>
    <t>(d)</t>
  </si>
  <si>
    <t>(e)</t>
  </si>
  <si>
    <t>(f)</t>
  </si>
  <si>
    <t>(g)</t>
  </si>
  <si>
    <t>Residential</t>
  </si>
  <si>
    <t>R-1/R-2/R-3/R-4</t>
  </si>
  <si>
    <t>Small C/I</t>
  </si>
  <si>
    <t>G-41/G-51</t>
  </si>
  <si>
    <t>Medium C/I</t>
  </si>
  <si>
    <t>G-42/G-52</t>
  </si>
  <si>
    <t>Large C/I</t>
  </si>
  <si>
    <t>G-43/G-53</t>
  </si>
  <si>
    <t>Total</t>
  </si>
  <si>
    <t>Notes:</t>
  </si>
  <si>
    <t>Col. (a): per Tariff</t>
  </si>
  <si>
    <t>Col. (b): per D.P.U. 18-GAF-P8(RAAF), Exhibit EVERSOURCE-MQ-1</t>
  </si>
  <si>
    <t>Col. (c), Lines 1 to 4: Col. (a) x Col. (c) Total</t>
  </si>
  <si>
    <t>Col. (c), Lines 5: Table 2, Col. K, Lines 7 to 18 and Col. O, Lines 7 to 18</t>
  </si>
  <si>
    <t>Col. (d): Col. (c) / Col. (b)</t>
  </si>
  <si>
    <t>Col. (e): per D.P.U. 19-GAF-P8(RAAF), Exhibit EVERSOURCE-MQ-1</t>
  </si>
  <si>
    <t>Col. (f), Lines 1 to 4: Col. (a) x Col. (f) Total</t>
  </si>
  <si>
    <t>Col. (f), Lines 5: Table 2, (Col. K, Lines 4 to 6 and Col. O, Lines 4 to 6) x 4</t>
  </si>
  <si>
    <t>Col. (g): Col. (f) / Col. (e)</t>
  </si>
  <si>
    <t>Avg Use Therms per Customer</t>
  </si>
  <si>
    <t>R-1</t>
  </si>
  <si>
    <t>R-2</t>
  </si>
  <si>
    <t>R-3</t>
  </si>
  <si>
    <t>R-4</t>
  </si>
  <si>
    <t>G-41</t>
  </si>
  <si>
    <t>G-42</t>
  </si>
  <si>
    <t>G-43</t>
  </si>
  <si>
    <t>G-51</t>
  </si>
  <si>
    <t>G-52</t>
  </si>
  <si>
    <t>G-53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</si>
</sst>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3" formatCode="_(* #,##0.00_);_(* \(#,##0.00\);_(* &quot;-&quot;??_);_(@_)"/>
    <numFmt numFmtId="164" formatCode="&quot;$&quot;#,##0.00000"/>
    <numFmt numFmtId="165" formatCode="&quot;$&quot;#,##0"/>
    <numFmt numFmtId="166" formatCode="&quot;$&quot;#,##0.00"/>
    <numFmt numFmtId="167" formatCode="0.0000%"/>
    <numFmt numFmtId="168"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37" fontId="0"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3" fillId="0" borderId="0" xfId="0" applyFont="1"/>
    <xf numFmtId="0" fontId="2" fillId="0" borderId="12" xfId="0" applyFont="1" applyFill="1" applyBorder="1" applyAlignment="1">
      <alignment horizontal="center" vertical="center" wrapText="1"/>
    </xf>
    <xf numFmtId="37" fontId="0" fillId="2" borderId="9" xfId="1" applyNumberFormat="1" applyFont="1" applyFill="1" applyBorder="1" applyAlignment="1">
      <alignment horizontal="center" vertical="center"/>
    </xf>
    <xf numFmtId="165" fontId="0" fillId="2" borderId="9" xfId="0" applyNumberFormat="1" applyFill="1" applyBorder="1" applyAlignment="1">
      <alignment horizontal="center" vertical="center"/>
    </xf>
    <xf numFmtId="165" fontId="0" fillId="0" borderId="9"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8" xfId="0" applyNumberFormat="1" applyFont="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applyFill="1" applyBorder="1"/>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 fontId="0" fillId="0" borderId="34" xfId="0" applyNumberFormat="1" applyBorder="1" applyAlignment="1">
      <alignment horizontal="center" vertical="center"/>
    </xf>
    <xf numFmtId="3" fontId="0" fillId="2" borderId="7"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3" borderId="35" xfId="1" applyNumberFormat="1" applyFont="1" applyFill="1" applyBorder="1" applyAlignment="1">
      <alignment horizontal="center" vertical="center"/>
    </xf>
    <xf numFmtId="3" fontId="0" fillId="3" borderId="21" xfId="1" applyNumberFormat="1" applyFont="1" applyFill="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7" fontId="0" fillId="0" borderId="36" xfId="0" applyNumberFormat="1" applyBorder="1" applyAlignment="1">
      <alignment horizontal="center" vertical="center"/>
    </xf>
    <xf numFmtId="3" fontId="0" fillId="2" borderId="8"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3" fontId="0" fillId="3" borderId="10" xfId="1" applyNumberFormat="1" applyFont="1" applyFill="1" applyBorder="1" applyAlignment="1">
      <alignment horizontal="center" vertical="center"/>
    </xf>
    <xf numFmtId="3" fontId="0" fillId="3" borderId="20" xfId="1" applyNumberFormat="1" applyFont="1" applyFill="1" applyBorder="1" applyAlignment="1">
      <alignment horizontal="center" vertic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166" fontId="0" fillId="2" borderId="2" xfId="0" applyNumberFormat="1" applyFill="1" applyBorder="1" applyAlignment="1">
      <alignment horizontal="center"/>
    </xf>
    <xf numFmtId="166" fontId="0" fillId="2" borderId="14" xfId="0" applyNumberFormat="1" applyFill="1" applyBorder="1" applyAlignment="1">
      <alignment horizontal="center"/>
    </xf>
    <xf numFmtId="0" fontId="2" fillId="0" borderId="37" xfId="0" applyFont="1" applyBorder="1" applyAlignment="1">
      <alignment horizontal="center" vertical="center"/>
    </xf>
    <xf numFmtId="5" fontId="2" fillId="0" borderId="38"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39" xfId="0" applyFont="1" applyBorder="1" applyAlignment="1">
      <alignment horizontal="center" vertical="center" wrapText="1"/>
    </xf>
    <xf numFmtId="37" fontId="0" fillId="2" borderId="7" xfId="1" applyNumberFormat="1" applyFont="1" applyFill="1" applyBorder="1" applyAlignment="1">
      <alignment horizontal="center" vertical="center"/>
    </xf>
    <xf numFmtId="165" fontId="0" fillId="2" borderId="6" xfId="0" applyNumberFormat="1" applyFill="1" applyBorder="1" applyAlignment="1">
      <alignment horizontal="center" vertical="center"/>
    </xf>
    <xf numFmtId="9" fontId="0" fillId="2" borderId="35" xfId="0" applyNumberFormat="1" applyFill="1" applyBorder="1" applyAlignment="1">
      <alignment horizont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0" fontId="2" fillId="0" borderId="41" xfId="0"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5" fontId="0" fillId="0" borderId="35"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2" borderId="7" xfId="0" applyNumberFormat="1" applyFont="1" applyFill="1" applyBorder="1" applyAlignment="1">
      <alignment horizontal="center" vertical="center" wrapText="1"/>
    </xf>
    <xf numFmtId="165" fontId="0" fillId="2" borderId="3" xfId="0" applyNumberFormat="1" applyFont="1" applyFill="1" applyBorder="1" applyAlignment="1">
      <alignment horizontal="center" vertical="center" wrapText="1"/>
    </xf>
    <xf numFmtId="165" fontId="0" fillId="2" borderId="3" xfId="0" applyNumberFormat="1" applyFill="1" applyBorder="1" applyAlignment="1">
      <alignment horizontal="center"/>
    </xf>
    <xf numFmtId="165" fontId="0" fillId="2" borderId="8" xfId="0" applyNumberFormat="1" applyFill="1" applyBorder="1" applyAlignment="1">
      <alignment horizontal="center"/>
    </xf>
    <xf numFmtId="37" fontId="2" fillId="0" borderId="42" xfId="0" applyNumberFormat="1" applyFont="1" applyBorder="1" applyAlignment="1">
      <alignment horizontal="center" vertical="center"/>
    </xf>
    <xf numFmtId="164" fontId="0" fillId="2" borderId="1" xfId="0" applyNumberFormat="1" applyFill="1" applyBorder="1" applyAlignment="1">
      <alignment horizontal="center" vertical="center"/>
    </xf>
    <xf numFmtId="37" fontId="0" fillId="2" borderId="6" xfId="1" applyNumberFormat="1" applyFont="1" applyFill="1" applyBorder="1" applyAlignment="1">
      <alignment horizontal="center" vertical="center"/>
    </xf>
    <xf numFmtId="164" fontId="0" fillId="2" borderId="6" xfId="0" applyNumberFormat="1" applyFill="1" applyBorder="1" applyAlignment="1">
      <alignment horizontal="center" vertical="center"/>
    </xf>
    <xf numFmtId="164" fontId="0" fillId="2" borderId="9" xfId="0" applyNumberFormat="1" applyFill="1" applyBorder="1" applyAlignment="1">
      <alignment horizontal="center" vertical="center"/>
    </xf>
    <xf numFmtId="9" fontId="0" fillId="2" borderId="10" xfId="0" applyNumberFormat="1" applyFill="1" applyBorder="1" applyAlignment="1">
      <alignment horizontal="center"/>
    </xf>
    <xf numFmtId="0" fontId="2" fillId="0" borderId="28" xfId="0" applyFont="1" applyBorder="1" applyAlignment="1">
      <alignment horizontal="center" vertical="center"/>
    </xf>
    <xf numFmtId="165" fontId="0"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xf>
    <xf numFmtId="37" fontId="0" fillId="2" borderId="8" xfId="1" applyNumberFormat="1" applyFont="1" applyFill="1" applyBorder="1" applyAlignment="1">
      <alignment horizontal="center" vertical="center"/>
    </xf>
    <xf numFmtId="165" fontId="0" fillId="2" borderId="9" xfId="0" applyNumberFormat="1" applyFill="1" applyBorder="1" applyAlignment="1">
      <alignment horizontal="center"/>
    </xf>
    <xf numFmtId="5" fontId="2" fillId="4" borderId="38" xfId="0" applyNumberFormat="1" applyFont="1" applyFill="1" applyBorder="1" applyAlignment="1">
      <alignment horizontal="center" vertical="center"/>
    </xf>
    <xf numFmtId="5" fontId="2" fillId="4" borderId="43"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2" xfId="0" applyBorder="1" applyAlignment="1">
      <alignment horizontal="center" vertical="center"/>
    </xf>
    <xf numFmtId="49" fontId="0" fillId="2" borderId="4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164" fontId="0" fillId="2" borderId="22" xfId="0" applyNumberFormat="1" applyFill="1" applyBorder="1" applyAlignment="1">
      <alignment horizontal="center" vertical="center" wrapText="1"/>
    </xf>
    <xf numFmtId="166" fontId="0" fillId="2" borderId="44" xfId="0" applyNumberFormat="1" applyFill="1" applyBorder="1" applyAlignment="1">
      <alignment horizontal="center" vertical="center" wrapText="1"/>
    </xf>
    <xf numFmtId="164" fontId="0" fillId="2" borderId="44" xfId="0" applyNumberFormat="1" applyFill="1" applyBorder="1" applyAlignment="1">
      <alignment horizontal="center" vertical="center" wrapText="1"/>
    </xf>
    <xf numFmtId="164" fontId="0" fillId="0" borderId="23" xfId="0" applyNumberFormat="1" applyBorder="1" applyAlignment="1">
      <alignment horizontal="center" vertical="center"/>
    </xf>
    <xf numFmtId="166" fontId="0" fillId="0" borderId="26" xfId="0" applyNumberFormat="1" applyBorder="1" applyAlignment="1">
      <alignment horizontal="center"/>
    </xf>
    <xf numFmtId="0" fontId="0" fillId="0" borderId="3" xfId="0" applyBorder="1" applyAlignment="1">
      <alignment horizontal="center" vertical="center"/>
    </xf>
    <xf numFmtId="49" fontId="0" fillId="2" borderId="2"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6" fontId="0" fillId="2" borderId="2"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49" fontId="0" fillId="2" borderId="2" xfId="0" applyNumberFormat="1" applyFill="1" applyBorder="1" applyAlignment="1">
      <alignment horizontal="center"/>
    </xf>
    <xf numFmtId="49" fontId="0" fillId="2" borderId="11" xfId="0" applyNumberFormat="1" applyFill="1" applyBorder="1" applyAlignment="1">
      <alignment horizontal="center"/>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0" fillId="0" borderId="8" xfId="0" applyBorder="1" applyAlignment="1">
      <alignment horizontal="center"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164" fontId="0" fillId="2" borderId="8" xfId="0" applyNumberFormat="1" applyFill="1" applyBorder="1" applyAlignment="1">
      <alignment horizontal="center"/>
    </xf>
    <xf numFmtId="164" fontId="0" fillId="2" borderId="14" xfId="0" applyNumberFormat="1" applyFill="1" applyBorder="1" applyAlignment="1">
      <alignment horizontal="center"/>
    </xf>
    <xf numFmtId="164" fontId="0" fillId="0" borderId="9" xfId="0" applyNumberFormat="1" applyBorder="1" applyAlignment="1">
      <alignment horizontal="center" vertical="center"/>
    </xf>
    <xf numFmtId="166" fontId="0" fillId="0" borderId="10" xfId="0" applyNumberFormat="1" applyBorder="1" applyAlignment="1">
      <alignment horizont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6" xfId="0" applyBorder="1" applyAlignment="1">
      <alignment horizontal="center"/>
    </xf>
    <xf numFmtId="0" fontId="0" fillId="0" borderId="0" xfId="0" applyAlignment="1">
      <alignment horizontal="center"/>
    </xf>
    <xf numFmtId="0" fontId="4" fillId="0" borderId="0" xfId="0" applyFont="1"/>
    <xf numFmtId="0" fontId="4" fillId="0" borderId="0" xfId="0" applyFont="1" applyAlignment="1">
      <alignment horizontal="center"/>
    </xf>
    <xf numFmtId="167" fontId="0" fillId="0" borderId="0" xfId="2" applyNumberFormat="1" applyFont="1"/>
    <xf numFmtId="168" fontId="0" fillId="0" borderId="0" xfId="1" applyNumberFormat="1" applyFont="1"/>
    <xf numFmtId="165" fontId="0" fillId="0" borderId="0" xfId="0" applyNumberFormat="1"/>
    <xf numFmtId="164" fontId="0" fillId="0" borderId="0" xfId="0" applyNumberFormat="1"/>
    <xf numFmtId="0" fontId="2" fillId="0" borderId="0" xfId="0" applyFont="1" applyFill="1" applyBorder="1" applyAlignment="1">
      <alignment horizontal="center" vertical="center" wrapText="1"/>
    </xf>
    <xf numFmtId="3"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zoomScaleNormal="100" workbookViewId="0"/>
  </sheetViews>
  <sheetFormatPr defaultColWidth="9.1796875" defaultRowHeight="14.5" x14ac:dyDescent="0.35"/>
  <cols>
    <col min="1" max="1" width="9.26953125" style="2" customWidth="1"/>
    <col min="2" max="13" width="14" style="2" customWidth="1"/>
    <col min="14" max="16384" width="9.1796875" style="2"/>
  </cols>
  <sheetData>
    <row r="1" spans="1:13" x14ac:dyDescent="0.35">
      <c r="A1" s="6" t="s">
        <v>2</v>
      </c>
      <c r="B1" s="6" t="s">
        <v>17</v>
      </c>
      <c r="C1" s="6"/>
      <c r="E1" s="6"/>
      <c r="F1" s="6"/>
      <c r="H1" s="6"/>
      <c r="I1" s="6"/>
      <c r="K1" s="6"/>
      <c r="L1" s="6"/>
    </row>
    <row r="2" spans="1:13" ht="15" thickBot="1" x14ac:dyDescent="0.4">
      <c r="A2" s="6"/>
      <c r="B2" s="6"/>
      <c r="C2" s="6"/>
      <c r="E2" s="6"/>
      <c r="F2" s="6"/>
      <c r="H2" s="6"/>
      <c r="I2" s="6"/>
      <c r="K2" s="6"/>
      <c r="L2" s="6"/>
    </row>
    <row r="3" spans="1:13" ht="24.65" customHeight="1" x14ac:dyDescent="0.35">
      <c r="A3" s="104" t="s">
        <v>0</v>
      </c>
      <c r="B3" s="106" t="s">
        <v>18</v>
      </c>
      <c r="C3" s="107"/>
      <c r="D3" s="108"/>
      <c r="E3" s="106" t="s">
        <v>19</v>
      </c>
      <c r="F3" s="107"/>
      <c r="G3" s="108"/>
      <c r="H3" s="106" t="s">
        <v>20</v>
      </c>
      <c r="I3" s="107"/>
      <c r="J3" s="109"/>
      <c r="K3" s="106" t="s">
        <v>21</v>
      </c>
      <c r="L3" s="107"/>
      <c r="M3" s="110"/>
    </row>
    <row r="4" spans="1:13" ht="58.5" thickBot="1" x14ac:dyDescent="0.4">
      <c r="A4" s="105"/>
      <c r="B4" s="22" t="s">
        <v>69</v>
      </c>
      <c r="C4" s="23" t="s">
        <v>23</v>
      </c>
      <c r="D4" s="23" t="s">
        <v>22</v>
      </c>
      <c r="E4" s="22" t="s">
        <v>69</v>
      </c>
      <c r="F4" s="23" t="s">
        <v>23</v>
      </c>
      <c r="G4" s="23" t="s">
        <v>22</v>
      </c>
      <c r="H4" s="22" t="s">
        <v>69</v>
      </c>
      <c r="I4" s="23" t="s">
        <v>23</v>
      </c>
      <c r="J4" s="24" t="s">
        <v>22</v>
      </c>
      <c r="K4" s="22" t="s">
        <v>69</v>
      </c>
      <c r="L4" s="23" t="s">
        <v>23</v>
      </c>
      <c r="M4" s="25" t="s">
        <v>22</v>
      </c>
    </row>
    <row r="5" spans="1:13" x14ac:dyDescent="0.35">
      <c r="A5" s="26">
        <v>43891</v>
      </c>
      <c r="B5" s="27">
        <v>12083</v>
      </c>
      <c r="C5" s="28">
        <v>248</v>
      </c>
      <c r="D5" s="29">
        <f t="shared" ref="D5:D31" si="0">SUM(B5:C5)</f>
        <v>12331</v>
      </c>
      <c r="E5" s="27">
        <v>1429</v>
      </c>
      <c r="F5" s="28">
        <v>108</v>
      </c>
      <c r="G5" s="29">
        <f t="shared" ref="G5:G31" si="1">SUM(E5:F5)</f>
        <v>1537</v>
      </c>
      <c r="H5" s="27">
        <v>222285</v>
      </c>
      <c r="I5" s="28">
        <v>4505</v>
      </c>
      <c r="J5" s="30">
        <f t="shared" ref="J5:J31" si="2">SUM(H5:I5)</f>
        <v>226790</v>
      </c>
      <c r="K5" s="27">
        <v>26298</v>
      </c>
      <c r="L5" s="28">
        <v>1888</v>
      </c>
      <c r="M5" s="29">
        <f>SUM(K5:L5)</f>
        <v>28186</v>
      </c>
    </row>
    <row r="6" spans="1:13" x14ac:dyDescent="0.35">
      <c r="A6" s="26">
        <v>43862</v>
      </c>
      <c r="B6" s="31">
        <v>11967</v>
      </c>
      <c r="C6" s="32">
        <v>257</v>
      </c>
      <c r="D6" s="33">
        <f t="shared" si="0"/>
        <v>12224</v>
      </c>
      <c r="E6" s="31">
        <v>1424</v>
      </c>
      <c r="F6" s="32">
        <v>122</v>
      </c>
      <c r="G6" s="33">
        <f t="shared" si="1"/>
        <v>1546</v>
      </c>
      <c r="H6" s="31">
        <v>221817</v>
      </c>
      <c r="I6" s="32">
        <v>4671</v>
      </c>
      <c r="J6" s="34">
        <f t="shared" si="2"/>
        <v>226488</v>
      </c>
      <c r="K6" s="31">
        <v>25802</v>
      </c>
      <c r="L6" s="32">
        <v>2090</v>
      </c>
      <c r="M6" s="33">
        <f t="shared" ref="M6:M31" si="3">SUM(K6:L6)</f>
        <v>27892</v>
      </c>
    </row>
    <row r="7" spans="1:13" x14ac:dyDescent="0.35">
      <c r="A7" s="26">
        <v>43831</v>
      </c>
      <c r="B7" s="31">
        <v>11892</v>
      </c>
      <c r="C7" s="32">
        <v>266</v>
      </c>
      <c r="D7" s="33">
        <f t="shared" si="0"/>
        <v>12158</v>
      </c>
      <c r="E7" s="31">
        <v>1393</v>
      </c>
      <c r="F7" s="32">
        <v>119</v>
      </c>
      <c r="G7" s="33">
        <f t="shared" si="1"/>
        <v>1512</v>
      </c>
      <c r="H7" s="31">
        <v>221904</v>
      </c>
      <c r="I7" s="32">
        <v>4710</v>
      </c>
      <c r="J7" s="34">
        <f t="shared" si="2"/>
        <v>226614</v>
      </c>
      <c r="K7" s="31">
        <v>25406</v>
      </c>
      <c r="L7" s="32">
        <v>2119</v>
      </c>
      <c r="M7" s="33">
        <f t="shared" si="3"/>
        <v>27525</v>
      </c>
    </row>
    <row r="8" spans="1:13" x14ac:dyDescent="0.35">
      <c r="A8" s="26">
        <v>43800</v>
      </c>
      <c r="B8" s="31">
        <v>11907</v>
      </c>
      <c r="C8" s="32">
        <v>270</v>
      </c>
      <c r="D8" s="33">
        <f t="shared" si="0"/>
        <v>12177</v>
      </c>
      <c r="E8" s="31">
        <v>1407</v>
      </c>
      <c r="F8" s="32">
        <v>123</v>
      </c>
      <c r="G8" s="33">
        <f t="shared" si="1"/>
        <v>1530</v>
      </c>
      <c r="H8" s="31">
        <v>221260</v>
      </c>
      <c r="I8" s="32">
        <v>4751</v>
      </c>
      <c r="J8" s="34">
        <f t="shared" si="2"/>
        <v>226011</v>
      </c>
      <c r="K8" s="31">
        <v>25288</v>
      </c>
      <c r="L8" s="32">
        <v>2148</v>
      </c>
      <c r="M8" s="33">
        <f t="shared" si="3"/>
        <v>27436</v>
      </c>
    </row>
    <row r="9" spans="1:13" x14ac:dyDescent="0.35">
      <c r="A9" s="26">
        <v>43770</v>
      </c>
      <c r="B9" s="31">
        <v>11930</v>
      </c>
      <c r="C9" s="32">
        <v>266</v>
      </c>
      <c r="D9" s="33">
        <f t="shared" si="0"/>
        <v>12196</v>
      </c>
      <c r="E9" s="31">
        <v>1391</v>
      </c>
      <c r="F9" s="32">
        <v>127</v>
      </c>
      <c r="G9" s="33">
        <f t="shared" si="1"/>
        <v>1518</v>
      </c>
      <c r="H9" s="31">
        <v>219006</v>
      </c>
      <c r="I9" s="32">
        <v>4621</v>
      </c>
      <c r="J9" s="34">
        <f t="shared" si="2"/>
        <v>223627</v>
      </c>
      <c r="K9" s="31">
        <v>26005</v>
      </c>
      <c r="L9" s="32">
        <v>2302</v>
      </c>
      <c r="M9" s="33">
        <f t="shared" si="3"/>
        <v>28307</v>
      </c>
    </row>
    <row r="10" spans="1:13" x14ac:dyDescent="0.35">
      <c r="A10" s="26">
        <v>43739</v>
      </c>
      <c r="B10" s="31">
        <v>11745</v>
      </c>
      <c r="C10" s="32">
        <v>271</v>
      </c>
      <c r="D10" s="33">
        <f t="shared" si="0"/>
        <v>12016</v>
      </c>
      <c r="E10" s="31">
        <v>1398</v>
      </c>
      <c r="F10" s="32">
        <v>123</v>
      </c>
      <c r="G10" s="33">
        <f t="shared" si="1"/>
        <v>1521</v>
      </c>
      <c r="H10" s="31">
        <v>214872</v>
      </c>
      <c r="I10" s="32">
        <v>4678</v>
      </c>
      <c r="J10" s="34">
        <f t="shared" si="2"/>
        <v>219550</v>
      </c>
      <c r="K10" s="31">
        <v>25814</v>
      </c>
      <c r="L10" s="32">
        <v>2386</v>
      </c>
      <c r="M10" s="33">
        <f t="shared" si="3"/>
        <v>28200</v>
      </c>
    </row>
    <row r="11" spans="1:13" x14ac:dyDescent="0.35">
      <c r="A11" s="26">
        <v>43709</v>
      </c>
      <c r="B11" s="31">
        <v>11600</v>
      </c>
      <c r="C11" s="32">
        <v>275</v>
      </c>
      <c r="D11" s="33">
        <f t="shared" si="0"/>
        <v>11875</v>
      </c>
      <c r="E11" s="31">
        <v>1349</v>
      </c>
      <c r="F11" s="32">
        <v>125</v>
      </c>
      <c r="G11" s="33">
        <f t="shared" si="1"/>
        <v>1474</v>
      </c>
      <c r="H11" s="31">
        <v>211534</v>
      </c>
      <c r="I11" s="32">
        <v>4739</v>
      </c>
      <c r="J11" s="34">
        <f t="shared" si="2"/>
        <v>216273</v>
      </c>
      <c r="K11" s="31">
        <v>25185</v>
      </c>
      <c r="L11" s="32">
        <v>2450</v>
      </c>
      <c r="M11" s="33">
        <f t="shared" si="3"/>
        <v>27635</v>
      </c>
    </row>
    <row r="12" spans="1:13" x14ac:dyDescent="0.35">
      <c r="A12" s="26">
        <v>43678</v>
      </c>
      <c r="B12" s="31">
        <v>10950</v>
      </c>
      <c r="C12" s="32">
        <v>266</v>
      </c>
      <c r="D12" s="33">
        <f t="shared" si="0"/>
        <v>11216</v>
      </c>
      <c r="E12" s="31">
        <v>1367</v>
      </c>
      <c r="F12" s="32">
        <v>126</v>
      </c>
      <c r="G12" s="33">
        <f t="shared" si="1"/>
        <v>1493</v>
      </c>
      <c r="H12" s="31">
        <v>208642</v>
      </c>
      <c r="I12" s="32">
        <v>4775</v>
      </c>
      <c r="J12" s="34">
        <f t="shared" si="2"/>
        <v>213417</v>
      </c>
      <c r="K12" s="31">
        <v>25262</v>
      </c>
      <c r="L12" s="32">
        <v>2494</v>
      </c>
      <c r="M12" s="33">
        <f t="shared" si="3"/>
        <v>27756</v>
      </c>
    </row>
    <row r="13" spans="1:13" x14ac:dyDescent="0.35">
      <c r="A13" s="26">
        <v>43647</v>
      </c>
      <c r="B13" s="31">
        <v>11214</v>
      </c>
      <c r="C13" s="32">
        <v>273</v>
      </c>
      <c r="D13" s="33">
        <f t="shared" si="0"/>
        <v>11487</v>
      </c>
      <c r="E13" s="31">
        <v>1371</v>
      </c>
      <c r="F13" s="32">
        <v>126</v>
      </c>
      <c r="G13" s="33">
        <f t="shared" si="1"/>
        <v>1497</v>
      </c>
      <c r="H13" s="31">
        <v>209546</v>
      </c>
      <c r="I13" s="32">
        <v>4825</v>
      </c>
      <c r="J13" s="34">
        <f t="shared" si="2"/>
        <v>214371</v>
      </c>
      <c r="K13" s="31">
        <v>25475</v>
      </c>
      <c r="L13" s="32">
        <v>2559</v>
      </c>
      <c r="M13" s="33">
        <f t="shared" si="3"/>
        <v>28034</v>
      </c>
    </row>
    <row r="14" spans="1:13" x14ac:dyDescent="0.35">
      <c r="A14" s="26">
        <v>43617</v>
      </c>
      <c r="B14" s="31">
        <v>11591</v>
      </c>
      <c r="C14" s="32">
        <v>287</v>
      </c>
      <c r="D14" s="33">
        <f t="shared" si="0"/>
        <v>11878</v>
      </c>
      <c r="E14" s="31">
        <v>1437</v>
      </c>
      <c r="F14" s="32">
        <v>128</v>
      </c>
      <c r="G14" s="33">
        <f t="shared" si="1"/>
        <v>1565</v>
      </c>
      <c r="H14" s="31">
        <v>214436</v>
      </c>
      <c r="I14" s="32">
        <v>5089</v>
      </c>
      <c r="J14" s="34">
        <f t="shared" si="2"/>
        <v>219525</v>
      </c>
      <c r="K14" s="31">
        <v>26266</v>
      </c>
      <c r="L14" s="32">
        <v>2618</v>
      </c>
      <c r="M14" s="33">
        <f t="shared" si="3"/>
        <v>28884</v>
      </c>
    </row>
    <row r="15" spans="1:13" x14ac:dyDescent="0.35">
      <c r="A15" s="26">
        <v>43586</v>
      </c>
      <c r="B15" s="31">
        <v>11755</v>
      </c>
      <c r="C15" s="32">
        <v>282</v>
      </c>
      <c r="D15" s="33">
        <f t="shared" si="0"/>
        <v>12037</v>
      </c>
      <c r="E15" s="31">
        <v>1485</v>
      </c>
      <c r="F15" s="32">
        <v>125</v>
      </c>
      <c r="G15" s="33">
        <f t="shared" si="1"/>
        <v>1610</v>
      </c>
      <c r="H15" s="31">
        <v>216116</v>
      </c>
      <c r="I15" s="32">
        <v>5043</v>
      </c>
      <c r="J15" s="34">
        <f t="shared" si="2"/>
        <v>221159</v>
      </c>
      <c r="K15" s="31">
        <v>26583</v>
      </c>
      <c r="L15" s="32">
        <v>2576</v>
      </c>
      <c r="M15" s="33">
        <f t="shared" si="3"/>
        <v>29159</v>
      </c>
    </row>
    <row r="16" spans="1:13" x14ac:dyDescent="0.35">
      <c r="A16" s="26">
        <v>43556</v>
      </c>
      <c r="B16" s="31">
        <v>11906</v>
      </c>
      <c r="C16" s="32">
        <v>276</v>
      </c>
      <c r="D16" s="33">
        <f t="shared" si="0"/>
        <v>12182</v>
      </c>
      <c r="E16" s="31">
        <v>1465</v>
      </c>
      <c r="F16" s="32">
        <v>126</v>
      </c>
      <c r="G16" s="33">
        <f t="shared" si="1"/>
        <v>1591</v>
      </c>
      <c r="H16" s="31">
        <v>217156</v>
      </c>
      <c r="I16" s="32">
        <v>5046</v>
      </c>
      <c r="J16" s="34">
        <f t="shared" si="2"/>
        <v>222202</v>
      </c>
      <c r="K16" s="31">
        <v>26428</v>
      </c>
      <c r="L16" s="32">
        <v>2565</v>
      </c>
      <c r="M16" s="33">
        <f t="shared" si="3"/>
        <v>28993</v>
      </c>
    </row>
    <row r="17" spans="1:13" x14ac:dyDescent="0.35">
      <c r="A17" s="26">
        <v>43525</v>
      </c>
      <c r="B17" s="31">
        <v>12033</v>
      </c>
      <c r="C17" s="32">
        <v>279</v>
      </c>
      <c r="D17" s="33">
        <f t="shared" si="0"/>
        <v>12312</v>
      </c>
      <c r="E17" s="31">
        <v>1502</v>
      </c>
      <c r="F17" s="32">
        <v>122</v>
      </c>
      <c r="G17" s="33">
        <f t="shared" si="1"/>
        <v>1624</v>
      </c>
      <c r="H17" s="31">
        <v>217604</v>
      </c>
      <c r="I17" s="32">
        <v>5096</v>
      </c>
      <c r="J17" s="34">
        <f t="shared" si="2"/>
        <v>222700</v>
      </c>
      <c r="K17" s="31">
        <v>26107</v>
      </c>
      <c r="L17" s="32">
        <v>2578</v>
      </c>
      <c r="M17" s="33">
        <f t="shared" si="3"/>
        <v>28685</v>
      </c>
    </row>
    <row r="18" spans="1:13" x14ac:dyDescent="0.35">
      <c r="A18" s="26">
        <v>43497</v>
      </c>
      <c r="B18" s="31">
        <v>12090</v>
      </c>
      <c r="C18" s="32">
        <v>274</v>
      </c>
      <c r="D18" s="33">
        <f t="shared" si="0"/>
        <v>12364</v>
      </c>
      <c r="E18" s="31">
        <v>1495</v>
      </c>
      <c r="F18" s="32">
        <v>124</v>
      </c>
      <c r="G18" s="33">
        <f t="shared" si="1"/>
        <v>1619</v>
      </c>
      <c r="H18" s="31">
        <v>217416</v>
      </c>
      <c r="I18" s="32">
        <v>5151</v>
      </c>
      <c r="J18" s="34">
        <f t="shared" si="2"/>
        <v>222567</v>
      </c>
      <c r="K18" s="31">
        <v>25815</v>
      </c>
      <c r="L18" s="32">
        <v>2570</v>
      </c>
      <c r="M18" s="33">
        <f t="shared" si="3"/>
        <v>28385</v>
      </c>
    </row>
    <row r="19" spans="1:13" x14ac:dyDescent="0.35">
      <c r="A19" s="26">
        <v>43466</v>
      </c>
      <c r="B19" s="31">
        <v>12187</v>
      </c>
      <c r="C19" s="32">
        <v>274</v>
      </c>
      <c r="D19" s="33">
        <f t="shared" si="0"/>
        <v>12461</v>
      </c>
      <c r="E19" s="31">
        <v>1497</v>
      </c>
      <c r="F19" s="32">
        <v>126</v>
      </c>
      <c r="G19" s="33">
        <f t="shared" si="1"/>
        <v>1623</v>
      </c>
      <c r="H19" s="31">
        <v>217402</v>
      </c>
      <c r="I19" s="32">
        <v>5054</v>
      </c>
      <c r="J19" s="34">
        <f t="shared" si="2"/>
        <v>222456</v>
      </c>
      <c r="K19" s="31">
        <v>25550</v>
      </c>
      <c r="L19" s="32">
        <v>2516</v>
      </c>
      <c r="M19" s="33">
        <f t="shared" si="3"/>
        <v>28066</v>
      </c>
    </row>
    <row r="20" spans="1:13" x14ac:dyDescent="0.35">
      <c r="A20" s="26">
        <v>43435</v>
      </c>
      <c r="B20" s="31">
        <v>11986</v>
      </c>
      <c r="C20" s="32">
        <v>279</v>
      </c>
      <c r="D20" s="33">
        <f t="shared" si="0"/>
        <v>12265</v>
      </c>
      <c r="E20" s="31">
        <v>1499</v>
      </c>
      <c r="F20" s="32">
        <v>130</v>
      </c>
      <c r="G20" s="33">
        <f t="shared" si="1"/>
        <v>1629</v>
      </c>
      <c r="H20" s="31">
        <v>216722</v>
      </c>
      <c r="I20" s="32">
        <v>5021</v>
      </c>
      <c r="J20" s="34">
        <f t="shared" si="2"/>
        <v>221743</v>
      </c>
      <c r="K20" s="31">
        <v>25559</v>
      </c>
      <c r="L20" s="32">
        <v>2490</v>
      </c>
      <c r="M20" s="33">
        <f t="shared" si="3"/>
        <v>28049</v>
      </c>
    </row>
    <row r="21" spans="1:13" x14ac:dyDescent="0.35">
      <c r="A21" s="26">
        <v>43405</v>
      </c>
      <c r="B21" s="31">
        <v>12380</v>
      </c>
      <c r="C21" s="32">
        <v>261</v>
      </c>
      <c r="D21" s="33">
        <f t="shared" si="0"/>
        <v>12641</v>
      </c>
      <c r="E21" s="31">
        <v>1475</v>
      </c>
      <c r="F21" s="32">
        <v>128</v>
      </c>
      <c r="G21" s="33">
        <f t="shared" si="1"/>
        <v>1603</v>
      </c>
      <c r="H21" s="31">
        <v>215834</v>
      </c>
      <c r="I21" s="32">
        <v>4742</v>
      </c>
      <c r="J21" s="34">
        <f t="shared" si="2"/>
        <v>220576</v>
      </c>
      <c r="K21" s="31">
        <v>25662</v>
      </c>
      <c r="L21" s="32">
        <v>2380</v>
      </c>
      <c r="M21" s="33">
        <f t="shared" si="3"/>
        <v>28042</v>
      </c>
    </row>
    <row r="22" spans="1:13" x14ac:dyDescent="0.35">
      <c r="A22" s="26">
        <v>43374</v>
      </c>
      <c r="B22" s="31">
        <v>12017</v>
      </c>
      <c r="C22" s="32">
        <v>248</v>
      </c>
      <c r="D22" s="33">
        <f t="shared" si="0"/>
        <v>12265</v>
      </c>
      <c r="E22" s="31">
        <v>1426</v>
      </c>
      <c r="F22" s="32">
        <v>116</v>
      </c>
      <c r="G22" s="33">
        <f t="shared" si="1"/>
        <v>1542</v>
      </c>
      <c r="H22" s="31">
        <v>208325</v>
      </c>
      <c r="I22" s="32">
        <v>4415</v>
      </c>
      <c r="J22" s="34">
        <f t="shared" si="2"/>
        <v>212740</v>
      </c>
      <c r="K22" s="31">
        <v>25173</v>
      </c>
      <c r="L22" s="32">
        <v>2274</v>
      </c>
      <c r="M22" s="33">
        <f t="shared" si="3"/>
        <v>27447</v>
      </c>
    </row>
    <row r="23" spans="1:13" x14ac:dyDescent="0.35">
      <c r="A23" s="26">
        <v>43344</v>
      </c>
      <c r="B23" s="31">
        <v>11604</v>
      </c>
      <c r="C23" s="32">
        <v>222</v>
      </c>
      <c r="D23" s="33">
        <f t="shared" si="0"/>
        <v>11826</v>
      </c>
      <c r="E23" s="31">
        <v>1421</v>
      </c>
      <c r="F23" s="32">
        <v>104</v>
      </c>
      <c r="G23" s="33">
        <f t="shared" si="1"/>
        <v>1525</v>
      </c>
      <c r="H23" s="31">
        <v>197067</v>
      </c>
      <c r="I23" s="32">
        <v>3816</v>
      </c>
      <c r="J23" s="34">
        <f t="shared" si="2"/>
        <v>200883</v>
      </c>
      <c r="K23" s="31">
        <v>25045</v>
      </c>
      <c r="L23" s="32">
        <v>2138</v>
      </c>
      <c r="M23" s="33">
        <f t="shared" si="3"/>
        <v>27183</v>
      </c>
    </row>
    <row r="24" spans="1:13" x14ac:dyDescent="0.35">
      <c r="A24" s="26">
        <v>43313</v>
      </c>
      <c r="B24" s="31">
        <v>11334</v>
      </c>
      <c r="C24" s="32">
        <v>223</v>
      </c>
      <c r="D24" s="33">
        <f t="shared" si="0"/>
        <v>11557</v>
      </c>
      <c r="E24" s="31">
        <v>1452</v>
      </c>
      <c r="F24" s="32">
        <v>102</v>
      </c>
      <c r="G24" s="33">
        <f t="shared" si="1"/>
        <v>1554</v>
      </c>
      <c r="H24" s="31">
        <v>205738</v>
      </c>
      <c r="I24" s="32">
        <v>3963</v>
      </c>
      <c r="J24" s="34">
        <f t="shared" si="2"/>
        <v>209701</v>
      </c>
      <c r="K24" s="31">
        <v>25901</v>
      </c>
      <c r="L24" s="32">
        <v>2131</v>
      </c>
      <c r="M24" s="33">
        <f t="shared" si="3"/>
        <v>28032</v>
      </c>
    </row>
    <row r="25" spans="1:13" x14ac:dyDescent="0.35">
      <c r="A25" s="26">
        <v>43282</v>
      </c>
      <c r="B25" s="31">
        <v>11610</v>
      </c>
      <c r="C25" s="32">
        <v>221</v>
      </c>
      <c r="D25" s="33">
        <f t="shared" si="0"/>
        <v>11831</v>
      </c>
      <c r="E25" s="31">
        <v>1491</v>
      </c>
      <c r="F25" s="32">
        <v>94</v>
      </c>
      <c r="G25" s="33">
        <f t="shared" si="1"/>
        <v>1585</v>
      </c>
      <c r="H25" s="31">
        <v>206907</v>
      </c>
      <c r="I25" s="32">
        <v>3847</v>
      </c>
      <c r="J25" s="34">
        <f t="shared" si="2"/>
        <v>210754</v>
      </c>
      <c r="K25" s="31">
        <v>26014</v>
      </c>
      <c r="L25" s="32">
        <v>2069</v>
      </c>
      <c r="M25" s="33">
        <f t="shared" si="3"/>
        <v>28083</v>
      </c>
    </row>
    <row r="26" spans="1:13" x14ac:dyDescent="0.35">
      <c r="A26" s="26">
        <v>43252</v>
      </c>
      <c r="B26" s="31">
        <v>12054</v>
      </c>
      <c r="C26" s="32">
        <v>220</v>
      </c>
      <c r="D26" s="33">
        <f t="shared" si="0"/>
        <v>12274</v>
      </c>
      <c r="E26" s="31">
        <v>1548</v>
      </c>
      <c r="F26" s="32">
        <v>97</v>
      </c>
      <c r="G26" s="33">
        <f t="shared" si="1"/>
        <v>1645</v>
      </c>
      <c r="H26" s="31">
        <v>210480</v>
      </c>
      <c r="I26" s="32">
        <v>3749</v>
      </c>
      <c r="J26" s="34">
        <f t="shared" si="2"/>
        <v>214229</v>
      </c>
      <c r="K26" s="31">
        <v>26743</v>
      </c>
      <c r="L26" s="32">
        <v>1992</v>
      </c>
      <c r="M26" s="33">
        <f t="shared" si="3"/>
        <v>28735</v>
      </c>
    </row>
    <row r="27" spans="1:13" x14ac:dyDescent="0.35">
      <c r="A27" s="26">
        <v>43221</v>
      </c>
      <c r="B27" s="31">
        <v>12126</v>
      </c>
      <c r="C27" s="32">
        <v>208</v>
      </c>
      <c r="D27" s="33">
        <f t="shared" si="0"/>
        <v>12334</v>
      </c>
      <c r="E27" s="31">
        <v>1570</v>
      </c>
      <c r="F27" s="32">
        <v>103</v>
      </c>
      <c r="G27" s="33">
        <f t="shared" si="1"/>
        <v>1673</v>
      </c>
      <c r="H27" s="31">
        <v>213841</v>
      </c>
      <c r="I27" s="32">
        <v>3511</v>
      </c>
      <c r="J27" s="34">
        <f t="shared" si="2"/>
        <v>217352</v>
      </c>
      <c r="K27" s="31">
        <v>27232</v>
      </c>
      <c r="L27" s="32">
        <v>1905</v>
      </c>
      <c r="M27" s="33">
        <f t="shared" si="3"/>
        <v>29137</v>
      </c>
    </row>
    <row r="28" spans="1:13" x14ac:dyDescent="0.35">
      <c r="A28" s="26">
        <v>43191</v>
      </c>
      <c r="B28" s="31">
        <v>12592</v>
      </c>
      <c r="C28" s="32">
        <v>201</v>
      </c>
      <c r="D28" s="33">
        <f t="shared" si="0"/>
        <v>12793</v>
      </c>
      <c r="E28" s="31">
        <v>1628</v>
      </c>
      <c r="F28" s="32">
        <v>102</v>
      </c>
      <c r="G28" s="33">
        <f t="shared" si="1"/>
        <v>1730</v>
      </c>
      <c r="H28" s="31">
        <v>215754</v>
      </c>
      <c r="I28" s="32">
        <v>3326</v>
      </c>
      <c r="J28" s="34">
        <f t="shared" si="2"/>
        <v>219080</v>
      </c>
      <c r="K28" s="31">
        <v>26950</v>
      </c>
      <c r="L28" s="32">
        <v>1788</v>
      </c>
      <c r="M28" s="33">
        <f t="shared" si="3"/>
        <v>28738</v>
      </c>
    </row>
    <row r="29" spans="1:13" x14ac:dyDescent="0.35">
      <c r="A29" s="26">
        <v>43160</v>
      </c>
      <c r="B29" s="31">
        <v>12842</v>
      </c>
      <c r="C29" s="32">
        <v>192</v>
      </c>
      <c r="D29" s="33">
        <f t="shared" si="0"/>
        <v>13034</v>
      </c>
      <c r="E29" s="31">
        <v>1643</v>
      </c>
      <c r="F29" s="32">
        <v>98</v>
      </c>
      <c r="G29" s="33">
        <f t="shared" si="1"/>
        <v>1741</v>
      </c>
      <c r="H29" s="31">
        <v>216473</v>
      </c>
      <c r="I29" s="32">
        <v>3105</v>
      </c>
      <c r="J29" s="34">
        <f t="shared" si="2"/>
        <v>219578</v>
      </c>
      <c r="K29" s="31">
        <v>26931</v>
      </c>
      <c r="L29" s="32">
        <v>1619</v>
      </c>
      <c r="M29" s="33">
        <f t="shared" si="3"/>
        <v>28550</v>
      </c>
    </row>
    <row r="30" spans="1:13" x14ac:dyDescent="0.35">
      <c r="A30" s="26">
        <v>43132</v>
      </c>
      <c r="B30" s="31">
        <v>12790</v>
      </c>
      <c r="C30" s="32">
        <v>182</v>
      </c>
      <c r="D30" s="33">
        <f t="shared" si="0"/>
        <v>12972</v>
      </c>
      <c r="E30" s="31">
        <v>1683</v>
      </c>
      <c r="F30" s="32">
        <v>88</v>
      </c>
      <c r="G30" s="33">
        <f t="shared" si="1"/>
        <v>1771</v>
      </c>
      <c r="H30" s="31">
        <v>215755</v>
      </c>
      <c r="I30" s="32">
        <v>2781</v>
      </c>
      <c r="J30" s="34">
        <f t="shared" si="2"/>
        <v>218536</v>
      </c>
      <c r="K30" s="31">
        <v>27052</v>
      </c>
      <c r="L30" s="32">
        <v>1376</v>
      </c>
      <c r="M30" s="33">
        <f t="shared" si="3"/>
        <v>28428</v>
      </c>
    </row>
    <row r="31" spans="1:13" ht="15" thickBot="1" x14ac:dyDescent="0.4">
      <c r="A31" s="35">
        <v>43101</v>
      </c>
      <c r="B31" s="36">
        <v>13048</v>
      </c>
      <c r="C31" s="37">
        <v>187</v>
      </c>
      <c r="D31" s="38">
        <f t="shared" si="0"/>
        <v>13235</v>
      </c>
      <c r="E31" s="36">
        <v>1643</v>
      </c>
      <c r="F31" s="37">
        <v>84</v>
      </c>
      <c r="G31" s="38">
        <f t="shared" si="1"/>
        <v>1727</v>
      </c>
      <c r="H31" s="36">
        <v>217069</v>
      </c>
      <c r="I31" s="37">
        <v>2784</v>
      </c>
      <c r="J31" s="39">
        <f t="shared" si="2"/>
        <v>219853</v>
      </c>
      <c r="K31" s="36">
        <v>26440</v>
      </c>
      <c r="L31" s="37">
        <v>1341</v>
      </c>
      <c r="M31" s="38">
        <f t="shared" si="3"/>
        <v>27781</v>
      </c>
    </row>
    <row r="32" spans="1:13" x14ac:dyDescent="0.35">
      <c r="A32" s="17"/>
      <c r="B32" s="40"/>
      <c r="C32" s="40"/>
      <c r="D32" s="41"/>
      <c r="E32" s="40"/>
      <c r="F32" s="40"/>
      <c r="G32" s="41"/>
      <c r="H32" s="40"/>
      <c r="I32" s="40"/>
      <c r="J32" s="41"/>
      <c r="K32" s="40"/>
      <c r="L32" s="40"/>
      <c r="M32" s="41"/>
    </row>
    <row r="33" spans="2:12" x14ac:dyDescent="0.35">
      <c r="B33" s="21"/>
      <c r="C33" s="21"/>
      <c r="E33" s="21"/>
      <c r="F33" s="21"/>
      <c r="H33" s="21"/>
      <c r="I33" s="21"/>
      <c r="K33" s="21"/>
      <c r="L33" s="21"/>
    </row>
    <row r="34" spans="2:12" x14ac:dyDescent="0.35">
      <c r="B34" s="17"/>
      <c r="C34" s="17"/>
      <c r="E34" s="17"/>
      <c r="F34" s="17"/>
      <c r="H34" s="17"/>
      <c r="I34" s="17"/>
      <c r="K34" s="17"/>
      <c r="L34" s="17"/>
    </row>
    <row r="35" spans="2:12" x14ac:dyDescent="0.35">
      <c r="B35" s="17"/>
      <c r="C35" s="17"/>
      <c r="E35" s="17"/>
      <c r="F35" s="17"/>
      <c r="H35" s="17"/>
      <c r="I35" s="17"/>
      <c r="K35" s="17"/>
      <c r="L35" s="17"/>
    </row>
    <row r="36" spans="2:12" x14ac:dyDescent="0.35">
      <c r="B36" s="17"/>
      <c r="C36" s="17"/>
      <c r="E36" s="17"/>
      <c r="F36" s="17"/>
      <c r="H36" s="17"/>
      <c r="I36" s="17"/>
      <c r="K36" s="17"/>
      <c r="L36" s="17"/>
    </row>
    <row r="37" spans="2:12" x14ac:dyDescent="0.35">
      <c r="B37" s="17"/>
      <c r="C37" s="17"/>
      <c r="E37" s="17"/>
      <c r="F37" s="17"/>
      <c r="H37" s="17"/>
      <c r="I37" s="17"/>
      <c r="K37" s="17"/>
      <c r="L37" s="17"/>
    </row>
    <row r="38" spans="2:12" x14ac:dyDescent="0.35">
      <c r="B38" s="17"/>
      <c r="C38" s="17"/>
      <c r="E38" s="17"/>
      <c r="F38" s="17"/>
      <c r="H38" s="17"/>
      <c r="I38" s="17"/>
      <c r="K38" s="17"/>
      <c r="L38" s="17"/>
    </row>
    <row r="39" spans="2:12" x14ac:dyDescent="0.35">
      <c r="B39" s="17"/>
      <c r="C39" s="17"/>
      <c r="E39" s="17"/>
      <c r="F39" s="17"/>
      <c r="H39" s="17"/>
      <c r="I39" s="17"/>
      <c r="K39" s="17"/>
      <c r="L39" s="17"/>
    </row>
  </sheetData>
  <mergeCells count="5">
    <mergeCell ref="A3:A4"/>
    <mergeCell ref="B3:D3"/>
    <mergeCell ref="E3:G3"/>
    <mergeCell ref="H3:J3"/>
    <mergeCell ref="K3:M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zoomScaleNormal="100" workbookViewId="0"/>
  </sheetViews>
  <sheetFormatPr defaultColWidth="9.1796875" defaultRowHeight="14.5" x14ac:dyDescent="0.35"/>
  <cols>
    <col min="1" max="1" width="7.453125" style="2" bestFit="1" customWidth="1"/>
    <col min="2" max="6" width="16.7265625" style="2" customWidth="1"/>
    <col min="7" max="8" width="15.7265625" style="2" customWidth="1"/>
    <col min="9" max="9" width="20" style="2" bestFit="1" customWidth="1"/>
    <col min="10" max="13" width="18.7265625" style="2" customWidth="1"/>
    <col min="14" max="14" width="23.7265625" style="2" customWidth="1"/>
    <col min="15" max="15" width="18.7265625" style="2" customWidth="1"/>
    <col min="16" max="17" width="17.7265625" style="2" customWidth="1"/>
    <col min="18" max="18" width="15.7265625" style="2" customWidth="1"/>
    <col min="19" max="16384" width="9.1796875" style="2"/>
  </cols>
  <sheetData>
    <row r="1" spans="1:15" x14ac:dyDescent="0.35">
      <c r="A1" s="6" t="s">
        <v>15</v>
      </c>
      <c r="B1" s="6" t="s">
        <v>3</v>
      </c>
      <c r="C1" s="6"/>
    </row>
    <row r="2" spans="1:15" ht="15" thickBot="1" x14ac:dyDescent="0.4">
      <c r="A2" s="6"/>
      <c r="B2" s="6"/>
      <c r="C2" s="6"/>
    </row>
    <row r="3" spans="1:15" ht="118.5" customHeight="1" thickBot="1" x14ac:dyDescent="0.4">
      <c r="A3" s="68" t="s">
        <v>0</v>
      </c>
      <c r="B3" s="53" t="s">
        <v>70</v>
      </c>
      <c r="C3" s="46" t="s">
        <v>71</v>
      </c>
      <c r="D3" s="46" t="s">
        <v>24</v>
      </c>
      <c r="E3" s="46" t="s">
        <v>25</v>
      </c>
      <c r="F3" s="46" t="s">
        <v>72</v>
      </c>
      <c r="G3" s="46" t="s">
        <v>73</v>
      </c>
      <c r="H3" s="7" t="s">
        <v>12</v>
      </c>
      <c r="I3" s="53" t="s">
        <v>16</v>
      </c>
      <c r="J3" s="46" t="s">
        <v>1</v>
      </c>
      <c r="K3" s="13" t="s">
        <v>5</v>
      </c>
      <c r="L3" s="7" t="s">
        <v>6</v>
      </c>
      <c r="M3" s="47" t="s">
        <v>26</v>
      </c>
      <c r="N3" s="46" t="s">
        <v>27</v>
      </c>
      <c r="O3" s="7" t="s">
        <v>4</v>
      </c>
    </row>
    <row r="4" spans="1:15" x14ac:dyDescent="0.35">
      <c r="A4" s="26">
        <v>43891</v>
      </c>
      <c r="B4" s="48">
        <v>2362</v>
      </c>
      <c r="C4" s="64">
        <v>226357</v>
      </c>
      <c r="D4" s="49">
        <v>2575.23</v>
      </c>
      <c r="E4" s="49">
        <v>220811</v>
      </c>
      <c r="F4" s="65">
        <v>0.68469999999999998</v>
      </c>
      <c r="G4" s="65">
        <v>0.68469999999999998</v>
      </c>
      <c r="H4" s="50">
        <v>0.25</v>
      </c>
      <c r="I4" s="54">
        <f>(B4*F4)+(C4*G4)</f>
        <v>156603.89929999999</v>
      </c>
      <c r="J4" s="55">
        <f>D4+E4-I4</f>
        <v>66782.33070000002</v>
      </c>
      <c r="K4" s="55">
        <f>J4*H4</f>
        <v>16695.582675000005</v>
      </c>
      <c r="L4" s="56">
        <f>J4-K4</f>
        <v>50086.748025000015</v>
      </c>
      <c r="M4" s="58">
        <v>3199.98</v>
      </c>
      <c r="N4" s="75">
        <v>2243.3314071418545</v>
      </c>
      <c r="O4" s="56">
        <f>M4-N4</f>
        <v>956.64859285814555</v>
      </c>
    </row>
    <row r="5" spans="1:15" x14ac:dyDescent="0.35">
      <c r="A5" s="26">
        <v>43862</v>
      </c>
      <c r="B5" s="51">
        <v>3294</v>
      </c>
      <c r="C5" s="4">
        <v>292014</v>
      </c>
      <c r="D5" s="5">
        <v>3435.58</v>
      </c>
      <c r="E5" s="5">
        <v>283425.25</v>
      </c>
      <c r="F5" s="63">
        <v>0.68469999999999998</v>
      </c>
      <c r="G5" s="63">
        <v>0.68469999999999998</v>
      </c>
      <c r="H5" s="52">
        <v>0.25</v>
      </c>
      <c r="I5" s="11">
        <f t="shared" ref="I5:I30" si="0">(B5*F5)+(C5*G5)</f>
        <v>202197.38759999999</v>
      </c>
      <c r="J5" s="1">
        <f t="shared" ref="J5:J30" si="1">D5+E5-I5</f>
        <v>84663.442400000029</v>
      </c>
      <c r="K5" s="1">
        <f t="shared" ref="K5:K18" si="2">J5*H5</f>
        <v>21165.860600000007</v>
      </c>
      <c r="L5" s="16">
        <f t="shared" ref="L5:L18" si="3">J5-K5</f>
        <v>63497.581800000022</v>
      </c>
      <c r="M5" s="59">
        <v>2697.45</v>
      </c>
      <c r="N5" s="69">
        <v>1901.3308410967779</v>
      </c>
      <c r="O5" s="16">
        <f t="shared" ref="O5:O30" si="4">M5-N5</f>
        <v>796.11915890322189</v>
      </c>
    </row>
    <row r="6" spans="1:15" x14ac:dyDescent="0.35">
      <c r="A6" s="26">
        <v>43831</v>
      </c>
      <c r="B6" s="51">
        <v>3176</v>
      </c>
      <c r="C6" s="4">
        <v>285608</v>
      </c>
      <c r="D6" s="5">
        <v>3294.23</v>
      </c>
      <c r="E6" s="5">
        <v>278012.15000000002</v>
      </c>
      <c r="F6" s="63">
        <v>0.68469999999999998</v>
      </c>
      <c r="G6" s="63">
        <v>0.68469999999999998</v>
      </c>
      <c r="H6" s="52">
        <v>0.25</v>
      </c>
      <c r="I6" s="11">
        <f t="shared" si="0"/>
        <v>197730.40479999999</v>
      </c>
      <c r="J6" s="1">
        <f t="shared" si="1"/>
        <v>83575.975200000015</v>
      </c>
      <c r="K6" s="1">
        <f t="shared" si="2"/>
        <v>20893.993800000004</v>
      </c>
      <c r="L6" s="16">
        <f t="shared" si="3"/>
        <v>62681.981400000011</v>
      </c>
      <c r="M6" s="59">
        <v>3662.16</v>
      </c>
      <c r="N6" s="69">
        <v>2574.1342206400291</v>
      </c>
      <c r="O6" s="16">
        <f t="shared" si="4"/>
        <v>1088.0257793599708</v>
      </c>
    </row>
    <row r="7" spans="1:15" x14ac:dyDescent="0.35">
      <c r="A7" s="26">
        <v>43800</v>
      </c>
      <c r="B7" s="51">
        <v>3046</v>
      </c>
      <c r="C7" s="4">
        <v>267591</v>
      </c>
      <c r="D7" s="5">
        <v>3157.24</v>
      </c>
      <c r="E7" s="5">
        <v>260652.35</v>
      </c>
      <c r="F7" s="63">
        <v>0.68469999999999998</v>
      </c>
      <c r="G7" s="63">
        <v>0.68469999999999998</v>
      </c>
      <c r="H7" s="52">
        <v>0.25</v>
      </c>
      <c r="I7" s="11">
        <f t="shared" si="0"/>
        <v>185305.1539</v>
      </c>
      <c r="J7" s="1">
        <f t="shared" si="1"/>
        <v>78504.436100000021</v>
      </c>
      <c r="K7" s="1">
        <f t="shared" si="2"/>
        <v>19626.109025000005</v>
      </c>
      <c r="L7" s="16">
        <f t="shared" si="3"/>
        <v>58878.327075000016</v>
      </c>
      <c r="M7" s="59">
        <v>3441.7200000000007</v>
      </c>
      <c r="N7" s="69">
        <v>2417.5332454013824</v>
      </c>
      <c r="O7" s="16">
        <f t="shared" si="4"/>
        <v>1024.1867545986183</v>
      </c>
    </row>
    <row r="8" spans="1:15" x14ac:dyDescent="0.35">
      <c r="A8" s="26">
        <v>43770</v>
      </c>
      <c r="B8" s="51">
        <v>2375</v>
      </c>
      <c r="C8" s="4">
        <v>149152</v>
      </c>
      <c r="D8" s="5">
        <v>2520.94</v>
      </c>
      <c r="E8" s="5">
        <v>146349.39000000001</v>
      </c>
      <c r="F8" s="63">
        <v>0.68469999999999998</v>
      </c>
      <c r="G8" s="63">
        <v>0.68469999999999998</v>
      </c>
      <c r="H8" s="52">
        <v>0.25</v>
      </c>
      <c r="I8" s="11">
        <f t="shared" si="0"/>
        <v>103750.53690000001</v>
      </c>
      <c r="J8" s="1">
        <f t="shared" si="1"/>
        <v>45119.79310000001</v>
      </c>
      <c r="K8" s="1">
        <f t="shared" si="2"/>
        <v>11279.948275000002</v>
      </c>
      <c r="L8" s="16">
        <f t="shared" si="3"/>
        <v>33839.844825000007</v>
      </c>
      <c r="M8" s="59">
        <v>4364.619999999999</v>
      </c>
      <c r="N8" s="69">
        <v>3041.7858841615916</v>
      </c>
      <c r="O8" s="16">
        <f t="shared" si="4"/>
        <v>1322.8341158384073</v>
      </c>
    </row>
    <row r="9" spans="1:15" x14ac:dyDescent="0.35">
      <c r="A9" s="26">
        <v>43739</v>
      </c>
      <c r="B9" s="51">
        <v>1575</v>
      </c>
      <c r="C9" s="4">
        <v>69484</v>
      </c>
      <c r="D9" s="5">
        <v>1754.95</v>
      </c>
      <c r="E9" s="5">
        <v>69518.84</v>
      </c>
      <c r="F9" s="63">
        <v>0.1661</v>
      </c>
      <c r="G9" s="63">
        <v>0.1661</v>
      </c>
      <c r="H9" s="52">
        <v>0.25</v>
      </c>
      <c r="I9" s="11">
        <f t="shared" si="0"/>
        <v>11802.8999</v>
      </c>
      <c r="J9" s="1">
        <f t="shared" si="1"/>
        <v>59470.89009999999</v>
      </c>
      <c r="K9" s="1">
        <f t="shared" si="2"/>
        <v>14867.722524999997</v>
      </c>
      <c r="L9" s="16">
        <f t="shared" si="3"/>
        <v>44603.167574999992</v>
      </c>
      <c r="M9" s="59">
        <v>5019.43</v>
      </c>
      <c r="N9" s="69">
        <v>831.21481045215944</v>
      </c>
      <c r="O9" s="16">
        <f t="shared" si="4"/>
        <v>4188.215189547841</v>
      </c>
    </row>
    <row r="10" spans="1:15" x14ac:dyDescent="0.35">
      <c r="A10" s="26">
        <v>43709</v>
      </c>
      <c r="B10" s="51">
        <v>1339</v>
      </c>
      <c r="C10" s="4">
        <v>48195</v>
      </c>
      <c r="D10" s="5">
        <v>1534.33</v>
      </c>
      <c r="E10" s="5">
        <v>49982.74</v>
      </c>
      <c r="F10" s="63">
        <v>0.1661</v>
      </c>
      <c r="G10" s="63">
        <v>0.1661</v>
      </c>
      <c r="H10" s="52">
        <v>0.25</v>
      </c>
      <c r="I10" s="11">
        <f t="shared" si="0"/>
        <v>8227.5973999999987</v>
      </c>
      <c r="J10" s="1">
        <f t="shared" si="1"/>
        <v>43289.472600000001</v>
      </c>
      <c r="K10" s="1">
        <f t="shared" si="2"/>
        <v>10822.36815</v>
      </c>
      <c r="L10" s="16">
        <f t="shared" si="3"/>
        <v>32467.104449999999</v>
      </c>
      <c r="M10" s="59">
        <v>7911.8300000000008</v>
      </c>
      <c r="N10" s="69">
        <v>1263.5685984711863</v>
      </c>
      <c r="O10" s="16">
        <f t="shared" si="4"/>
        <v>6648.2614015288145</v>
      </c>
    </row>
    <row r="11" spans="1:15" x14ac:dyDescent="0.35">
      <c r="A11" s="26">
        <v>43678</v>
      </c>
      <c r="B11" s="51">
        <v>1207</v>
      </c>
      <c r="C11" s="4">
        <v>43292</v>
      </c>
      <c r="D11" s="5">
        <v>1412.75</v>
      </c>
      <c r="E11" s="5">
        <v>45150.19</v>
      </c>
      <c r="F11" s="63">
        <v>0.23380000000000001</v>
      </c>
      <c r="G11" s="63">
        <v>0.23380000000000001</v>
      </c>
      <c r="H11" s="52">
        <v>0.25</v>
      </c>
      <c r="I11" s="11">
        <f t="shared" si="0"/>
        <v>10403.8662</v>
      </c>
      <c r="J11" s="1">
        <f t="shared" si="1"/>
        <v>36159.073799999998</v>
      </c>
      <c r="K11" s="1">
        <f t="shared" si="2"/>
        <v>9039.7684499999996</v>
      </c>
      <c r="L11" s="16">
        <f t="shared" si="3"/>
        <v>27119.305349999999</v>
      </c>
      <c r="M11" s="59">
        <v>6753.7699999999995</v>
      </c>
      <c r="N11" s="69">
        <v>1509.0395800946847</v>
      </c>
      <c r="O11" s="16">
        <f t="shared" si="4"/>
        <v>5244.7304199053151</v>
      </c>
    </row>
    <row r="12" spans="1:15" x14ac:dyDescent="0.35">
      <c r="A12" s="26">
        <v>43647</v>
      </c>
      <c r="B12" s="51">
        <v>1598</v>
      </c>
      <c r="C12" s="4">
        <v>59339</v>
      </c>
      <c r="D12" s="5">
        <v>1776.35</v>
      </c>
      <c r="E12" s="5">
        <v>60310.65</v>
      </c>
      <c r="F12" s="63">
        <v>0.23380000000000001</v>
      </c>
      <c r="G12" s="63">
        <v>0.23380000000000001</v>
      </c>
      <c r="H12" s="52">
        <v>0.25</v>
      </c>
      <c r="I12" s="11">
        <f t="shared" si="0"/>
        <v>14247.070600000001</v>
      </c>
      <c r="J12" s="1">
        <f t="shared" si="1"/>
        <v>47839.929400000001</v>
      </c>
      <c r="K12" s="1">
        <f t="shared" si="2"/>
        <v>11959.98235</v>
      </c>
      <c r="L12" s="16">
        <f t="shared" si="3"/>
        <v>35879.947050000002</v>
      </c>
      <c r="M12" s="59">
        <v>7205.6000000000022</v>
      </c>
      <c r="N12" s="69">
        <v>1653.4651684790704</v>
      </c>
      <c r="O12" s="16">
        <f t="shared" si="4"/>
        <v>5552.1348315209316</v>
      </c>
    </row>
    <row r="13" spans="1:15" x14ac:dyDescent="0.35">
      <c r="A13" s="26">
        <v>43617</v>
      </c>
      <c r="B13" s="51">
        <v>1973</v>
      </c>
      <c r="C13" s="4">
        <v>90700</v>
      </c>
      <c r="D13" s="5">
        <v>2145.88</v>
      </c>
      <c r="E13" s="5">
        <v>89637.28</v>
      </c>
      <c r="F13" s="63">
        <v>0.33439999999999998</v>
      </c>
      <c r="G13" s="63">
        <v>0.33439999999999998</v>
      </c>
      <c r="H13" s="52">
        <v>0.25</v>
      </c>
      <c r="I13" s="11">
        <f t="shared" si="0"/>
        <v>30989.851199999997</v>
      </c>
      <c r="J13" s="1">
        <f t="shared" si="1"/>
        <v>60793.308800000006</v>
      </c>
      <c r="K13" s="1">
        <f t="shared" si="2"/>
        <v>15198.327200000002</v>
      </c>
      <c r="L13" s="16">
        <f t="shared" si="3"/>
        <v>45594.981600000006</v>
      </c>
      <c r="M13" s="59">
        <v>8876.49</v>
      </c>
      <c r="N13" s="69">
        <v>2997.0759808039725</v>
      </c>
      <c r="O13" s="16">
        <f t="shared" si="4"/>
        <v>5879.4140191960269</v>
      </c>
    </row>
    <row r="14" spans="1:15" x14ac:dyDescent="0.35">
      <c r="A14" s="26">
        <v>43586</v>
      </c>
      <c r="B14" s="51">
        <v>2354</v>
      </c>
      <c r="C14" s="4">
        <v>147483</v>
      </c>
      <c r="D14" s="5">
        <v>2495.1</v>
      </c>
      <c r="E14" s="5">
        <v>142161.10999999999</v>
      </c>
      <c r="F14" s="63">
        <v>0.33439999999999998</v>
      </c>
      <c r="G14" s="63">
        <v>0.33439999999999998</v>
      </c>
      <c r="H14" s="52">
        <v>0.25</v>
      </c>
      <c r="I14" s="11">
        <f t="shared" si="0"/>
        <v>50105.4928</v>
      </c>
      <c r="J14" s="1">
        <f t="shared" si="1"/>
        <v>94550.717199999985</v>
      </c>
      <c r="K14" s="1">
        <f t="shared" si="2"/>
        <v>23637.679299999996</v>
      </c>
      <c r="L14" s="16">
        <f t="shared" si="3"/>
        <v>70913.037899999996</v>
      </c>
      <c r="M14" s="59">
        <v>7673.760000000002</v>
      </c>
      <c r="N14" s="69">
        <v>2658.0091268043602</v>
      </c>
      <c r="O14" s="16">
        <f t="shared" si="4"/>
        <v>5015.7508731956423</v>
      </c>
    </row>
    <row r="15" spans="1:15" x14ac:dyDescent="0.35">
      <c r="A15" s="26">
        <v>43556</v>
      </c>
      <c r="B15" s="51">
        <v>2877</v>
      </c>
      <c r="C15" s="4">
        <v>250916</v>
      </c>
      <c r="D15" s="5">
        <v>3037.03</v>
      </c>
      <c r="E15" s="5">
        <v>237591.37</v>
      </c>
      <c r="F15" s="63">
        <v>0.61550000000000005</v>
      </c>
      <c r="G15" s="63">
        <v>0.61550000000000005</v>
      </c>
      <c r="H15" s="52">
        <v>0.25</v>
      </c>
      <c r="I15" s="11">
        <f t="shared" si="0"/>
        <v>156209.59150000001</v>
      </c>
      <c r="J15" s="1">
        <f t="shared" si="1"/>
        <v>84418.808499999985</v>
      </c>
      <c r="K15" s="1">
        <f t="shared" si="2"/>
        <v>21104.702124999996</v>
      </c>
      <c r="L15" s="16">
        <f t="shared" si="3"/>
        <v>63314.106374999988</v>
      </c>
      <c r="M15" s="59">
        <v>629.3900000000001</v>
      </c>
      <c r="N15" s="69">
        <v>408.58333760347915</v>
      </c>
      <c r="O15" s="16">
        <f t="shared" si="4"/>
        <v>220.80666239652095</v>
      </c>
    </row>
    <row r="16" spans="1:15" x14ac:dyDescent="0.35">
      <c r="A16" s="26">
        <v>43525</v>
      </c>
      <c r="B16" s="51">
        <v>4053</v>
      </c>
      <c r="C16" s="4">
        <v>399492</v>
      </c>
      <c r="D16" s="5">
        <v>4098.6099999999997</v>
      </c>
      <c r="E16" s="5">
        <v>378310.78</v>
      </c>
      <c r="F16" s="63">
        <v>0.61550000000000005</v>
      </c>
      <c r="G16" s="63">
        <v>0.61550000000000005</v>
      </c>
      <c r="H16" s="52">
        <v>0.25</v>
      </c>
      <c r="I16" s="11">
        <f t="shared" si="0"/>
        <v>248381.94750000004</v>
      </c>
      <c r="J16" s="1">
        <f t="shared" si="1"/>
        <v>134027.44249999998</v>
      </c>
      <c r="K16" s="1">
        <f t="shared" si="2"/>
        <v>33506.860624999994</v>
      </c>
      <c r="L16" s="16">
        <f t="shared" si="3"/>
        <v>100520.58187499997</v>
      </c>
      <c r="M16" s="59">
        <v>3981.1399999999994</v>
      </c>
      <c r="N16" s="69">
        <v>2585.8238116750999</v>
      </c>
      <c r="O16" s="16">
        <f t="shared" si="4"/>
        <v>1395.3161883248995</v>
      </c>
    </row>
    <row r="17" spans="1:15" x14ac:dyDescent="0.35">
      <c r="A17" s="26">
        <v>43497</v>
      </c>
      <c r="B17" s="51">
        <v>4263</v>
      </c>
      <c r="C17" s="4">
        <v>411737</v>
      </c>
      <c r="D17" s="5">
        <v>4116.09</v>
      </c>
      <c r="E17" s="5">
        <v>372702.58</v>
      </c>
      <c r="F17" s="63">
        <v>0.61550000000000005</v>
      </c>
      <c r="G17" s="63">
        <v>0.61550000000000005</v>
      </c>
      <c r="H17" s="52">
        <v>0.25</v>
      </c>
      <c r="I17" s="11">
        <f t="shared" si="0"/>
        <v>256048.00000000003</v>
      </c>
      <c r="J17" s="1">
        <f t="shared" si="1"/>
        <v>120770.67000000001</v>
      </c>
      <c r="K17" s="1">
        <f t="shared" si="2"/>
        <v>30192.667500000003</v>
      </c>
      <c r="L17" s="16">
        <f t="shared" si="3"/>
        <v>90578.002500000002</v>
      </c>
      <c r="M17" s="59">
        <v>3576.0599999999995</v>
      </c>
      <c r="N17" s="69">
        <v>2429.9300533065411</v>
      </c>
      <c r="O17" s="16">
        <f t="shared" si="4"/>
        <v>1146.1299466934584</v>
      </c>
    </row>
    <row r="18" spans="1:15" x14ac:dyDescent="0.35">
      <c r="A18" s="26">
        <v>43466</v>
      </c>
      <c r="B18" s="51">
        <v>3969</v>
      </c>
      <c r="C18" s="4">
        <v>367344</v>
      </c>
      <c r="D18" s="5">
        <v>3839.33</v>
      </c>
      <c r="E18" s="5">
        <v>329667.24</v>
      </c>
      <c r="F18" s="63">
        <v>0.61550000000000005</v>
      </c>
      <c r="G18" s="63">
        <v>0.61550000000000005</v>
      </c>
      <c r="H18" s="52">
        <v>0.25</v>
      </c>
      <c r="I18" s="11">
        <f t="shared" si="0"/>
        <v>228543.15150000001</v>
      </c>
      <c r="J18" s="1">
        <f t="shared" si="1"/>
        <v>104963.4185</v>
      </c>
      <c r="K18" s="1">
        <f t="shared" si="2"/>
        <v>26240.854625</v>
      </c>
      <c r="L18" s="16">
        <f t="shared" si="3"/>
        <v>78722.563874999993</v>
      </c>
      <c r="M18" s="59">
        <v>2490.7400000000002</v>
      </c>
      <c r="N18" s="69">
        <v>1706.8376469078557</v>
      </c>
      <c r="O18" s="16">
        <f t="shared" si="4"/>
        <v>783.90235309214449</v>
      </c>
    </row>
    <row r="19" spans="1:15" x14ac:dyDescent="0.35">
      <c r="A19" s="26">
        <v>43435</v>
      </c>
      <c r="B19" s="51">
        <v>3600</v>
      </c>
      <c r="C19" s="4">
        <v>316643</v>
      </c>
      <c r="D19" s="5">
        <v>3476.25</v>
      </c>
      <c r="E19" s="5">
        <v>282654.42</v>
      </c>
      <c r="F19" s="63">
        <v>0.61550000000000005</v>
      </c>
      <c r="G19" s="63">
        <v>0.61550000000000005</v>
      </c>
      <c r="H19" s="52">
        <v>0.25</v>
      </c>
      <c r="I19" s="11">
        <f t="shared" si="0"/>
        <v>197109.56650000002</v>
      </c>
      <c r="J19" s="1">
        <f t="shared" si="1"/>
        <v>89021.103499999968</v>
      </c>
      <c r="K19" s="1">
        <f t="shared" ref="K19:K30" si="5">J19*H19</f>
        <v>22255.275874999992</v>
      </c>
      <c r="L19" s="16">
        <f t="shared" ref="L19:L30" si="6">J19-K19</f>
        <v>66765.827624999976</v>
      </c>
      <c r="M19" s="60">
        <v>2461.1000000000004</v>
      </c>
      <c r="N19" s="70">
        <v>1695.4014545632251</v>
      </c>
      <c r="O19" s="16">
        <f t="shared" si="4"/>
        <v>765.69854543677525</v>
      </c>
    </row>
    <row r="20" spans="1:15" x14ac:dyDescent="0.35">
      <c r="A20" s="26">
        <v>43405</v>
      </c>
      <c r="B20" s="51">
        <v>2723</v>
      </c>
      <c r="C20" s="4">
        <v>178468</v>
      </c>
      <c r="D20" s="5">
        <v>2623.5</v>
      </c>
      <c r="E20" s="5">
        <v>156501.04</v>
      </c>
      <c r="F20" s="63">
        <v>0.57820000000000005</v>
      </c>
      <c r="G20" s="63">
        <v>0.57820000000000005</v>
      </c>
      <c r="H20" s="52">
        <v>0.25</v>
      </c>
      <c r="I20" s="11">
        <f t="shared" si="0"/>
        <v>104764.63620000001</v>
      </c>
      <c r="J20" s="1">
        <f t="shared" si="1"/>
        <v>54359.9038</v>
      </c>
      <c r="K20" s="1">
        <f t="shared" si="5"/>
        <v>13589.97595</v>
      </c>
      <c r="L20" s="16">
        <f t="shared" si="6"/>
        <v>40769.92785</v>
      </c>
      <c r="M20" s="60">
        <v>3315.1899999999996</v>
      </c>
      <c r="N20" s="70">
        <v>2182.6594080578516</v>
      </c>
      <c r="O20" s="16">
        <f t="shared" si="4"/>
        <v>1132.530591942148</v>
      </c>
    </row>
    <row r="21" spans="1:15" x14ac:dyDescent="0.35">
      <c r="A21" s="26">
        <v>43374</v>
      </c>
      <c r="B21" s="51">
        <v>1511</v>
      </c>
      <c r="C21" s="4">
        <v>63561</v>
      </c>
      <c r="D21" s="5">
        <v>1498.54</v>
      </c>
      <c r="E21" s="5">
        <v>55312.800000000003</v>
      </c>
      <c r="F21" s="63">
        <v>0.2762</v>
      </c>
      <c r="G21" s="63">
        <v>0.2762</v>
      </c>
      <c r="H21" s="52">
        <v>0.25</v>
      </c>
      <c r="I21" s="11">
        <f t="shared" si="0"/>
        <v>17972.886399999999</v>
      </c>
      <c r="J21" s="1">
        <f t="shared" si="1"/>
        <v>38838.453600000008</v>
      </c>
      <c r="K21" s="1">
        <f t="shared" si="5"/>
        <v>9709.613400000002</v>
      </c>
      <c r="L21" s="16">
        <f t="shared" si="6"/>
        <v>29128.840200000006</v>
      </c>
      <c r="M21" s="60">
        <v>3750.97</v>
      </c>
      <c r="N21" s="70">
        <v>1186.6602283946831</v>
      </c>
      <c r="O21" s="16">
        <f t="shared" si="4"/>
        <v>2564.3097716053167</v>
      </c>
    </row>
    <row r="22" spans="1:15" x14ac:dyDescent="0.35">
      <c r="A22" s="26">
        <v>43344</v>
      </c>
      <c r="B22" s="51">
        <v>1150</v>
      </c>
      <c r="C22" s="4">
        <v>42045</v>
      </c>
      <c r="D22" s="5">
        <v>1061.6099999999999</v>
      </c>
      <c r="E22" s="5">
        <v>35697.17</v>
      </c>
      <c r="F22" s="63">
        <v>0.2762</v>
      </c>
      <c r="G22" s="63">
        <v>0.2762</v>
      </c>
      <c r="H22" s="52">
        <v>0.25</v>
      </c>
      <c r="I22" s="11">
        <f t="shared" si="0"/>
        <v>11930.458999999999</v>
      </c>
      <c r="J22" s="1">
        <f t="shared" si="1"/>
        <v>24828.321</v>
      </c>
      <c r="K22" s="1">
        <f t="shared" si="5"/>
        <v>6207.08025</v>
      </c>
      <c r="L22" s="16">
        <f t="shared" si="6"/>
        <v>18621.240750000001</v>
      </c>
      <c r="M22" s="60">
        <v>4196.0200000000004</v>
      </c>
      <c r="N22" s="70">
        <v>1361.8636030134842</v>
      </c>
      <c r="O22" s="16">
        <f t="shared" si="4"/>
        <v>2834.1563969865165</v>
      </c>
    </row>
    <row r="23" spans="1:15" x14ac:dyDescent="0.35">
      <c r="A23" s="26">
        <v>43313</v>
      </c>
      <c r="B23" s="51">
        <v>1091</v>
      </c>
      <c r="C23" s="4">
        <v>41851</v>
      </c>
      <c r="D23" s="5">
        <v>1079.73</v>
      </c>
      <c r="E23" s="5">
        <v>35978.480000000003</v>
      </c>
      <c r="F23" s="63">
        <v>0.2762</v>
      </c>
      <c r="G23" s="63">
        <v>0.2762</v>
      </c>
      <c r="H23" s="52">
        <v>0.25</v>
      </c>
      <c r="I23" s="11">
        <f t="shared" si="0"/>
        <v>11860.580399999999</v>
      </c>
      <c r="J23" s="1">
        <f t="shared" si="1"/>
        <v>25197.629600000007</v>
      </c>
      <c r="K23" s="1">
        <f t="shared" si="5"/>
        <v>6299.4074000000019</v>
      </c>
      <c r="L23" s="16">
        <f t="shared" si="6"/>
        <v>18898.222200000004</v>
      </c>
      <c r="M23" s="60">
        <v>4538.63</v>
      </c>
      <c r="N23" s="70">
        <v>1452.6008142555183</v>
      </c>
      <c r="O23" s="16">
        <f t="shared" si="4"/>
        <v>3086.0291857444818</v>
      </c>
    </row>
    <row r="24" spans="1:15" x14ac:dyDescent="0.35">
      <c r="A24" s="26">
        <v>43282</v>
      </c>
      <c r="B24" s="51">
        <v>1164</v>
      </c>
      <c r="C24" s="4">
        <v>47896</v>
      </c>
      <c r="D24" s="5">
        <v>1146.31</v>
      </c>
      <c r="E24" s="5">
        <v>41036.769999999997</v>
      </c>
      <c r="F24" s="63">
        <v>0.2762</v>
      </c>
      <c r="G24" s="63">
        <v>0.2762</v>
      </c>
      <c r="H24" s="52">
        <v>0.25</v>
      </c>
      <c r="I24" s="11">
        <f t="shared" si="0"/>
        <v>13550.372000000001</v>
      </c>
      <c r="J24" s="1">
        <f t="shared" si="1"/>
        <v>28632.707999999991</v>
      </c>
      <c r="K24" s="1">
        <f t="shared" si="5"/>
        <v>7158.1769999999979</v>
      </c>
      <c r="L24" s="16">
        <f t="shared" si="6"/>
        <v>21474.530999999995</v>
      </c>
      <c r="M24" s="60">
        <v>4793.2700000000004</v>
      </c>
      <c r="N24" s="70">
        <v>1539.7308967586061</v>
      </c>
      <c r="O24" s="16">
        <f t="shared" si="4"/>
        <v>3253.5391032413945</v>
      </c>
    </row>
    <row r="25" spans="1:15" x14ac:dyDescent="0.35">
      <c r="A25" s="26">
        <v>43252</v>
      </c>
      <c r="B25" s="51">
        <v>1553</v>
      </c>
      <c r="C25" s="4">
        <v>66483</v>
      </c>
      <c r="D25" s="5">
        <v>1439.99</v>
      </c>
      <c r="E25" s="5">
        <v>55611.07</v>
      </c>
      <c r="F25" s="63">
        <v>0.2762</v>
      </c>
      <c r="G25" s="63">
        <v>0.2762</v>
      </c>
      <c r="H25" s="52">
        <v>0.25</v>
      </c>
      <c r="I25" s="11">
        <f t="shared" si="0"/>
        <v>18791.5432</v>
      </c>
      <c r="J25" s="1">
        <f t="shared" si="1"/>
        <v>38259.516799999998</v>
      </c>
      <c r="K25" s="1">
        <f t="shared" si="5"/>
        <v>9564.8791999999994</v>
      </c>
      <c r="L25" s="16">
        <f t="shared" si="6"/>
        <v>28694.637599999998</v>
      </c>
      <c r="M25" s="60">
        <v>5508.8099999999995</v>
      </c>
      <c r="N25" s="70">
        <v>1814.4981196772155</v>
      </c>
      <c r="O25" s="16">
        <f t="shared" si="4"/>
        <v>3694.311880322784</v>
      </c>
    </row>
    <row r="26" spans="1:15" x14ac:dyDescent="0.35">
      <c r="A26" s="26">
        <v>43221</v>
      </c>
      <c r="B26" s="51">
        <v>2065</v>
      </c>
      <c r="C26" s="4">
        <v>120807</v>
      </c>
      <c r="D26" s="5">
        <v>1856.93</v>
      </c>
      <c r="E26" s="5">
        <v>97373.82</v>
      </c>
      <c r="F26" s="63">
        <v>0.25409999999999999</v>
      </c>
      <c r="G26" s="63">
        <v>0.25409999999999999</v>
      </c>
      <c r="H26" s="52">
        <v>0.25</v>
      </c>
      <c r="I26" s="11">
        <f t="shared" si="0"/>
        <v>31221.775199999996</v>
      </c>
      <c r="J26" s="1">
        <f t="shared" si="1"/>
        <v>68008.974799999996</v>
      </c>
      <c r="K26" s="1">
        <f t="shared" si="5"/>
        <v>17002.243699999999</v>
      </c>
      <c r="L26" s="16">
        <f t="shared" si="6"/>
        <v>51006.731099999997</v>
      </c>
      <c r="M26" s="60">
        <v>4595.8899999999994</v>
      </c>
      <c r="N26" s="70">
        <v>1446.0421232725537</v>
      </c>
      <c r="O26" s="16">
        <f t="shared" si="4"/>
        <v>3149.8478767274455</v>
      </c>
    </row>
    <row r="27" spans="1:15" x14ac:dyDescent="0.35">
      <c r="A27" s="26">
        <v>43191</v>
      </c>
      <c r="B27" s="51">
        <v>2354</v>
      </c>
      <c r="C27" s="4">
        <v>196516</v>
      </c>
      <c r="D27" s="5">
        <v>2083.2399999999998</v>
      </c>
      <c r="E27" s="5">
        <v>156066.03</v>
      </c>
      <c r="F27" s="63">
        <v>0.68359999999999999</v>
      </c>
      <c r="G27" s="63">
        <v>0.68359999999999999</v>
      </c>
      <c r="H27" s="52">
        <v>0.25</v>
      </c>
      <c r="I27" s="11">
        <f t="shared" si="0"/>
        <v>135947.53200000001</v>
      </c>
      <c r="J27" s="1">
        <f t="shared" si="1"/>
        <v>22201.737999999983</v>
      </c>
      <c r="K27" s="1">
        <f t="shared" si="5"/>
        <v>5550.4344999999958</v>
      </c>
      <c r="L27" s="16">
        <f t="shared" si="6"/>
        <v>16651.303499999987</v>
      </c>
      <c r="M27" s="60">
        <v>2332.66</v>
      </c>
      <c r="N27" s="70">
        <v>2005.1902231045392</v>
      </c>
      <c r="O27" s="16">
        <f t="shared" si="4"/>
        <v>327.46977689546065</v>
      </c>
    </row>
    <row r="28" spans="1:15" x14ac:dyDescent="0.35">
      <c r="A28" s="26">
        <v>43160</v>
      </c>
      <c r="B28" s="51">
        <v>2871</v>
      </c>
      <c r="C28" s="4">
        <v>216618</v>
      </c>
      <c r="D28" s="5">
        <v>2441.19</v>
      </c>
      <c r="E28" s="5">
        <v>172251.33</v>
      </c>
      <c r="F28" s="63">
        <v>0.68359999999999999</v>
      </c>
      <c r="G28" s="63">
        <v>0.68359999999999999</v>
      </c>
      <c r="H28" s="52">
        <v>0.25</v>
      </c>
      <c r="I28" s="11">
        <f t="shared" si="0"/>
        <v>150042.68039999998</v>
      </c>
      <c r="J28" s="1">
        <f t="shared" si="1"/>
        <v>24649.839600000007</v>
      </c>
      <c r="K28" s="1">
        <f t="shared" si="5"/>
        <v>6162.4599000000017</v>
      </c>
      <c r="L28" s="16">
        <f t="shared" si="6"/>
        <v>18487.379700000005</v>
      </c>
      <c r="M28" s="60">
        <v>2303.4700000000003</v>
      </c>
      <c r="N28" s="70">
        <v>1978.4408228869104</v>
      </c>
      <c r="O28" s="16">
        <f t="shared" si="4"/>
        <v>325.02917711308987</v>
      </c>
    </row>
    <row r="29" spans="1:15" x14ac:dyDescent="0.35">
      <c r="A29" s="26">
        <v>43132</v>
      </c>
      <c r="B29" s="51">
        <v>2357</v>
      </c>
      <c r="C29" s="4">
        <v>196255</v>
      </c>
      <c r="D29" s="5">
        <v>1984.65</v>
      </c>
      <c r="E29" s="5">
        <v>156216.01999999999</v>
      </c>
      <c r="F29" s="63">
        <v>0.57179999999999997</v>
      </c>
      <c r="G29" s="63">
        <v>0.57179999999999997</v>
      </c>
      <c r="H29" s="52">
        <v>0.25</v>
      </c>
      <c r="I29" s="11">
        <f t="shared" si="0"/>
        <v>113566.3416</v>
      </c>
      <c r="J29" s="1">
        <f t="shared" si="1"/>
        <v>44634.328399999984</v>
      </c>
      <c r="K29" s="1">
        <f t="shared" si="5"/>
        <v>11158.582099999996</v>
      </c>
      <c r="L29" s="16">
        <f t="shared" si="6"/>
        <v>33475.746299999984</v>
      </c>
      <c r="M29" s="60">
        <v>1609.2</v>
      </c>
      <c r="N29" s="70">
        <v>1155.1844685785466</v>
      </c>
      <c r="O29" s="16">
        <f t="shared" si="4"/>
        <v>454.01553142145349</v>
      </c>
    </row>
    <row r="30" spans="1:15" ht="15" thickBot="1" x14ac:dyDescent="0.4">
      <c r="A30" s="35">
        <v>43101</v>
      </c>
      <c r="B30" s="71">
        <v>2529</v>
      </c>
      <c r="C30" s="8">
        <v>269861</v>
      </c>
      <c r="D30" s="9">
        <v>2080.81</v>
      </c>
      <c r="E30" s="9">
        <v>211151.55</v>
      </c>
      <c r="F30" s="66">
        <v>0.57179999999999997</v>
      </c>
      <c r="G30" s="66">
        <v>0.57179999999999997</v>
      </c>
      <c r="H30" s="67">
        <v>0.25</v>
      </c>
      <c r="I30" s="12">
        <f t="shared" si="0"/>
        <v>155752.60199999998</v>
      </c>
      <c r="J30" s="10">
        <f t="shared" si="1"/>
        <v>57479.758000000002</v>
      </c>
      <c r="K30" s="10">
        <f t="shared" si="5"/>
        <v>14369.9395</v>
      </c>
      <c r="L30" s="57">
        <f t="shared" si="6"/>
        <v>43109.818500000001</v>
      </c>
      <c r="M30" s="61">
        <v>1454.38</v>
      </c>
      <c r="N30" s="72">
        <v>1062.3315771431692</v>
      </c>
      <c r="O30" s="57">
        <f t="shared" si="4"/>
        <v>392.04842285683094</v>
      </c>
    </row>
    <row r="31" spans="1:15" ht="15" thickBot="1" x14ac:dyDescent="0.4">
      <c r="A31" s="44" t="s">
        <v>7</v>
      </c>
      <c r="B31" s="62">
        <f>SUM(B4:B30)</f>
        <v>64429</v>
      </c>
      <c r="C31" s="62">
        <f>SUM(C4:C30)</f>
        <v>4865708</v>
      </c>
      <c r="D31" s="15">
        <f>SUM(D4:D30)</f>
        <v>63966.39</v>
      </c>
      <c r="E31" s="15">
        <f>SUM(E4:E30)</f>
        <v>4420133.42</v>
      </c>
      <c r="F31" s="73"/>
      <c r="G31" s="73"/>
      <c r="H31" s="74"/>
      <c r="I31" s="45">
        <f t="shared" ref="I31:O31" si="7">SUM(I4:I30)</f>
        <v>2823057.8259999999</v>
      </c>
      <c r="J31" s="15">
        <f t="shared" si="7"/>
        <v>1661041.9839999999</v>
      </c>
      <c r="K31" s="15">
        <f t="shared" si="7"/>
        <v>415260.49599999998</v>
      </c>
      <c r="L31" s="15">
        <f t="shared" si="7"/>
        <v>1245781.4879999994</v>
      </c>
      <c r="M31" s="15">
        <f t="shared" si="7"/>
        <v>112343.73000000003</v>
      </c>
      <c r="N31" s="15">
        <f t="shared" si="7"/>
        <v>49102.267452746346</v>
      </c>
      <c r="O31" s="15">
        <f t="shared" si="7"/>
        <v>63241.46254725365</v>
      </c>
    </row>
    <row r="32" spans="1:15" x14ac:dyDescent="0.35">
      <c r="A32" s="18"/>
      <c r="B32" s="19"/>
      <c r="C32" s="19"/>
      <c r="D32" s="20"/>
      <c r="E32" s="20"/>
      <c r="F32" s="20"/>
      <c r="G32" s="20"/>
      <c r="H32" s="20"/>
      <c r="I32" s="20"/>
      <c r="J32" s="20"/>
      <c r="K32" s="20"/>
      <c r="L32" s="20"/>
      <c r="M32" s="20"/>
      <c r="N32" s="20"/>
      <c r="O32" s="20"/>
    </row>
    <row r="33" spans="2:15" x14ac:dyDescent="0.35">
      <c r="B33" s="21" t="s">
        <v>11</v>
      </c>
      <c r="C33" s="21"/>
      <c r="K33" s="3"/>
      <c r="L33" s="3"/>
      <c r="M33" s="3"/>
      <c r="N33" s="3"/>
      <c r="O33" s="3"/>
    </row>
    <row r="34" spans="2:15" x14ac:dyDescent="0.35">
      <c r="B34" s="17" t="s">
        <v>8</v>
      </c>
      <c r="C34" s="2" t="s">
        <v>47</v>
      </c>
    </row>
    <row r="35" spans="2:15" x14ac:dyDescent="0.35">
      <c r="B35" s="17" t="s">
        <v>9</v>
      </c>
      <c r="C35" s="2" t="s">
        <v>48</v>
      </c>
    </row>
    <row r="36" spans="2:15" x14ac:dyDescent="0.35">
      <c r="B36" s="17" t="s">
        <v>38</v>
      </c>
      <c r="C36" s="2" t="s">
        <v>49</v>
      </c>
    </row>
    <row r="37" spans="2:15" x14ac:dyDescent="0.35">
      <c r="B37" s="17" t="s">
        <v>40</v>
      </c>
      <c r="C37" s="2" t="s">
        <v>50</v>
      </c>
    </row>
    <row r="38" spans="2:15" x14ac:dyDescent="0.35">
      <c r="B38" s="17" t="s">
        <v>13</v>
      </c>
      <c r="C38" s="2" t="s">
        <v>51</v>
      </c>
    </row>
    <row r="39" spans="2:15" x14ac:dyDescent="0.35">
      <c r="B39" s="17" t="s">
        <v>42</v>
      </c>
      <c r="C39" s="2" t="s">
        <v>67</v>
      </c>
    </row>
    <row r="40" spans="2:15" x14ac:dyDescent="0.35">
      <c r="B40" s="17" t="s">
        <v>52</v>
      </c>
      <c r="C40" s="14" t="s">
        <v>53</v>
      </c>
      <c r="E40" s="14"/>
      <c r="F40" s="14"/>
    </row>
    <row r="41" spans="2:15" x14ac:dyDescent="0.35">
      <c r="B41" s="17" t="s">
        <v>46</v>
      </c>
      <c r="C41" s="2" t="s">
        <v>55</v>
      </c>
      <c r="E41" s="14"/>
      <c r="F41" s="14"/>
    </row>
    <row r="42" spans="2:15" x14ac:dyDescent="0.35">
      <c r="B42" s="17" t="s">
        <v>54</v>
      </c>
      <c r="C42" s="2" t="s">
        <v>56</v>
      </c>
      <c r="E42" s="14"/>
      <c r="F42" s="14"/>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workbookViewId="0">
      <selection activeCell="N4" sqref="N4"/>
    </sheetView>
  </sheetViews>
  <sheetFormatPr defaultColWidth="9.1796875" defaultRowHeight="14.5" x14ac:dyDescent="0.35"/>
  <cols>
    <col min="1" max="1" width="9.26953125" style="2" customWidth="1"/>
    <col min="2" max="2" width="14.453125" style="2" customWidth="1"/>
    <col min="3" max="3" width="13.7265625" style="2" customWidth="1"/>
    <col min="4" max="4" width="10.1796875" style="2" bestFit="1" customWidth="1"/>
    <col min="5" max="5" width="19.54296875" style="2" customWidth="1"/>
    <col min="6" max="6" width="10.54296875" style="2" bestFit="1" customWidth="1"/>
    <col min="7" max="7" width="20.453125" style="2" customWidth="1"/>
    <col min="8" max="8" width="18.81640625" style="2" bestFit="1" customWidth="1"/>
    <col min="9" max="9" width="19.1796875" style="2" customWidth="1"/>
    <col min="10" max="10" width="10.1796875" style="2" bestFit="1" customWidth="1"/>
    <col min="11" max="11" width="19.54296875" style="2" customWidth="1"/>
    <col min="12" max="12" width="10.54296875" style="2" bestFit="1" customWidth="1"/>
    <col min="13" max="13" width="20.453125" style="2" customWidth="1"/>
    <col min="14" max="14" width="18.81640625" style="2" bestFit="1" customWidth="1"/>
    <col min="15" max="15" width="19.1796875" style="2" customWidth="1"/>
    <col min="16" max="16384" width="9.1796875" style="2"/>
  </cols>
  <sheetData>
    <row r="1" spans="1:17" x14ac:dyDescent="0.35">
      <c r="A1" s="6" t="s">
        <v>28</v>
      </c>
      <c r="B1" s="6" t="s">
        <v>68</v>
      </c>
    </row>
    <row r="2" spans="1:17" ht="15" thickBot="1" x14ac:dyDescent="0.4"/>
    <row r="3" spans="1:17" ht="73" thickBot="1" x14ac:dyDescent="0.4">
      <c r="A3" s="76" t="s">
        <v>29</v>
      </c>
      <c r="B3" s="77" t="s">
        <v>30</v>
      </c>
      <c r="C3" s="78" t="s">
        <v>31</v>
      </c>
      <c r="D3" s="76" t="s">
        <v>57</v>
      </c>
      <c r="E3" s="77" t="s">
        <v>32</v>
      </c>
      <c r="F3" s="77" t="s">
        <v>58</v>
      </c>
      <c r="G3" s="77" t="s">
        <v>33</v>
      </c>
      <c r="H3" s="77" t="s">
        <v>62</v>
      </c>
      <c r="I3" s="78" t="s">
        <v>61</v>
      </c>
      <c r="J3" s="76" t="s">
        <v>59</v>
      </c>
      <c r="K3" s="77" t="s">
        <v>34</v>
      </c>
      <c r="L3" s="77" t="s">
        <v>60</v>
      </c>
      <c r="M3" s="77" t="s">
        <v>35</v>
      </c>
      <c r="N3" s="77" t="s">
        <v>62</v>
      </c>
      <c r="O3" s="78" t="s">
        <v>61</v>
      </c>
      <c r="Q3" s="119" t="s">
        <v>114</v>
      </c>
    </row>
    <row r="4" spans="1:17" x14ac:dyDescent="0.35">
      <c r="A4" s="79">
        <v>1</v>
      </c>
      <c r="B4" s="80"/>
      <c r="C4" s="81" t="s">
        <v>115</v>
      </c>
      <c r="D4" s="82">
        <v>2.5499999999999998E-2</v>
      </c>
      <c r="E4" s="83">
        <f>+D4*Q4</f>
        <v>0.38887499999999997</v>
      </c>
      <c r="F4" s="84">
        <f>+D4+'WP Illustrative RAAF Allocation'!G6</f>
        <v>2.6270821078141868E-2</v>
      </c>
      <c r="G4" s="83">
        <f>+F4*Q4</f>
        <v>0.40063002144166349</v>
      </c>
      <c r="H4" s="85">
        <f>D4-F4</f>
        <v>-7.7082107814186937E-4</v>
      </c>
      <c r="I4" s="86">
        <f>E4-G4</f>
        <v>-1.1755021441663516E-2</v>
      </c>
      <c r="J4" s="82">
        <v>2.8400000000000002E-2</v>
      </c>
      <c r="K4" s="83">
        <f>+J4*Q4</f>
        <v>0.43310000000000004</v>
      </c>
      <c r="L4" s="84">
        <f>+J4+'WP Illustrative RAAF Allocation'!K6</f>
        <v>2.9101090674802394E-2</v>
      </c>
      <c r="M4" s="83">
        <f>+L4*Q4</f>
        <v>0.44379163279073652</v>
      </c>
      <c r="N4" s="85">
        <f>J4-L4</f>
        <v>-7.0109067480239248E-4</v>
      </c>
      <c r="O4" s="86">
        <f>K4-M4</f>
        <v>-1.0691632790736483E-2</v>
      </c>
      <c r="Q4" s="120">
        <v>15.25</v>
      </c>
    </row>
    <row r="5" spans="1:17" x14ac:dyDescent="0.35">
      <c r="A5" s="87">
        <v>2</v>
      </c>
      <c r="B5" s="88"/>
      <c r="C5" s="89" t="s">
        <v>116</v>
      </c>
      <c r="D5" s="82">
        <v>2.5499999999999998E-2</v>
      </c>
      <c r="E5" s="83">
        <f t="shared" ref="E5:E13" si="0">+D5*Q5</f>
        <v>0.60137499999999988</v>
      </c>
      <c r="F5" s="84">
        <f>+D5+'WP Illustrative RAAF Allocation'!G6</f>
        <v>2.6270821078141868E-2</v>
      </c>
      <c r="G5" s="83">
        <f t="shared" ref="G5:G13" si="1">+F5*Q5</f>
        <v>0.619553530426179</v>
      </c>
      <c r="H5" s="85">
        <f t="shared" ref="H5:H25" si="2">D5-F5</f>
        <v>-7.7082107814186937E-4</v>
      </c>
      <c r="I5" s="86">
        <f t="shared" ref="I5:I25" si="3">E5-G5</f>
        <v>-1.8178530426179118E-2</v>
      </c>
      <c r="J5" s="82">
        <v>2.8400000000000002E-2</v>
      </c>
      <c r="K5" s="83">
        <f t="shared" ref="K5:K13" si="4">+J5*Q5</f>
        <v>0.66976666666666662</v>
      </c>
      <c r="L5" s="92">
        <f>+J5+'WP Illustrative RAAF Allocation'!K6</f>
        <v>2.9101090674802394E-2</v>
      </c>
      <c r="M5" s="83">
        <f t="shared" ref="M5:M13" si="5">+L5*Q5</f>
        <v>0.68630072174742307</v>
      </c>
      <c r="N5" s="85">
        <f t="shared" ref="N5:N25" si="6">J5-L5</f>
        <v>-7.0109067480239248E-4</v>
      </c>
      <c r="O5" s="86">
        <f t="shared" ref="O5:O25" si="7">K5-M5</f>
        <v>-1.6534055080756449E-2</v>
      </c>
      <c r="Q5" s="120">
        <v>23.583333333333332</v>
      </c>
    </row>
    <row r="6" spans="1:17" x14ac:dyDescent="0.35">
      <c r="A6" s="87">
        <v>3</v>
      </c>
      <c r="B6" s="88"/>
      <c r="C6" s="89" t="s">
        <v>117</v>
      </c>
      <c r="D6" s="82">
        <v>2.5499999999999998E-2</v>
      </c>
      <c r="E6" s="83">
        <f t="shared" si="0"/>
        <v>1.9783749999999998</v>
      </c>
      <c r="F6" s="84">
        <f>+D6+'WP Illustrative RAAF Allocation'!G6</f>
        <v>2.6270821078141868E-2</v>
      </c>
      <c r="G6" s="83">
        <f t="shared" si="1"/>
        <v>2.0381778686458398</v>
      </c>
      <c r="H6" s="85">
        <f t="shared" si="2"/>
        <v>-7.7082107814186937E-4</v>
      </c>
      <c r="I6" s="86">
        <f t="shared" si="3"/>
        <v>-5.9802868645840057E-2</v>
      </c>
      <c r="J6" s="82">
        <v>2.8400000000000002E-2</v>
      </c>
      <c r="K6" s="83">
        <f t="shared" si="4"/>
        <v>2.2033666666666667</v>
      </c>
      <c r="L6" s="92">
        <f>+J6+'WP Illustrative RAAF Allocation'!K6</f>
        <v>2.9101090674802394E-2</v>
      </c>
      <c r="M6" s="83">
        <f t="shared" si="5"/>
        <v>2.2577596181867521</v>
      </c>
      <c r="N6" s="85">
        <f t="shared" si="6"/>
        <v>-7.0109067480239248E-4</v>
      </c>
      <c r="O6" s="86">
        <f t="shared" si="7"/>
        <v>-5.4392951520085386E-2</v>
      </c>
      <c r="Q6" s="120">
        <v>77.583333333333329</v>
      </c>
    </row>
    <row r="7" spans="1:17" x14ac:dyDescent="0.35">
      <c r="A7" s="87">
        <v>4</v>
      </c>
      <c r="B7" s="88"/>
      <c r="C7" s="89" t="s">
        <v>118</v>
      </c>
      <c r="D7" s="82">
        <v>2.5499999999999998E-2</v>
      </c>
      <c r="E7" s="83">
        <f t="shared" si="0"/>
        <v>1.87425</v>
      </c>
      <c r="F7" s="84">
        <f>+D7+'WP Illustrative RAAF Allocation'!G6</f>
        <v>2.6270821078141868E-2</v>
      </c>
      <c r="G7" s="83">
        <f t="shared" si="1"/>
        <v>1.9309053492434274</v>
      </c>
      <c r="H7" s="85">
        <f t="shared" si="2"/>
        <v>-7.7082107814186937E-4</v>
      </c>
      <c r="I7" s="86">
        <f t="shared" si="3"/>
        <v>-5.6655349243427411E-2</v>
      </c>
      <c r="J7" s="82">
        <v>2.8400000000000002E-2</v>
      </c>
      <c r="K7" s="83">
        <f t="shared" si="4"/>
        <v>2.0874000000000001</v>
      </c>
      <c r="L7" s="92">
        <f>+J7+'WP Illustrative RAAF Allocation'!K6</f>
        <v>2.9101090674802394E-2</v>
      </c>
      <c r="M7" s="83">
        <f t="shared" si="5"/>
        <v>2.1389301645979759</v>
      </c>
      <c r="N7" s="85">
        <f t="shared" si="6"/>
        <v>-7.0109067480239248E-4</v>
      </c>
      <c r="O7" s="86">
        <f t="shared" si="7"/>
        <v>-5.1530164597975769E-2</v>
      </c>
      <c r="Q7" s="120">
        <v>73.5</v>
      </c>
    </row>
    <row r="8" spans="1:17" x14ac:dyDescent="0.35">
      <c r="A8" s="87">
        <v>5</v>
      </c>
      <c r="B8" s="88"/>
      <c r="C8" s="89" t="s">
        <v>119</v>
      </c>
      <c r="D8" s="90">
        <v>1.8499999999999999E-2</v>
      </c>
      <c r="E8" s="83">
        <f t="shared" si="0"/>
        <v>3.3392499999999998</v>
      </c>
      <c r="F8" s="92">
        <f>+D8+'WP Illustrative RAAF Allocation'!G7</f>
        <v>1.9058916719075069E-2</v>
      </c>
      <c r="G8" s="83">
        <f t="shared" si="1"/>
        <v>3.4401344677930501</v>
      </c>
      <c r="H8" s="85">
        <f t="shared" si="2"/>
        <v>-5.589167190750699E-4</v>
      </c>
      <c r="I8" s="86">
        <f t="shared" si="3"/>
        <v>-0.10088446779305027</v>
      </c>
      <c r="J8" s="90">
        <v>2.07E-2</v>
      </c>
      <c r="K8" s="83">
        <f t="shared" si="4"/>
        <v>3.7363499999999998</v>
      </c>
      <c r="L8" s="92">
        <f>+J8+'WP Illustrative RAAF Allocation'!K7</f>
        <v>2.1210285930271768E-2</v>
      </c>
      <c r="M8" s="83">
        <f t="shared" si="5"/>
        <v>3.8284566104140541</v>
      </c>
      <c r="N8" s="85">
        <f t="shared" si="6"/>
        <v>-5.1028593027176855E-4</v>
      </c>
      <c r="O8" s="86">
        <f t="shared" si="7"/>
        <v>-9.2106610414054213E-2</v>
      </c>
      <c r="Q8" s="120">
        <v>180.5</v>
      </c>
    </row>
    <row r="9" spans="1:17" x14ac:dyDescent="0.35">
      <c r="A9" s="87">
        <v>6</v>
      </c>
      <c r="B9" s="88"/>
      <c r="C9" s="89" t="s">
        <v>120</v>
      </c>
      <c r="D9" s="90">
        <v>9.7999999999999997E-3</v>
      </c>
      <c r="E9" s="83">
        <f t="shared" si="0"/>
        <v>23.400766666666666</v>
      </c>
      <c r="F9" s="92">
        <f>+D9+'WP Illustrative RAAF Allocation'!G8</f>
        <v>1.0097744426293074E-2</v>
      </c>
      <c r="G9" s="83">
        <f t="shared" si="1"/>
        <v>24.111730732583482</v>
      </c>
      <c r="H9" s="85">
        <f t="shared" si="2"/>
        <v>-2.9774442629307458E-4</v>
      </c>
      <c r="I9" s="86">
        <f t="shared" si="3"/>
        <v>-0.71096406591681571</v>
      </c>
      <c r="J9" s="90">
        <v>1.11E-2</v>
      </c>
      <c r="K9" s="83">
        <f t="shared" si="4"/>
        <v>26.504950000000004</v>
      </c>
      <c r="L9" s="92">
        <f>+J9+'WP Illustrative RAAF Allocation'!K8</f>
        <v>1.137494379053562E-2</v>
      </c>
      <c r="M9" s="83">
        <f t="shared" si="5"/>
        <v>27.161469947833972</v>
      </c>
      <c r="N9" s="85">
        <f t="shared" si="6"/>
        <v>-2.7494379053561932E-4</v>
      </c>
      <c r="O9" s="86">
        <f t="shared" si="7"/>
        <v>-0.65651994783396717</v>
      </c>
      <c r="Q9" s="120">
        <v>2387.8333333333335</v>
      </c>
    </row>
    <row r="10" spans="1:17" x14ac:dyDescent="0.35">
      <c r="A10" s="87">
        <v>7</v>
      </c>
      <c r="B10" s="88"/>
      <c r="C10" s="89" t="s">
        <v>121</v>
      </c>
      <c r="D10" s="90">
        <v>6.7999999999999996E-3</v>
      </c>
      <c r="E10" s="83">
        <f t="shared" si="0"/>
        <v>112.70943333333334</v>
      </c>
      <c r="F10" s="92">
        <f>+D10+'WP Illustrative RAAF Allocation'!G9</f>
        <v>7.0067102401738723E-3</v>
      </c>
      <c r="G10" s="83">
        <f t="shared" si="1"/>
        <v>116.13563833836193</v>
      </c>
      <c r="H10" s="85">
        <f t="shared" si="2"/>
        <v>-2.0671024017387268E-4</v>
      </c>
      <c r="I10" s="86">
        <f t="shared" si="3"/>
        <v>-3.4262050050285922</v>
      </c>
      <c r="J10" s="90">
        <v>7.6E-3</v>
      </c>
      <c r="K10" s="83">
        <f t="shared" si="4"/>
        <v>125.96936666666667</v>
      </c>
      <c r="L10" s="92">
        <f>+J10+'WP Illustrative RAAF Allocation'!K9</f>
        <v>7.7880453063435195E-3</v>
      </c>
      <c r="M10" s="83">
        <f t="shared" si="5"/>
        <v>129.08620194886831</v>
      </c>
      <c r="N10" s="85">
        <f t="shared" si="6"/>
        <v>-1.8804530634351953E-4</v>
      </c>
      <c r="O10" s="86">
        <f>K10-M10</f>
        <v>-3.1168352822016345</v>
      </c>
      <c r="Q10" s="120">
        <f>198899/12</f>
        <v>16574.916666666668</v>
      </c>
    </row>
    <row r="11" spans="1:17" x14ac:dyDescent="0.35">
      <c r="A11" s="87">
        <v>8</v>
      </c>
      <c r="B11" s="88"/>
      <c r="C11" s="89" t="s">
        <v>122</v>
      </c>
      <c r="D11" s="90">
        <v>1.8499999999999999E-2</v>
      </c>
      <c r="E11" s="83">
        <f t="shared" si="0"/>
        <v>5.2046666666666663</v>
      </c>
      <c r="F11" s="92">
        <f>+D11+'WP Illustrative RAAF Allocation'!G7</f>
        <v>1.9058916719075069E-2</v>
      </c>
      <c r="G11" s="83">
        <f t="shared" si="1"/>
        <v>5.3619085702997857</v>
      </c>
      <c r="H11" s="85">
        <f t="shared" si="2"/>
        <v>-5.589167190750699E-4</v>
      </c>
      <c r="I11" s="86">
        <f t="shared" si="3"/>
        <v>-0.15724190363311941</v>
      </c>
      <c r="J11" s="90">
        <v>2.07E-2</v>
      </c>
      <c r="K11" s="83">
        <f t="shared" si="4"/>
        <v>5.8235999999999999</v>
      </c>
      <c r="L11" s="92">
        <f>+J11+'WP Illustrative RAAF Allocation'!K7</f>
        <v>2.1210285930271768E-2</v>
      </c>
      <c r="M11" s="83">
        <f t="shared" si="5"/>
        <v>5.967160441716457</v>
      </c>
      <c r="N11" s="85">
        <f t="shared" si="6"/>
        <v>-5.1028593027176855E-4</v>
      </c>
      <c r="O11" s="86">
        <f t="shared" si="7"/>
        <v>-0.1435604417164571</v>
      </c>
      <c r="Q11" s="120">
        <v>281.33333333333331</v>
      </c>
    </row>
    <row r="12" spans="1:17" x14ac:dyDescent="0.35">
      <c r="A12" s="87">
        <v>9</v>
      </c>
      <c r="B12" s="88"/>
      <c r="C12" s="89" t="s">
        <v>123</v>
      </c>
      <c r="D12" s="90">
        <v>9.7999999999999997E-3</v>
      </c>
      <c r="E12" s="83">
        <f t="shared" si="0"/>
        <v>24.92058333333333</v>
      </c>
      <c r="F12" s="92">
        <f>+D12+'WP Illustrative RAAF Allocation'!G8</f>
        <v>1.0097744426293074E-2</v>
      </c>
      <c r="G12" s="83">
        <f t="shared" si="1"/>
        <v>25.677722597361097</v>
      </c>
      <c r="H12" s="85">
        <f t="shared" si="2"/>
        <v>-2.9774442629307458E-4</v>
      </c>
      <c r="I12" s="86">
        <f t="shared" si="3"/>
        <v>-0.75713926402776721</v>
      </c>
      <c r="J12" s="90">
        <v>1.11E-2</v>
      </c>
      <c r="K12" s="83">
        <f t="shared" si="4"/>
        <v>28.226375000000001</v>
      </c>
      <c r="L12" s="92">
        <f>+J12+'WP Illustrative RAAF Allocation'!K8</f>
        <v>1.137494379053562E-2</v>
      </c>
      <c r="M12" s="83">
        <f t="shared" si="5"/>
        <v>28.925534147349534</v>
      </c>
      <c r="N12" s="85">
        <f t="shared" si="6"/>
        <v>-2.7494379053561932E-4</v>
      </c>
      <c r="O12" s="86">
        <f t="shared" si="7"/>
        <v>-0.69915914734953333</v>
      </c>
      <c r="Q12" s="120">
        <v>2542.9166666666665</v>
      </c>
    </row>
    <row r="13" spans="1:17" x14ac:dyDescent="0.35">
      <c r="A13" s="87">
        <v>10</v>
      </c>
      <c r="B13" s="88"/>
      <c r="C13" s="89" t="s">
        <v>124</v>
      </c>
      <c r="D13" s="90">
        <v>6.7999999999999996E-3</v>
      </c>
      <c r="E13" s="83">
        <f t="shared" si="0"/>
        <v>331.48413333333332</v>
      </c>
      <c r="F13" s="92">
        <f>+D13+'WP Illustrative RAAF Allocation'!G9</f>
        <v>7.0067102401738723E-3</v>
      </c>
      <c r="G13" s="83">
        <f t="shared" si="1"/>
        <v>341.56077521791588</v>
      </c>
      <c r="H13" s="85">
        <f t="shared" si="2"/>
        <v>-2.0671024017387268E-4</v>
      </c>
      <c r="I13" s="86">
        <f t="shared" si="3"/>
        <v>-10.076641884582557</v>
      </c>
      <c r="J13" s="90">
        <v>7.6E-3</v>
      </c>
      <c r="K13" s="83">
        <f t="shared" si="4"/>
        <v>370.48226666666665</v>
      </c>
      <c r="L13" s="92">
        <f>+J13+'WP Illustrative RAAF Allocation'!K9</f>
        <v>7.7880453063435195E-3</v>
      </c>
      <c r="M13" s="83">
        <f t="shared" si="5"/>
        <v>379.64903657853176</v>
      </c>
      <c r="N13" s="85">
        <f t="shared" si="6"/>
        <v>-1.8804530634351953E-4</v>
      </c>
      <c r="O13" s="86">
        <f>K13-M13</f>
        <v>-9.1667699118651171</v>
      </c>
      <c r="Q13" s="120">
        <f>584972/12</f>
        <v>48747.666666666664</v>
      </c>
    </row>
    <row r="14" spans="1:17" x14ac:dyDescent="0.35">
      <c r="A14" s="87">
        <v>11</v>
      </c>
      <c r="B14" s="88"/>
      <c r="C14" s="89"/>
      <c r="D14" s="90"/>
      <c r="E14" s="91"/>
      <c r="F14" s="92"/>
      <c r="G14" s="91"/>
      <c r="H14" s="85">
        <f t="shared" si="2"/>
        <v>0</v>
      </c>
      <c r="I14" s="86">
        <f t="shared" si="3"/>
        <v>0</v>
      </c>
      <c r="J14" s="90"/>
      <c r="K14" s="91"/>
      <c r="L14" s="92"/>
      <c r="M14" s="91"/>
      <c r="N14" s="85">
        <f t="shared" si="6"/>
        <v>0</v>
      </c>
      <c r="O14" s="86">
        <f t="shared" si="7"/>
        <v>0</v>
      </c>
    </row>
    <row r="15" spans="1:17" x14ac:dyDescent="0.35">
      <c r="A15" s="87">
        <v>12</v>
      </c>
      <c r="B15" s="88"/>
      <c r="C15" s="89"/>
      <c r="D15" s="90"/>
      <c r="E15" s="91"/>
      <c r="F15" s="92"/>
      <c r="G15" s="91"/>
      <c r="H15" s="85">
        <f t="shared" si="2"/>
        <v>0</v>
      </c>
      <c r="I15" s="86">
        <f t="shared" si="3"/>
        <v>0</v>
      </c>
      <c r="J15" s="90"/>
      <c r="K15" s="91"/>
      <c r="L15" s="92"/>
      <c r="M15" s="91"/>
      <c r="N15" s="85">
        <f t="shared" si="6"/>
        <v>0</v>
      </c>
      <c r="O15" s="86">
        <f t="shared" si="7"/>
        <v>0</v>
      </c>
    </row>
    <row r="16" spans="1:17" x14ac:dyDescent="0.35">
      <c r="A16" s="87">
        <v>13</v>
      </c>
      <c r="B16" s="88"/>
      <c r="C16" s="89"/>
      <c r="D16" s="90"/>
      <c r="E16" s="91"/>
      <c r="F16" s="92"/>
      <c r="G16" s="91"/>
      <c r="H16" s="85">
        <f t="shared" si="2"/>
        <v>0</v>
      </c>
      <c r="I16" s="86">
        <f t="shared" si="3"/>
        <v>0</v>
      </c>
      <c r="J16" s="90"/>
      <c r="K16" s="91"/>
      <c r="L16" s="92"/>
      <c r="M16" s="91"/>
      <c r="N16" s="85">
        <f>J16-L16</f>
        <v>0</v>
      </c>
      <c r="O16" s="86">
        <f t="shared" si="7"/>
        <v>0</v>
      </c>
    </row>
    <row r="17" spans="1:15" x14ac:dyDescent="0.35">
      <c r="A17" s="87">
        <v>14</v>
      </c>
      <c r="B17" s="88"/>
      <c r="C17" s="89"/>
      <c r="D17" s="90"/>
      <c r="E17" s="91"/>
      <c r="F17" s="92"/>
      <c r="G17" s="91"/>
      <c r="H17" s="85">
        <f>D17-F17</f>
        <v>0</v>
      </c>
      <c r="I17" s="86">
        <f t="shared" si="3"/>
        <v>0</v>
      </c>
      <c r="J17" s="90"/>
      <c r="K17" s="91"/>
      <c r="L17" s="92"/>
      <c r="M17" s="91"/>
      <c r="N17" s="85">
        <f t="shared" si="6"/>
        <v>0</v>
      </c>
      <c r="O17" s="86">
        <f t="shared" si="7"/>
        <v>0</v>
      </c>
    </row>
    <row r="18" spans="1:15" x14ac:dyDescent="0.35">
      <c r="A18" s="87">
        <v>15</v>
      </c>
      <c r="B18" s="88"/>
      <c r="C18" s="89"/>
      <c r="D18" s="90"/>
      <c r="E18" s="91"/>
      <c r="F18" s="92"/>
      <c r="G18" s="91"/>
      <c r="H18" s="85">
        <f t="shared" si="2"/>
        <v>0</v>
      </c>
      <c r="I18" s="86">
        <f t="shared" si="3"/>
        <v>0</v>
      </c>
      <c r="J18" s="90"/>
      <c r="K18" s="91"/>
      <c r="L18" s="92"/>
      <c r="M18" s="91"/>
      <c r="N18" s="85">
        <f t="shared" si="6"/>
        <v>0</v>
      </c>
      <c r="O18" s="86">
        <f t="shared" si="7"/>
        <v>0</v>
      </c>
    </row>
    <row r="19" spans="1:15" x14ac:dyDescent="0.35">
      <c r="A19" s="87">
        <v>16</v>
      </c>
      <c r="B19" s="93"/>
      <c r="C19" s="94"/>
      <c r="D19" s="95"/>
      <c r="E19" s="42"/>
      <c r="F19" s="96"/>
      <c r="G19" s="42"/>
      <c r="H19" s="85">
        <f t="shared" si="2"/>
        <v>0</v>
      </c>
      <c r="I19" s="86">
        <f t="shared" si="3"/>
        <v>0</v>
      </c>
      <c r="J19" s="95"/>
      <c r="K19" s="42"/>
      <c r="L19" s="96"/>
      <c r="M19" s="42"/>
      <c r="N19" s="85">
        <f t="shared" si="6"/>
        <v>0</v>
      </c>
      <c r="O19" s="86">
        <f t="shared" si="7"/>
        <v>0</v>
      </c>
    </row>
    <row r="20" spans="1:15" x14ac:dyDescent="0.35">
      <c r="A20" s="87">
        <v>17</v>
      </c>
      <c r="B20" s="93"/>
      <c r="C20" s="94"/>
      <c r="D20" s="95"/>
      <c r="E20" s="42"/>
      <c r="F20" s="96"/>
      <c r="G20" s="42"/>
      <c r="H20" s="85">
        <f t="shared" si="2"/>
        <v>0</v>
      </c>
      <c r="I20" s="86">
        <f t="shared" si="3"/>
        <v>0</v>
      </c>
      <c r="J20" s="95"/>
      <c r="K20" s="42"/>
      <c r="L20" s="96"/>
      <c r="M20" s="42"/>
      <c r="N20" s="85">
        <f t="shared" si="6"/>
        <v>0</v>
      </c>
      <c r="O20" s="86">
        <f t="shared" si="7"/>
        <v>0</v>
      </c>
    </row>
    <row r="21" spans="1:15" x14ac:dyDescent="0.35">
      <c r="A21" s="87">
        <v>18</v>
      </c>
      <c r="B21" s="93"/>
      <c r="C21" s="94"/>
      <c r="D21" s="95"/>
      <c r="E21" s="42"/>
      <c r="F21" s="96"/>
      <c r="G21" s="42"/>
      <c r="H21" s="85">
        <f t="shared" si="2"/>
        <v>0</v>
      </c>
      <c r="I21" s="86">
        <f t="shared" si="3"/>
        <v>0</v>
      </c>
      <c r="J21" s="95"/>
      <c r="K21" s="42"/>
      <c r="L21" s="96"/>
      <c r="M21" s="42"/>
      <c r="N21" s="85">
        <f t="shared" si="6"/>
        <v>0</v>
      </c>
      <c r="O21" s="86">
        <f t="shared" si="7"/>
        <v>0</v>
      </c>
    </row>
    <row r="22" spans="1:15" x14ac:dyDescent="0.35">
      <c r="A22" s="87">
        <v>19</v>
      </c>
      <c r="B22" s="93"/>
      <c r="C22" s="94"/>
      <c r="D22" s="95"/>
      <c r="E22" s="42"/>
      <c r="F22" s="96"/>
      <c r="G22" s="42"/>
      <c r="H22" s="85">
        <f t="shared" si="2"/>
        <v>0</v>
      </c>
      <c r="I22" s="86">
        <f t="shared" si="3"/>
        <v>0</v>
      </c>
      <c r="J22" s="95"/>
      <c r="K22" s="42"/>
      <c r="L22" s="96"/>
      <c r="M22" s="42"/>
      <c r="N22" s="85">
        <f t="shared" si="6"/>
        <v>0</v>
      </c>
      <c r="O22" s="86">
        <f t="shared" si="7"/>
        <v>0</v>
      </c>
    </row>
    <row r="23" spans="1:15" x14ac:dyDescent="0.35">
      <c r="A23" s="87">
        <v>20</v>
      </c>
      <c r="B23" s="93"/>
      <c r="C23" s="94"/>
      <c r="D23" s="95"/>
      <c r="E23" s="42"/>
      <c r="F23" s="96"/>
      <c r="G23" s="42"/>
      <c r="H23" s="85">
        <f t="shared" si="2"/>
        <v>0</v>
      </c>
      <c r="I23" s="86">
        <f t="shared" si="3"/>
        <v>0</v>
      </c>
      <c r="J23" s="95"/>
      <c r="K23" s="42"/>
      <c r="L23" s="96"/>
      <c r="M23" s="42"/>
      <c r="N23" s="85">
        <f t="shared" si="6"/>
        <v>0</v>
      </c>
      <c r="O23" s="86">
        <f t="shared" si="7"/>
        <v>0</v>
      </c>
    </row>
    <row r="24" spans="1:15" x14ac:dyDescent="0.35">
      <c r="A24" s="87">
        <v>21</v>
      </c>
      <c r="B24" s="93"/>
      <c r="C24" s="94"/>
      <c r="D24" s="95"/>
      <c r="E24" s="42"/>
      <c r="F24" s="96"/>
      <c r="G24" s="42"/>
      <c r="H24" s="85">
        <f t="shared" si="2"/>
        <v>0</v>
      </c>
      <c r="I24" s="86">
        <f t="shared" si="3"/>
        <v>0</v>
      </c>
      <c r="J24" s="95"/>
      <c r="K24" s="42"/>
      <c r="L24" s="96"/>
      <c r="M24" s="42"/>
      <c r="N24" s="85">
        <f t="shared" si="6"/>
        <v>0</v>
      </c>
      <c r="O24" s="86">
        <f t="shared" si="7"/>
        <v>0</v>
      </c>
    </row>
    <row r="25" spans="1:15" ht="15" thickBot="1" x14ac:dyDescent="0.4">
      <c r="A25" s="97">
        <v>22</v>
      </c>
      <c r="B25" s="98"/>
      <c r="C25" s="99"/>
      <c r="D25" s="100"/>
      <c r="E25" s="43"/>
      <c r="F25" s="101"/>
      <c r="G25" s="43"/>
      <c r="H25" s="102">
        <f t="shared" si="2"/>
        <v>0</v>
      </c>
      <c r="I25" s="103">
        <f t="shared" si="3"/>
        <v>0</v>
      </c>
      <c r="J25" s="100"/>
      <c r="K25" s="43"/>
      <c r="L25" s="101"/>
      <c r="M25" s="43"/>
      <c r="N25" s="102">
        <f t="shared" si="6"/>
        <v>0</v>
      </c>
      <c r="O25" s="103">
        <f t="shared" si="7"/>
        <v>0</v>
      </c>
    </row>
    <row r="27" spans="1:15" x14ac:dyDescent="0.35">
      <c r="B27" s="21" t="s">
        <v>11</v>
      </c>
    </row>
    <row r="28" spans="1:15" x14ac:dyDescent="0.35">
      <c r="B28" s="17" t="s">
        <v>8</v>
      </c>
      <c r="C28" s="2" t="s">
        <v>36</v>
      </c>
    </row>
    <row r="29" spans="1:15" x14ac:dyDescent="0.35">
      <c r="B29" s="17" t="s">
        <v>9</v>
      </c>
      <c r="C29" s="2" t="s">
        <v>37</v>
      </c>
    </row>
    <row r="30" spans="1:15" x14ac:dyDescent="0.35">
      <c r="B30" s="17" t="s">
        <v>38</v>
      </c>
      <c r="C30" s="2" t="s">
        <v>39</v>
      </c>
    </row>
    <row r="31" spans="1:15" x14ac:dyDescent="0.35">
      <c r="B31" s="17" t="s">
        <v>40</v>
      </c>
      <c r="C31" s="2" t="s">
        <v>41</v>
      </c>
    </row>
    <row r="32" spans="1:15" x14ac:dyDescent="0.35">
      <c r="B32" s="17" t="s">
        <v>13</v>
      </c>
      <c r="C32" s="2" t="s">
        <v>63</v>
      </c>
    </row>
    <row r="33" spans="2:3" x14ac:dyDescent="0.35">
      <c r="B33" s="17" t="s">
        <v>42</v>
      </c>
      <c r="C33" s="2" t="s">
        <v>64</v>
      </c>
    </row>
    <row r="34" spans="2:3" x14ac:dyDescent="0.35">
      <c r="B34" s="17" t="s">
        <v>43</v>
      </c>
      <c r="C34" s="2" t="s">
        <v>44</v>
      </c>
    </row>
    <row r="35" spans="2:3" x14ac:dyDescent="0.35">
      <c r="B35" s="17" t="s">
        <v>10</v>
      </c>
      <c r="C35" s="2" t="s">
        <v>45</v>
      </c>
    </row>
    <row r="36" spans="2:3" x14ac:dyDescent="0.35">
      <c r="B36" s="17" t="s">
        <v>14</v>
      </c>
      <c r="C36" s="2" t="s">
        <v>65</v>
      </c>
    </row>
    <row r="37" spans="2:3" x14ac:dyDescent="0.35">
      <c r="B37" s="17" t="s">
        <v>46</v>
      </c>
      <c r="C37" s="2" t="s">
        <v>66</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ACFC-04BA-4A22-A33D-108217790555}">
  <dimension ref="A2:K22"/>
  <sheetViews>
    <sheetView workbookViewId="0">
      <selection activeCell="I17" sqref="I17"/>
    </sheetView>
  </sheetViews>
  <sheetFormatPr defaultColWidth="8.7265625" defaultRowHeight="14.5" x14ac:dyDescent="0.35"/>
  <cols>
    <col min="1" max="1" width="4.453125" style="2" bestFit="1" customWidth="1"/>
    <col min="2" max="2" width="15.26953125" style="2" customWidth="1"/>
    <col min="3" max="3" width="14.453125" style="2" customWidth="1"/>
    <col min="4" max="4" width="11" style="2" bestFit="1" customWidth="1"/>
    <col min="5" max="5" width="17.26953125" style="2" bestFit="1" customWidth="1"/>
    <col min="6" max="6" width="13.26953125" style="2" bestFit="1" customWidth="1"/>
    <col min="7" max="7" width="9" style="2" bestFit="1" customWidth="1"/>
    <col min="8" max="8" width="8.7265625" style="2"/>
    <col min="9" max="9" width="14.54296875" style="2" bestFit="1" customWidth="1"/>
    <col min="10" max="10" width="13.26953125" style="2" bestFit="1" customWidth="1"/>
    <col min="11" max="11" width="10.81640625" style="2" customWidth="1"/>
    <col min="12" max="16384" width="8.7265625" style="2"/>
  </cols>
  <sheetData>
    <row r="2" spans="1:11" x14ac:dyDescent="0.35">
      <c r="E2" s="111" t="s">
        <v>74</v>
      </c>
      <c r="F2" s="111"/>
      <c r="G2" s="111"/>
      <c r="I2" s="111" t="s">
        <v>75</v>
      </c>
      <c r="J2" s="111"/>
      <c r="K2" s="111"/>
    </row>
    <row r="3" spans="1:11" x14ac:dyDescent="0.35">
      <c r="A3" s="2" t="s">
        <v>76</v>
      </c>
      <c r="D3" s="2" t="s">
        <v>77</v>
      </c>
      <c r="E3" s="112" t="s">
        <v>78</v>
      </c>
      <c r="F3" s="112" t="s">
        <v>79</v>
      </c>
      <c r="G3" s="112" t="s">
        <v>80</v>
      </c>
      <c r="I3" s="112" t="s">
        <v>78</v>
      </c>
      <c r="J3" s="112" t="s">
        <v>79</v>
      </c>
      <c r="K3" s="112" t="s">
        <v>80</v>
      </c>
    </row>
    <row r="4" spans="1:11" x14ac:dyDescent="0.35">
      <c r="A4" s="113" t="s">
        <v>81</v>
      </c>
      <c r="B4" s="113" t="s">
        <v>82</v>
      </c>
      <c r="C4" s="113" t="s">
        <v>83</v>
      </c>
      <c r="D4" s="113" t="s">
        <v>84</v>
      </c>
      <c r="E4" s="114" t="s">
        <v>85</v>
      </c>
      <c r="F4" s="114" t="s">
        <v>86</v>
      </c>
      <c r="G4" s="114" t="s">
        <v>87</v>
      </c>
      <c r="I4" s="114" t="s">
        <v>85</v>
      </c>
      <c r="J4" s="114" t="s">
        <v>86</v>
      </c>
      <c r="K4" s="114" t="s">
        <v>87</v>
      </c>
    </row>
    <row r="5" spans="1:11" x14ac:dyDescent="0.35">
      <c r="D5" s="112" t="s">
        <v>88</v>
      </c>
      <c r="E5" s="112" t="s">
        <v>89</v>
      </c>
      <c r="F5" s="112" t="s">
        <v>90</v>
      </c>
      <c r="G5" s="112" t="s">
        <v>91</v>
      </c>
      <c r="I5" s="112" t="s">
        <v>92</v>
      </c>
      <c r="J5" s="112" t="s">
        <v>93</v>
      </c>
      <c r="K5" s="112" t="s">
        <v>94</v>
      </c>
    </row>
    <row r="6" spans="1:11" x14ac:dyDescent="0.35">
      <c r="A6" s="2">
        <v>1</v>
      </c>
      <c r="B6" s="2" t="s">
        <v>95</v>
      </c>
      <c r="C6" s="2" t="s">
        <v>96</v>
      </c>
      <c r="D6" s="115">
        <v>0.66921799999999998</v>
      </c>
      <c r="E6" s="116">
        <v>230850171.49978423</v>
      </c>
      <c r="F6" s="117">
        <f>+D6*$F$10</f>
        <v>177944.17808469952</v>
      </c>
      <c r="G6" s="118">
        <f>+F6/E6</f>
        <v>7.708210781418711E-4</v>
      </c>
      <c r="I6" s="116">
        <v>235183879.83343679</v>
      </c>
      <c r="J6" s="117">
        <f>+D6*$J$10</f>
        <v>164885.2250150693</v>
      </c>
      <c r="K6" s="118">
        <f>+J6/I6</f>
        <v>7.0109067480239378E-4</v>
      </c>
    </row>
    <row r="7" spans="1:11" x14ac:dyDescent="0.35">
      <c r="A7" s="2">
        <v>2</v>
      </c>
      <c r="B7" s="2" t="s">
        <v>97</v>
      </c>
      <c r="C7" s="2" t="s">
        <v>98</v>
      </c>
      <c r="D7" s="115">
        <v>0.11837399999999999</v>
      </c>
      <c r="E7" s="116">
        <v>56315169.026690334</v>
      </c>
      <c r="F7" s="117">
        <f>+D7*$F$10</f>
        <v>31475.489506555743</v>
      </c>
      <c r="G7" s="118">
        <f t="shared" ref="G7:G10" si="0">+F7/E7</f>
        <v>5.5891671907506958E-4</v>
      </c>
      <c r="I7" s="116">
        <v>57155345.810814351</v>
      </c>
      <c r="J7" s="117">
        <f>+D7*$J$10</f>
        <v>29165.568807076037</v>
      </c>
      <c r="K7" s="118">
        <f t="shared" ref="K7:K10" si="1">+J7/I7</f>
        <v>5.1028593027176866E-4</v>
      </c>
    </row>
    <row r="8" spans="1:11" x14ac:dyDescent="0.35">
      <c r="A8" s="2">
        <v>3</v>
      </c>
      <c r="B8" s="2" t="s">
        <v>99</v>
      </c>
      <c r="C8" s="2" t="s">
        <v>100</v>
      </c>
      <c r="D8" s="115">
        <v>0.118783</v>
      </c>
      <c r="E8" s="116">
        <v>106078365.45254195</v>
      </c>
      <c r="F8" s="117">
        <f>+D8*$F$10</f>
        <v>31584.242063774233</v>
      </c>
      <c r="G8" s="118">
        <f t="shared" si="0"/>
        <v>2.9774442629307486E-4</v>
      </c>
      <c r="I8" s="116">
        <v>106444812.53180407</v>
      </c>
      <c r="J8" s="117">
        <f>+D8*$J$10</f>
        <v>29266.340240347654</v>
      </c>
      <c r="K8" s="118">
        <f t="shared" si="1"/>
        <v>2.7494379053561981E-4</v>
      </c>
    </row>
    <row r="9" spans="1:11" x14ac:dyDescent="0.35">
      <c r="A9" s="2">
        <v>4</v>
      </c>
      <c r="B9" s="2" t="s">
        <v>101</v>
      </c>
      <c r="C9" s="2" t="s">
        <v>102</v>
      </c>
      <c r="D9" s="115">
        <v>9.3625E-2</v>
      </c>
      <c r="E9" s="116">
        <v>120433139.7896356</v>
      </c>
      <c r="F9" s="117">
        <f>+D9*$F$10</f>
        <v>24894.763250809141</v>
      </c>
      <c r="G9" s="118">
        <f t="shared" si="0"/>
        <v>2.0671024017387255E-4</v>
      </c>
      <c r="I9" s="116">
        <v>122671439.18951306</v>
      </c>
      <c r="J9" s="117">
        <f>+D9*$J$10</f>
        <v>23067.788361992451</v>
      </c>
      <c r="K9" s="118">
        <f t="shared" si="1"/>
        <v>1.8804530634351985E-4</v>
      </c>
    </row>
    <row r="10" spans="1:11" x14ac:dyDescent="0.35">
      <c r="A10" s="2">
        <v>5</v>
      </c>
      <c r="C10" s="2" t="s">
        <v>103</v>
      </c>
      <c r="D10" s="115">
        <f>SUM(D6:D9)</f>
        <v>0.99999999999999989</v>
      </c>
      <c r="E10" s="116">
        <f>SUM(E6:E9)</f>
        <v>513676845.76865214</v>
      </c>
      <c r="F10" s="117">
        <f>SUM('Table 2 - Incremental Costs'!K7:K18,'Table 2 - Incremental Costs'!O7:O18)</f>
        <v>265898.67290583864</v>
      </c>
      <c r="G10" s="118">
        <f t="shared" si="0"/>
        <v>5.1763803468298257E-4</v>
      </c>
      <c r="I10" s="116">
        <f>SUM(I6:I9)</f>
        <v>521455477.36556828</v>
      </c>
      <c r="J10" s="117">
        <f>SUM('Table 2 - Incremental Costs'!K4:K6,'Table 2 - Incremental Costs'!O4:O6)*4</f>
        <v>246384.92242448544</v>
      </c>
      <c r="K10" s="118">
        <f t="shared" si="1"/>
        <v>4.7249464838156524E-4</v>
      </c>
    </row>
    <row r="13" spans="1:11" x14ac:dyDescent="0.35">
      <c r="B13" s="113" t="s">
        <v>104</v>
      </c>
    </row>
    <row r="14" spans="1:11" x14ac:dyDescent="0.35">
      <c r="B14" s="2" t="s">
        <v>105</v>
      </c>
    </row>
    <row r="15" spans="1:11" x14ac:dyDescent="0.35">
      <c r="B15" s="2" t="s">
        <v>106</v>
      </c>
    </row>
    <row r="16" spans="1:11" x14ac:dyDescent="0.35">
      <c r="B16" s="2" t="s">
        <v>107</v>
      </c>
    </row>
    <row r="17" spans="2:2" x14ac:dyDescent="0.35">
      <c r="B17" s="2" t="s">
        <v>108</v>
      </c>
    </row>
    <row r="18" spans="2:2" x14ac:dyDescent="0.35">
      <c r="B18" s="2" t="s">
        <v>109</v>
      </c>
    </row>
    <row r="19" spans="2:2" x14ac:dyDescent="0.35">
      <c r="B19" s="2" t="s">
        <v>110</v>
      </c>
    </row>
    <row r="20" spans="2:2" x14ac:dyDescent="0.35">
      <c r="B20" s="2" t="s">
        <v>111</v>
      </c>
    </row>
    <row r="21" spans="2:2" x14ac:dyDescent="0.35">
      <c r="B21" s="2" t="s">
        <v>112</v>
      </c>
    </row>
    <row r="22" spans="2:2" x14ac:dyDescent="0.35">
      <c r="B22" s="2" t="s">
        <v>113</v>
      </c>
    </row>
  </sheetData>
  <mergeCells count="2">
    <mergeCell ref="E2:G2"/>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 Customer Count</vt:lpstr>
      <vt:lpstr>Table 2 - Incremental Costs</vt:lpstr>
      <vt:lpstr>Table 3 - Rate and Bill Impacts</vt:lpstr>
      <vt:lpstr>WP Illustrative RAAF Allocation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Quan, Mary</cp:lastModifiedBy>
  <cp:lastPrinted>2020-06-05T16:27:23Z</cp:lastPrinted>
  <dcterms:created xsi:type="dcterms:W3CDTF">2020-05-12T02:32:03Z</dcterms:created>
  <dcterms:modified xsi:type="dcterms:W3CDTF">2020-07-07T12:13:11Z</dcterms:modified>
</cp:coreProperties>
</file>