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nu.com\Data\SharedData\FinancialStrategic\PLANNING\REG_POLICY\Data Requests\AMP\"/>
    </mc:Choice>
  </mc:AlternateContent>
  <xr:revisionPtr revIDLastSave="0" documentId="13_ncr:1_{0303D386-366D-4AF1-A7B6-29073E17A58F}" xr6:coauthVersionLast="41" xr6:coauthVersionMax="41" xr10:uidLastSave="{00000000-0000-0000-0000-000000000000}"/>
  <bookViews>
    <workbookView xWindow="-110" yWindow="-110" windowWidth="19420" windowHeight="10420" firstSheet="1" activeTab="2" xr2:uid="{8FDAAEE5-DE3C-496F-AA44-08428F894FDE}"/>
  </bookViews>
  <sheets>
    <sheet name="Table 1 - Customer Count" sheetId="4" r:id="rId1"/>
    <sheet name="Table 2 - Incremental Costs" sheetId="2" r:id="rId2"/>
    <sheet name="Table 3 - Rate and Bill Impacts" sheetId="3" r:id="rId3"/>
    <sheet name="WP Illustrative RAAF Allocation" sheetId="5"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8" i="5" l="1"/>
  <c r="F28" i="5"/>
  <c r="H4" i="2" l="1"/>
  <c r="G4" i="2"/>
  <c r="F4" i="2"/>
  <c r="K26" i="3" l="1"/>
  <c r="K25" i="3"/>
  <c r="K24" i="3"/>
  <c r="K23" i="3"/>
  <c r="K22" i="3"/>
  <c r="K21" i="3"/>
  <c r="K20" i="3"/>
  <c r="K19" i="3"/>
  <c r="K18" i="3"/>
  <c r="K17" i="3"/>
  <c r="K16" i="3"/>
  <c r="K15" i="3"/>
  <c r="K14" i="3"/>
  <c r="K13" i="3"/>
  <c r="K12" i="3"/>
  <c r="K11" i="3"/>
  <c r="K10" i="3"/>
  <c r="K9" i="3"/>
  <c r="K8" i="3"/>
  <c r="K7" i="3"/>
  <c r="K6" i="3"/>
  <c r="K5" i="3"/>
  <c r="K4" i="3"/>
  <c r="E26" i="3" l="1"/>
  <c r="E25" i="3"/>
  <c r="E24" i="3"/>
  <c r="E23" i="3"/>
  <c r="E22" i="3"/>
  <c r="E21" i="3"/>
  <c r="E20" i="3"/>
  <c r="E19" i="3"/>
  <c r="E18" i="3"/>
  <c r="E17" i="3"/>
  <c r="E16" i="3"/>
  <c r="E15" i="3"/>
  <c r="E14" i="3"/>
  <c r="E13" i="3"/>
  <c r="E12" i="3"/>
  <c r="E11" i="3"/>
  <c r="E10" i="3"/>
  <c r="E9" i="3"/>
  <c r="E8" i="3"/>
  <c r="E7" i="3"/>
  <c r="E6" i="3"/>
  <c r="E5" i="3"/>
  <c r="E4" i="3"/>
  <c r="I28" i="5"/>
  <c r="E28" i="5"/>
  <c r="D28" i="5"/>
  <c r="Q31" i="4" l="1"/>
  <c r="Q30" i="4"/>
  <c r="Q29" i="4"/>
  <c r="Q28" i="4"/>
  <c r="Q27" i="4"/>
  <c r="Q26" i="4"/>
  <c r="Q25" i="4"/>
  <c r="Q24" i="4"/>
  <c r="Q23" i="4"/>
  <c r="Q22" i="4"/>
  <c r="Q21" i="4"/>
  <c r="Q20" i="4"/>
  <c r="Q19" i="4"/>
  <c r="Q18" i="4"/>
  <c r="Q17" i="4"/>
  <c r="Q16" i="4"/>
  <c r="Q15" i="4"/>
  <c r="Q14" i="4"/>
  <c r="Q13" i="4"/>
  <c r="Q12" i="4"/>
  <c r="Q11" i="4"/>
  <c r="Q10" i="4"/>
  <c r="Q9" i="4"/>
  <c r="Q8" i="4"/>
  <c r="Q7" i="4"/>
  <c r="Q6" i="4"/>
  <c r="Q5" i="4"/>
  <c r="M31" i="4"/>
  <c r="M30" i="4"/>
  <c r="M29" i="4"/>
  <c r="M28" i="4"/>
  <c r="M27" i="4"/>
  <c r="M26" i="4"/>
  <c r="M25" i="4"/>
  <c r="M24" i="4"/>
  <c r="M23" i="4"/>
  <c r="M22" i="4"/>
  <c r="M21" i="4"/>
  <c r="M20" i="4"/>
  <c r="M19" i="4"/>
  <c r="M18" i="4"/>
  <c r="M17" i="4"/>
  <c r="M16" i="4"/>
  <c r="M15" i="4"/>
  <c r="M14" i="4"/>
  <c r="M13" i="4"/>
  <c r="M12" i="4"/>
  <c r="M11" i="4"/>
  <c r="M10" i="4"/>
  <c r="M9" i="4"/>
  <c r="M8" i="4"/>
  <c r="M7" i="4"/>
  <c r="M6" i="4"/>
  <c r="M5" i="4"/>
  <c r="I31" i="4"/>
  <c r="I30" i="4"/>
  <c r="I29" i="4"/>
  <c r="I28" i="4"/>
  <c r="I27" i="4"/>
  <c r="I26" i="4"/>
  <c r="I25" i="4"/>
  <c r="I24" i="4"/>
  <c r="I23" i="4"/>
  <c r="I22" i="4"/>
  <c r="I21" i="4"/>
  <c r="I20" i="4"/>
  <c r="I19" i="4"/>
  <c r="I18" i="4"/>
  <c r="I17" i="4"/>
  <c r="I16" i="4"/>
  <c r="I15" i="4"/>
  <c r="I14" i="4"/>
  <c r="I13" i="4"/>
  <c r="I12" i="4"/>
  <c r="I11" i="4"/>
  <c r="I10" i="4"/>
  <c r="I9" i="4"/>
  <c r="I8" i="4"/>
  <c r="I7" i="4"/>
  <c r="I6" i="4"/>
  <c r="I5" i="4"/>
  <c r="E31" i="4"/>
  <c r="E30" i="4"/>
  <c r="E29" i="4"/>
  <c r="E28" i="4"/>
  <c r="E27" i="4"/>
  <c r="E26" i="4"/>
  <c r="E25" i="4"/>
  <c r="E24" i="4"/>
  <c r="E23" i="4"/>
  <c r="E22" i="4"/>
  <c r="E21" i="4"/>
  <c r="E20" i="4"/>
  <c r="E19" i="4"/>
  <c r="E18" i="4"/>
  <c r="E17" i="4"/>
  <c r="E16" i="4"/>
  <c r="E15" i="4"/>
  <c r="E14" i="4"/>
  <c r="E13" i="4"/>
  <c r="E12" i="4"/>
  <c r="E11" i="4"/>
  <c r="E10" i="4"/>
  <c r="E9" i="4"/>
  <c r="E8" i="4"/>
  <c r="E7" i="4"/>
  <c r="E6" i="4"/>
  <c r="E5" i="4"/>
  <c r="F30" i="2" l="1"/>
  <c r="G30" i="2" s="1"/>
  <c r="H30" i="2" s="1"/>
  <c r="I30" i="2" s="1"/>
  <c r="F29" i="2"/>
  <c r="G29" i="2" s="1"/>
  <c r="H29" i="2" s="1"/>
  <c r="I29" i="2" s="1"/>
  <c r="F28" i="2"/>
  <c r="G28" i="2" s="1"/>
  <c r="H28" i="2" s="1"/>
  <c r="I28" i="2" s="1"/>
  <c r="F27" i="2"/>
  <c r="G27" i="2" s="1"/>
  <c r="H27" i="2" s="1"/>
  <c r="I27" i="2" s="1"/>
  <c r="F26" i="2"/>
  <c r="G26" i="2" s="1"/>
  <c r="H26" i="2" s="1"/>
  <c r="I26" i="2" s="1"/>
  <c r="F25" i="2"/>
  <c r="G25" i="2" s="1"/>
  <c r="H25" i="2" s="1"/>
  <c r="I25" i="2" s="1"/>
  <c r="F24" i="2"/>
  <c r="G24" i="2" s="1"/>
  <c r="H24" i="2" s="1"/>
  <c r="F23" i="2"/>
  <c r="G23" i="2" s="1"/>
  <c r="F22" i="2"/>
  <c r="G22" i="2" s="1"/>
  <c r="F21" i="2"/>
  <c r="G21" i="2" s="1"/>
  <c r="H21" i="2" s="1"/>
  <c r="F20" i="2"/>
  <c r="G20" i="2" s="1"/>
  <c r="H20" i="2" s="1"/>
  <c r="I20" i="2" s="1"/>
  <c r="F19" i="2"/>
  <c r="G19" i="2" s="1"/>
  <c r="H19" i="2" s="1"/>
  <c r="I19" i="2" s="1"/>
  <c r="I24" i="2" l="1"/>
  <c r="H23" i="2"/>
  <c r="I23" i="2" s="1"/>
  <c r="H22" i="2"/>
  <c r="I22" i="2" s="1"/>
  <c r="I21" i="2"/>
  <c r="F7" i="2"/>
  <c r="F18" i="2" l="1"/>
  <c r="G18" i="2" s="1"/>
  <c r="F17" i="2"/>
  <c r="G17" i="2" s="1"/>
  <c r="H18" i="2" l="1"/>
  <c r="I18" i="2" s="1"/>
  <c r="H17" i="2"/>
  <c r="I17" i="2" s="1"/>
  <c r="F16" i="2"/>
  <c r="G16" i="2" s="1"/>
  <c r="H16" i="2" s="1"/>
  <c r="F15" i="2"/>
  <c r="G15" i="2" s="1"/>
  <c r="H15" i="2" s="1"/>
  <c r="F14" i="2"/>
  <c r="G14" i="2" s="1"/>
  <c r="H14" i="2" s="1"/>
  <c r="F13" i="2"/>
  <c r="G13" i="2" s="1"/>
  <c r="H13" i="2" s="1"/>
  <c r="F12" i="2"/>
  <c r="G12" i="2" s="1"/>
  <c r="H12" i="2" s="1"/>
  <c r="F11" i="2"/>
  <c r="G11" i="2" s="1"/>
  <c r="H11" i="2" s="1"/>
  <c r="F10" i="2"/>
  <c r="F9" i="2"/>
  <c r="G9" i="2" s="1"/>
  <c r="H9" i="2" s="1"/>
  <c r="F8" i="2"/>
  <c r="G8" i="2" s="1"/>
  <c r="H8" i="2" s="1"/>
  <c r="G7" i="2"/>
  <c r="H7" i="2" s="1"/>
  <c r="F6" i="2"/>
  <c r="G6" i="2" s="1"/>
  <c r="H6" i="2" s="1"/>
  <c r="F5" i="2"/>
  <c r="G5" i="2" s="1"/>
  <c r="H5" i="2" s="1"/>
  <c r="C31" i="2"/>
  <c r="B31" i="2"/>
  <c r="I4" i="2" l="1"/>
  <c r="G10" i="2"/>
  <c r="G31" i="2" s="1"/>
  <c r="I8" i="2"/>
  <c r="I12" i="2"/>
  <c r="I16" i="2"/>
  <c r="I6" i="2"/>
  <c r="I14" i="2"/>
  <c r="I5" i="2"/>
  <c r="I11" i="2"/>
  <c r="I13" i="2"/>
  <c r="I15" i="2"/>
  <c r="F31" i="2"/>
  <c r="I9" i="2"/>
  <c r="I7" i="2"/>
  <c r="K28" i="5" l="1"/>
  <c r="J27" i="5"/>
  <c r="K27" i="5" s="1"/>
  <c r="J20" i="5"/>
  <c r="K20" i="5" s="1"/>
  <c r="L24" i="3" s="1"/>
  <c r="J18" i="5"/>
  <c r="K18" i="5" s="1"/>
  <c r="L22" i="3" s="1"/>
  <c r="J13" i="5"/>
  <c r="K13" i="5" s="1"/>
  <c r="L16" i="3" s="1"/>
  <c r="J11" i="5"/>
  <c r="K11" i="5" s="1"/>
  <c r="J24" i="5"/>
  <c r="K24" i="5" s="1"/>
  <c r="J22" i="5"/>
  <c r="K22" i="5" s="1"/>
  <c r="J17" i="5"/>
  <c r="K17" i="5" s="1"/>
  <c r="L21" i="3" s="1"/>
  <c r="J15" i="5"/>
  <c r="K15" i="5" s="1"/>
  <c r="L18" i="3" s="1"/>
  <c r="J8" i="5"/>
  <c r="K8" i="5" s="1"/>
  <c r="J6" i="5"/>
  <c r="K6" i="5" s="1"/>
  <c r="J26" i="5"/>
  <c r="K26" i="5" s="1"/>
  <c r="J21" i="5"/>
  <c r="K21" i="5" s="1"/>
  <c r="L25" i="3" s="1"/>
  <c r="J19" i="5"/>
  <c r="K19" i="5" s="1"/>
  <c r="L23" i="3" s="1"/>
  <c r="J12" i="5"/>
  <c r="K12" i="5" s="1"/>
  <c r="L15" i="3" s="1"/>
  <c r="J10" i="5"/>
  <c r="K10" i="5" s="1"/>
  <c r="L10" i="3" s="1"/>
  <c r="J25" i="5"/>
  <c r="K25" i="5" s="1"/>
  <c r="J23" i="5"/>
  <c r="K23" i="5" s="1"/>
  <c r="J16" i="5"/>
  <c r="K16" i="5" s="1"/>
  <c r="J14" i="5"/>
  <c r="K14" i="5" s="1"/>
  <c r="L17" i="3" s="1"/>
  <c r="J9" i="5"/>
  <c r="K9" i="5" s="1"/>
  <c r="J7" i="5"/>
  <c r="K7" i="5" s="1"/>
  <c r="H10" i="2"/>
  <c r="L26" i="3" l="1"/>
  <c r="L20" i="3"/>
  <c r="L5" i="3"/>
  <c r="L4" i="3"/>
  <c r="N4" i="3" s="1"/>
  <c r="L7" i="3"/>
  <c r="L6" i="3"/>
  <c r="M23" i="3"/>
  <c r="O23" i="3" s="1"/>
  <c r="N23" i="3"/>
  <c r="M24" i="3"/>
  <c r="O24" i="3" s="1"/>
  <c r="N24" i="3"/>
  <c r="L9" i="3"/>
  <c r="L12" i="3"/>
  <c r="M25" i="3"/>
  <c r="O25" i="3" s="1"/>
  <c r="N25" i="3"/>
  <c r="M18" i="3"/>
  <c r="O18" i="3" s="1"/>
  <c r="N18" i="3"/>
  <c r="L13" i="3"/>
  <c r="L19" i="3"/>
  <c r="L14" i="3"/>
  <c r="H31" i="2"/>
  <c r="M15" i="3"/>
  <c r="O15" i="3" s="1"/>
  <c r="N15" i="3"/>
  <c r="M22" i="3"/>
  <c r="O22" i="3" s="1"/>
  <c r="N22" i="3"/>
  <c r="L8" i="3"/>
  <c r="L11" i="3"/>
  <c r="M17" i="3"/>
  <c r="O17" i="3" s="1"/>
  <c r="N17" i="3"/>
  <c r="M10" i="3"/>
  <c r="O10" i="3" s="1"/>
  <c r="N10" i="3"/>
  <c r="M21" i="3"/>
  <c r="O21" i="3" s="1"/>
  <c r="N21" i="3"/>
  <c r="M16" i="3"/>
  <c r="O16" i="3" s="1"/>
  <c r="N16" i="3"/>
  <c r="I10" i="2"/>
  <c r="I31" i="2" s="1"/>
  <c r="M12" i="3" l="1"/>
  <c r="O12" i="3" s="1"/>
  <c r="N12" i="3"/>
  <c r="M4" i="3"/>
  <c r="O4" i="3" s="1"/>
  <c r="M11" i="3"/>
  <c r="O11" i="3" s="1"/>
  <c r="N11" i="3"/>
  <c r="M14" i="3"/>
  <c r="O14" i="3" s="1"/>
  <c r="N14" i="3"/>
  <c r="M9" i="3"/>
  <c r="O9" i="3" s="1"/>
  <c r="N9" i="3"/>
  <c r="M5" i="3"/>
  <c r="O5" i="3" s="1"/>
  <c r="N5" i="3"/>
  <c r="M8" i="3"/>
  <c r="O8" i="3" s="1"/>
  <c r="N8" i="3"/>
  <c r="M19" i="3"/>
  <c r="O19" i="3" s="1"/>
  <c r="N19" i="3"/>
  <c r="M6" i="3"/>
  <c r="O6" i="3" s="1"/>
  <c r="N6" i="3"/>
  <c r="M20" i="3"/>
  <c r="O20" i="3" s="1"/>
  <c r="N20" i="3"/>
  <c r="G28" i="5"/>
  <c r="F25" i="5"/>
  <c r="G25" i="5" s="1"/>
  <c r="F23" i="5"/>
  <c r="G23" i="5" s="1"/>
  <c r="F16" i="5"/>
  <c r="G16" i="5" s="1"/>
  <c r="F9" i="5"/>
  <c r="G9" i="5" s="1"/>
  <c r="F7" i="5"/>
  <c r="G7" i="5" s="1"/>
  <c r="F27" i="5"/>
  <c r="G27" i="5" s="1"/>
  <c r="F20" i="5"/>
  <c r="G20" i="5" s="1"/>
  <c r="F24" i="3" s="1"/>
  <c r="H24" i="3" s="1"/>
  <c r="F13" i="5"/>
  <c r="G13" i="5" s="1"/>
  <c r="F16" i="3" s="1"/>
  <c r="H16" i="3" s="1"/>
  <c r="F11" i="5"/>
  <c r="G11" i="5" s="1"/>
  <c r="F24" i="5"/>
  <c r="G24" i="5" s="1"/>
  <c r="F17" i="5"/>
  <c r="G17" i="5" s="1"/>
  <c r="F21" i="3" s="1"/>
  <c r="H21" i="3" s="1"/>
  <c r="F15" i="5"/>
  <c r="G15" i="5" s="1"/>
  <c r="F18" i="3" s="1"/>
  <c r="H18" i="3" s="1"/>
  <c r="F8" i="5"/>
  <c r="G8" i="5" s="1"/>
  <c r="F21" i="5"/>
  <c r="G21" i="5" s="1"/>
  <c r="F25" i="3" s="1"/>
  <c r="H25" i="3" s="1"/>
  <c r="F19" i="5"/>
  <c r="G19" i="5" s="1"/>
  <c r="F23" i="3" s="1"/>
  <c r="H23" i="3" s="1"/>
  <c r="F12" i="5"/>
  <c r="G12" i="5" s="1"/>
  <c r="F15" i="3" s="1"/>
  <c r="H15" i="3" s="1"/>
  <c r="F18" i="5"/>
  <c r="G18" i="5" s="1"/>
  <c r="F22" i="3" s="1"/>
  <c r="H22" i="3" s="1"/>
  <c r="F6" i="5"/>
  <c r="G6" i="5" s="1"/>
  <c r="F22" i="5"/>
  <c r="G22" i="5" s="1"/>
  <c r="F10" i="5"/>
  <c r="G10" i="5" s="1"/>
  <c r="F10" i="3" s="1"/>
  <c r="H10" i="3" s="1"/>
  <c r="F26" i="5"/>
  <c r="G26" i="5" s="1"/>
  <c r="F14" i="5"/>
  <c r="G14" i="5" s="1"/>
  <c r="F17" i="3" s="1"/>
  <c r="H17" i="3" s="1"/>
  <c r="M13" i="3"/>
  <c r="O13" i="3" s="1"/>
  <c r="N13" i="3"/>
  <c r="M7" i="3"/>
  <c r="O7" i="3" s="1"/>
  <c r="N7" i="3"/>
  <c r="M26" i="3"/>
  <c r="O26" i="3" s="1"/>
  <c r="N26" i="3"/>
  <c r="G23" i="3" l="1"/>
  <c r="I23" i="3" s="1"/>
  <c r="G24" i="3"/>
  <c r="I24" i="3" s="1"/>
  <c r="G17" i="3"/>
  <c r="I17" i="3" s="1"/>
  <c r="G25" i="3"/>
  <c r="I25" i="3" s="1"/>
  <c r="G22" i="3"/>
  <c r="I22" i="3" s="1"/>
  <c r="F8" i="3"/>
  <c r="H8" i="3" s="1"/>
  <c r="F11" i="3"/>
  <c r="H11" i="3" s="1"/>
  <c r="F19" i="3"/>
  <c r="H19" i="3" s="1"/>
  <c r="F13" i="3"/>
  <c r="H13" i="3" s="1"/>
  <c r="F14" i="3"/>
  <c r="H14" i="3" s="1"/>
  <c r="F7" i="3"/>
  <c r="H7" i="3" s="1"/>
  <c r="F6" i="3"/>
  <c r="H6" i="3" s="1"/>
  <c r="G21" i="3"/>
  <c r="I21" i="3" s="1"/>
  <c r="F20" i="3"/>
  <c r="H20" i="3" s="1"/>
  <c r="F26" i="3"/>
  <c r="H26" i="3" s="1"/>
  <c r="F4" i="3"/>
  <c r="H4" i="3" s="1"/>
  <c r="F5" i="3"/>
  <c r="H5" i="3" s="1"/>
  <c r="G10" i="3"/>
  <c r="I10" i="3" s="1"/>
  <c r="G15" i="3"/>
  <c r="I15" i="3" s="1"/>
  <c r="G18" i="3"/>
  <c r="I18" i="3" s="1"/>
  <c r="G16" i="3"/>
  <c r="I16" i="3" s="1"/>
  <c r="F12" i="3"/>
  <c r="H12" i="3" s="1"/>
  <c r="F9" i="3"/>
  <c r="H9" i="3" s="1"/>
  <c r="G4" i="3" l="1"/>
  <c r="I4" i="3" s="1"/>
  <c r="G13" i="3"/>
  <c r="I13" i="3" s="1"/>
  <c r="G12" i="3"/>
  <c r="I12" i="3" s="1"/>
  <c r="G20" i="3"/>
  <c r="I20" i="3" s="1"/>
  <c r="G7" i="3"/>
  <c r="I7" i="3" s="1"/>
  <c r="G11" i="3"/>
  <c r="I11" i="3" s="1"/>
  <c r="G5" i="3"/>
  <c r="I5" i="3" s="1"/>
  <c r="G14" i="3"/>
  <c r="I14" i="3" s="1"/>
  <c r="G8" i="3"/>
  <c r="I8" i="3" s="1"/>
  <c r="G9" i="3"/>
  <c r="I9" i="3" s="1"/>
  <c r="G26" i="3"/>
  <c r="I26" i="3" s="1"/>
  <c r="G6" i="3"/>
  <c r="I6" i="3" s="1"/>
  <c r="G19" i="3"/>
  <c r="I19" i="3" s="1"/>
</calcChain>
</file>

<file path=xl/sharedStrings.xml><?xml version="1.0" encoding="utf-8"?>
<sst xmlns="http://schemas.openxmlformats.org/spreadsheetml/2006/main" count="213" uniqueCount="132">
  <si>
    <t>Month</t>
  </si>
  <si>
    <t>Fixed Residential Basic Service Rate ($/kWh)</t>
  </si>
  <si>
    <t>R-2 Discount Rate (%)</t>
  </si>
  <si>
    <t>"Incremental" Supply Costs ($)</t>
  </si>
  <si>
    <t>Table 1</t>
  </si>
  <si>
    <t xml:space="preserve">Calculation of the "Incremental" Low-Income Subsidy and Arrearage Management Program Costs Recovered through the RAAF </t>
  </si>
  <si>
    <t>"Incremental" Supply Costs Recovered through RAAF ($)</t>
  </si>
  <si>
    <t>"Incremental" Supply Costs Recovered from Low Income Ratepayers ($)</t>
  </si>
  <si>
    <t>Totals</t>
  </si>
  <si>
    <t>Column B</t>
  </si>
  <si>
    <t>Column C</t>
  </si>
  <si>
    <t>Column D</t>
  </si>
  <si>
    <t>Enter the fixed basic service rate for R-2 customers that was applicable in the month</t>
  </si>
  <si>
    <t>Column E</t>
  </si>
  <si>
    <t>Enter the applicable R-2 customer discount rate that was in effect during the month</t>
  </si>
  <si>
    <t>Column J</t>
  </si>
  <si>
    <t>Column K</t>
  </si>
  <si>
    <t>Instructions for Data Entry Cells</t>
  </si>
  <si>
    <t>Total Sales to R-2 Customers Served by Individual Competitive Suppliers (kWh)</t>
  </si>
  <si>
    <t>Total Supply Costs Billed to R-2 Customers Served by Individual Competitive Suppliers ($)</t>
  </si>
  <si>
    <t>Enter the total dollars billed each month to R-2 customers served by an individual competitive supplier (i.e. competitive supply customers that are not part of a municipal aggregation program)</t>
  </si>
  <si>
    <t>Enter the total number of kWh sold each month to R-2 customers served by an individual competitive supplier (i.e. competitive supply customers that are not part of a municipal aggregation program)</t>
  </si>
  <si>
    <t>Service Territory/Area</t>
  </si>
  <si>
    <t>Customer Rate Class</t>
  </si>
  <si>
    <t>Line Number</t>
  </si>
  <si>
    <t>Illustrative 2019 RAAF ($/kWh)</t>
  </si>
  <si>
    <t>Illustrative 2019 RAAF Typical Monthly  Customer Bill Impact ($)</t>
  </si>
  <si>
    <t>Actual 2019 RAAF ($/kWh)</t>
  </si>
  <si>
    <t>Actual 2019 RAAF Typical Monthly  Customer Bill Impact ($)</t>
  </si>
  <si>
    <t>Actual 2020 RAAF ($/kWh)</t>
  </si>
  <si>
    <t>Actual 2020 RAAF Typical Monthly  Customer Bill Impact ($)</t>
  </si>
  <si>
    <t>Illustrative 2020 RAAF ($/kWh)</t>
  </si>
  <si>
    <t>Illustrative 2020 RAAF Typical Monthly  Customer Bill Impact ($)</t>
  </si>
  <si>
    <t>Incremental Rate Impact of Individual Competitive Supply Market on RAAF ($/kWh)</t>
  </si>
  <si>
    <t>Incremental Typical Monthly Bill Impact of Individual Competitive Supply Market on RAAF ($)</t>
  </si>
  <si>
    <t>If applicable, please list the Service Territory/Area in which the rate classes listed in Column C exists</t>
  </si>
  <si>
    <t>Please list each customer rate class the company has that is subject to the RAAF</t>
  </si>
  <si>
    <t>Please list the RAAFs that were in effect for each rate class for the majority of 2019</t>
  </si>
  <si>
    <t>Please list the expected monthly bill impacts for a typical customer resulting from the RAAFs that were in effect for the majority of 2019</t>
  </si>
  <si>
    <t>Table 2</t>
  </si>
  <si>
    <t>2019 and 2020 Rate and Bill Impacts on the RAAF Resulting from the Individual Competitive Supply Market</t>
  </si>
  <si>
    <t>Column F</t>
  </si>
  <si>
    <t>Column G</t>
  </si>
  <si>
    <t>Column L</t>
  </si>
  <si>
    <t>Column M</t>
  </si>
  <si>
    <t>Please list the expected monthly bill impacts for a typical customer resulting from the RAAFs that are in effect for the majority of 2020</t>
  </si>
  <si>
    <t>Please list the RAAFs that are in effect for each rate class for the majority of 2020</t>
  </si>
  <si>
    <t>R-1 Customers</t>
  </si>
  <si>
    <t>R-2 Customers</t>
  </si>
  <si>
    <t># of Individual Competitive Supply Customers</t>
  </si>
  <si>
    <t># of Municipal Aggregation Customers</t>
  </si>
  <si>
    <t>R-3 Customers</t>
  </si>
  <si>
    <t>R-4 Customers</t>
  </si>
  <si>
    <t>Number of Customers by Supplier Type</t>
  </si>
  <si>
    <t>Table 3</t>
  </si>
  <si>
    <t>Total # of Customers</t>
  </si>
  <si>
    <t># of Basic Service Customers</t>
  </si>
  <si>
    <t>Supply Costs that Would Have Been Billed to R-2 Customers Served by Individual Competitive Suppliers if All Were on Fixed Basic Service Rate ($)</t>
  </si>
  <si>
    <t>Using the illustrative RAAFs from Column F, please list the typical monthly customer bill impacts that would have been calculated for each rate class for the majority of 2019 had all R-2 customers been on basic service</t>
  </si>
  <si>
    <t>Using the illustrative RAAFs from Column L, please list the typical monthly customer bill impacts that would have been calculated for each rate class for the majority of 2020 had all R-2 customers been on basic service</t>
  </si>
  <si>
    <t>Using the incremental cost data as calculated in Column H of Table 2, please list the RAAFs that would have been in effect for each rate class for the majority of 2019 had all R-2 customers been on basic service</t>
  </si>
  <si>
    <t>Using the incremental cost data as calculated in Column H of Table 2, please list the RAAFs that would have been in effect for each rate class for the majority of 2020 had all R-2 customers been on basic service</t>
  </si>
  <si>
    <t>EMA</t>
  </si>
  <si>
    <t>R-1</t>
  </si>
  <si>
    <t>R-2</t>
  </si>
  <si>
    <t>R-3</t>
  </si>
  <si>
    <t>R-4</t>
  </si>
  <si>
    <t>Boston</t>
  </si>
  <si>
    <t>G-1</t>
  </si>
  <si>
    <t>G-2</t>
  </si>
  <si>
    <t>G-3</t>
  </si>
  <si>
    <t>T-1</t>
  </si>
  <si>
    <t>T-2</t>
  </si>
  <si>
    <t>Cambridge</t>
  </si>
  <si>
    <t>G-0</t>
  </si>
  <si>
    <t>G-4</t>
  </si>
  <si>
    <t>G-5</t>
  </si>
  <si>
    <t>G-6</t>
  </si>
  <si>
    <t>South Shore</t>
  </si>
  <si>
    <t>G-7</t>
  </si>
  <si>
    <t>Avg Use kWh for Typical Bill</t>
  </si>
  <si>
    <t>2019 Illustrative Incremental RAAF Rate</t>
  </si>
  <si>
    <t>2020 Illustrative Incremental RAAF Rate</t>
  </si>
  <si>
    <t>Line</t>
  </si>
  <si>
    <t>Service Area/</t>
  </si>
  <si>
    <t>Distribution</t>
  </si>
  <si>
    <t>Forecast</t>
  </si>
  <si>
    <t>Target</t>
  </si>
  <si>
    <t>Proposed</t>
  </si>
  <si>
    <t>No.</t>
  </si>
  <si>
    <t>Territory</t>
  </si>
  <si>
    <t>Rate Class</t>
  </si>
  <si>
    <t>Allocator</t>
  </si>
  <si>
    <t xml:space="preserve">Sales </t>
  </si>
  <si>
    <t>Revenue</t>
  </si>
  <si>
    <t>RAAF</t>
  </si>
  <si>
    <t>(a)</t>
  </si>
  <si>
    <t>(b)</t>
  </si>
  <si>
    <t>(c)</t>
  </si>
  <si>
    <t>(d)</t>
  </si>
  <si>
    <t>(e)</t>
  </si>
  <si>
    <t>(f)</t>
  </si>
  <si>
    <t>(g)</t>
  </si>
  <si>
    <t>All</t>
  </si>
  <si>
    <t>R-1/R-2</t>
  </si>
  <si>
    <t>R-3/R-4</t>
  </si>
  <si>
    <t>Greater Boston</t>
  </si>
  <si>
    <t>G-1/T-1</t>
  </si>
  <si>
    <t>G-2/T-2</t>
  </si>
  <si>
    <t>G-3/WR</t>
  </si>
  <si>
    <t>G-0/G-1/G-6</t>
  </si>
  <si>
    <t>G-3/SB-1</t>
  </si>
  <si>
    <t>South</t>
  </si>
  <si>
    <t>G-1/G-7</t>
  </si>
  <si>
    <t>Western MA</t>
  </si>
  <si>
    <t>23/24/G-0/T-0</t>
  </si>
  <si>
    <t>G-2/T-4</t>
  </si>
  <si>
    <t>T-5</t>
  </si>
  <si>
    <t>Eastern MA</t>
  </si>
  <si>
    <t>S-1/S-2</t>
  </si>
  <si>
    <t xml:space="preserve"> </t>
  </si>
  <si>
    <t>Total</t>
  </si>
  <si>
    <t>Notes:</t>
  </si>
  <si>
    <t>Col. (a): per Tariff</t>
  </si>
  <si>
    <t>Col. (b): per D.P.U. 18-120, Exhibit ES-MQ-7</t>
  </si>
  <si>
    <t>Col. (c), Lines 1 to 22: Col. (a) x Col. (c) Total</t>
  </si>
  <si>
    <t>Col. (d): Col. (c) / Col. (b)</t>
  </si>
  <si>
    <t>Col. (e): per D.P.U. 19-122, Exhibit ES-MQ-7</t>
  </si>
  <si>
    <t>Col. (f), Lines 1 to 22: Col. (a) x Col. (f) Total</t>
  </si>
  <si>
    <t>Col. (g): Col. (f) / Col. (e)</t>
  </si>
  <si>
    <t>Col. (c), Lines 23: Table 2, Col. H, Lines 7 to 18 (from both EMA and WMA)</t>
  </si>
  <si>
    <t>Col. (f), Lines 23: Table 2, (Col. H, Lines 4 to 6) x 4 (from both EMA and WMA)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</si>
</sst>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3" formatCode="_(* #,##0.00_);_(* \(#,##0.00\);_(* &quot;-&quot;??_);_(@_)"/>
    <numFmt numFmtId="164" formatCode="&quot;$&quot;#,##0.00000"/>
    <numFmt numFmtId="165" formatCode="&quot;$&quot;#,##0"/>
    <numFmt numFmtId="166" formatCode="&quot;$&quot;#,##0.00"/>
    <numFmt numFmtId="167" formatCode="0.000%"/>
    <numFmt numFmtId="168" formatCode="_(* #,##0_);_(* \(#,##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1">
    <xf numFmtId="0" fontId="0" fillId="0" borderId="0" xfId="0"/>
    <xf numFmtId="165" fontId="0" fillId="0" borderId="1" xfId="0" applyNumberFormat="1" applyFont="1" applyBorder="1" applyAlignment="1">
      <alignment horizontal="center" vertical="center" wrapText="1"/>
    </xf>
    <xf numFmtId="0" fontId="0" fillId="0" borderId="0" xfId="0"/>
    <xf numFmtId="0" fontId="2" fillId="0" borderId="0" xfId="0" applyFont="1" applyAlignment="1"/>
    <xf numFmtId="165" fontId="0" fillId="2" borderId="1" xfId="0" applyNumberFormat="1" applyFill="1" applyBorder="1" applyAlignment="1">
      <alignment horizontal="center" vertical="center"/>
    </xf>
    <xf numFmtId="0" fontId="3" fillId="0" borderId="0" xfId="0" applyFont="1"/>
    <xf numFmtId="165" fontId="0" fillId="0" borderId="7" xfId="0" applyNumberFormat="1" applyFont="1" applyBorder="1" applyAlignment="1">
      <alignment horizontal="center" vertical="center" wrapText="1"/>
    </xf>
    <xf numFmtId="165" fontId="0" fillId="0" borderId="3" xfId="0" applyNumberFormat="1" applyFont="1" applyBorder="1" applyAlignment="1">
      <alignment horizontal="center" vertical="center" wrapText="1"/>
    </xf>
    <xf numFmtId="165" fontId="0" fillId="0" borderId="6" xfId="0" applyNumberFormat="1" applyFont="1" applyBorder="1" applyAlignment="1">
      <alignment horizontal="center" vertical="center" wrapText="1"/>
    </xf>
    <xf numFmtId="164" fontId="0" fillId="2" borderId="2" xfId="0" applyNumberFormat="1" applyFill="1" applyBorder="1" applyAlignment="1">
      <alignment horizontal="center" vertical="center"/>
    </xf>
    <xf numFmtId="0" fontId="0" fillId="0" borderId="0" xfId="0" applyFill="1" applyBorder="1"/>
    <xf numFmtId="0" fontId="2" fillId="0" borderId="12" xfId="0" applyFont="1" applyBorder="1" applyAlignment="1">
      <alignment horizontal="center" vertical="center"/>
    </xf>
    <xf numFmtId="37" fontId="2" fillId="0" borderId="13" xfId="0" applyNumberFormat="1" applyFont="1" applyBorder="1" applyAlignment="1">
      <alignment horizontal="center" vertical="center"/>
    </xf>
    <xf numFmtId="5" fontId="2" fillId="0" borderId="13" xfId="0" applyNumberFormat="1" applyFont="1" applyBorder="1" applyAlignment="1">
      <alignment horizontal="center" vertical="center"/>
    </xf>
    <xf numFmtId="5" fontId="2" fillId="0" borderId="5" xfId="0" applyNumberFormat="1" applyFont="1" applyBorder="1" applyAlignment="1">
      <alignment horizontal="center" vertical="center"/>
    </xf>
    <xf numFmtId="165" fontId="0" fillId="0" borderId="4" xfId="0" applyNumberFormat="1" applyFont="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37" fontId="2" fillId="0" borderId="0" xfId="0" applyNumberFormat="1" applyFont="1" applyBorder="1" applyAlignment="1">
      <alignment horizontal="center" vertical="center"/>
    </xf>
    <xf numFmtId="5" fontId="2" fillId="0" borderId="0" xfId="0" applyNumberFormat="1" applyFont="1" applyBorder="1" applyAlignment="1">
      <alignment horizontal="center" vertical="center"/>
    </xf>
    <xf numFmtId="0" fontId="3" fillId="0" borderId="0" xfId="0" applyFont="1" applyAlignment="1">
      <alignment horizontal="left" vertical="center"/>
    </xf>
    <xf numFmtId="164" fontId="0" fillId="0" borderId="1" xfId="0" applyNumberFormat="1" applyBorder="1" applyAlignment="1">
      <alignment horizontal="center" vertical="center"/>
    </xf>
    <xf numFmtId="5" fontId="2" fillId="3" borderId="14" xfId="0" applyNumberFormat="1" applyFont="1" applyFill="1" applyBorder="1" applyAlignment="1">
      <alignment horizontal="center" vertical="center"/>
    </xf>
    <xf numFmtId="5" fontId="2" fillId="3" borderId="13" xfId="0" applyNumberFormat="1" applyFont="1" applyFill="1" applyBorder="1" applyAlignment="1">
      <alignment horizontal="center" vertical="center"/>
    </xf>
    <xf numFmtId="165" fontId="0" fillId="0" borderId="8" xfId="0" applyNumberFormat="1" applyFont="1" applyBorder="1" applyAlignment="1">
      <alignment horizontal="center" vertical="center" wrapText="1"/>
    </xf>
    <xf numFmtId="166" fontId="0" fillId="0" borderId="4" xfId="0" applyNumberFormat="1" applyBorder="1" applyAlignment="1">
      <alignment horizontal="center"/>
    </xf>
    <xf numFmtId="164" fontId="0" fillId="0" borderId="7" xfId="0" applyNumberFormat="1" applyBorder="1" applyAlignment="1">
      <alignment horizontal="center" vertical="center"/>
    </xf>
    <xf numFmtId="166" fontId="0" fillId="0" borderId="8" xfId="0" applyNumberFormat="1" applyBorder="1" applyAlignment="1">
      <alignment horizont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xf>
    <xf numFmtId="164" fontId="0" fillId="0" borderId="19" xfId="0" applyNumberFormat="1" applyBorder="1" applyAlignment="1">
      <alignment horizontal="center" vertical="center"/>
    </xf>
    <xf numFmtId="166" fontId="0" fillId="0" borderId="20" xfId="0" applyNumberFormat="1" applyBorder="1"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165" fontId="0" fillId="0" borderId="16" xfId="0" applyNumberFormat="1" applyFont="1" applyBorder="1" applyAlignment="1">
      <alignment horizontal="center" vertical="center" wrapText="1"/>
    </xf>
    <xf numFmtId="165" fontId="0" fillId="0" borderId="19" xfId="0" applyNumberFormat="1" applyFont="1" applyBorder="1" applyAlignment="1">
      <alignment horizontal="center" vertical="center" wrapText="1"/>
    </xf>
    <xf numFmtId="165" fontId="0" fillId="0" borderId="20"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2" fillId="0" borderId="2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3" xfId="0" applyFont="1" applyFill="1" applyBorder="1" applyAlignment="1">
      <alignment horizontal="center" vertical="center" wrapText="1"/>
    </xf>
    <xf numFmtId="164" fontId="0" fillId="2" borderId="16" xfId="0" applyNumberFormat="1" applyFont="1" applyFill="1" applyBorder="1" applyAlignment="1">
      <alignment horizontal="center" vertical="center" wrapText="1"/>
    </xf>
    <xf numFmtId="164" fontId="0" fillId="2" borderId="3" xfId="0" applyNumberFormat="1" applyFont="1" applyFill="1" applyBorder="1" applyAlignment="1">
      <alignment horizontal="center" vertical="center" wrapText="1"/>
    </xf>
    <xf numFmtId="164" fontId="0" fillId="2" borderId="3" xfId="0" applyNumberFormat="1" applyFill="1" applyBorder="1" applyAlignment="1">
      <alignment horizontal="center"/>
    </xf>
    <xf numFmtId="164" fontId="0" fillId="2" borderId="6" xfId="0" applyNumberFormat="1" applyFill="1" applyBorder="1" applyAlignment="1">
      <alignment horizontal="center"/>
    </xf>
    <xf numFmtId="164" fontId="0" fillId="2" borderId="17" xfId="0" applyNumberFormat="1" applyFont="1" applyFill="1" applyBorder="1" applyAlignment="1">
      <alignment horizontal="center" vertical="center" wrapText="1"/>
    </xf>
    <xf numFmtId="164" fontId="0" fillId="2" borderId="2" xfId="0" applyNumberFormat="1" applyFont="1" applyFill="1" applyBorder="1" applyAlignment="1">
      <alignment horizontal="center" vertical="center" wrapText="1"/>
    </xf>
    <xf numFmtId="164" fontId="0" fillId="2" borderId="2" xfId="0" applyNumberFormat="1" applyFill="1" applyBorder="1" applyAlignment="1">
      <alignment horizontal="center"/>
    </xf>
    <xf numFmtId="164" fontId="0" fillId="2" borderId="10" xfId="0" applyNumberFormat="1" applyFill="1" applyBorder="1" applyAlignment="1">
      <alignment horizontal="center"/>
    </xf>
    <xf numFmtId="166" fontId="0" fillId="2" borderId="17" xfId="0" applyNumberFormat="1" applyFont="1" applyFill="1" applyBorder="1" applyAlignment="1">
      <alignment horizontal="center" vertical="center" wrapText="1"/>
    </xf>
    <xf numFmtId="166" fontId="0" fillId="2" borderId="2" xfId="0" applyNumberFormat="1" applyFont="1" applyFill="1" applyBorder="1" applyAlignment="1">
      <alignment horizontal="center" vertical="center" wrapText="1"/>
    </xf>
    <xf numFmtId="166" fontId="0" fillId="2" borderId="2" xfId="0" applyNumberFormat="1" applyFill="1" applyBorder="1" applyAlignment="1">
      <alignment horizontal="center"/>
    </xf>
    <xf numFmtId="166" fontId="0" fillId="2" borderId="10" xfId="0" applyNumberFormat="1" applyFill="1" applyBorder="1" applyAlignment="1">
      <alignment horizontal="center"/>
    </xf>
    <xf numFmtId="49" fontId="0" fillId="2" borderId="17" xfId="0" applyNumberFormat="1" applyFont="1" applyFill="1" applyBorder="1" applyAlignment="1">
      <alignment horizontal="center" vertical="center" wrapText="1"/>
    </xf>
    <xf numFmtId="49" fontId="0" fillId="2" borderId="18"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49" fontId="0" fillId="2" borderId="9" xfId="0" applyNumberFormat="1" applyFont="1" applyFill="1" applyBorder="1" applyAlignment="1">
      <alignment horizontal="center" vertical="center" wrapText="1"/>
    </xf>
    <xf numFmtId="49" fontId="0" fillId="2" borderId="2" xfId="0" applyNumberFormat="1" applyFill="1" applyBorder="1" applyAlignment="1">
      <alignment horizontal="center"/>
    </xf>
    <xf numFmtId="49" fontId="0" fillId="2" borderId="9" xfId="0" applyNumberFormat="1" applyFill="1" applyBorder="1" applyAlignment="1">
      <alignment horizontal="center"/>
    </xf>
    <xf numFmtId="49" fontId="0" fillId="2" borderId="10" xfId="0" applyNumberFormat="1" applyFill="1" applyBorder="1" applyAlignment="1">
      <alignment horizontal="center"/>
    </xf>
    <xf numFmtId="49" fontId="0" fillId="2" borderId="11" xfId="0" applyNumberFormat="1" applyFill="1" applyBorder="1" applyAlignment="1">
      <alignment horizontal="center"/>
    </xf>
    <xf numFmtId="37" fontId="2" fillId="0" borderId="0" xfId="0" applyNumberFormat="1" applyFont="1" applyAlignment="1">
      <alignment horizontal="center" vertical="center"/>
    </xf>
    <xf numFmtId="5" fontId="2" fillId="0" borderId="0" xfId="0" applyNumberFormat="1" applyFont="1" applyAlignment="1">
      <alignment horizontal="center" vertical="center"/>
    </xf>
    <xf numFmtId="0" fontId="3" fillId="0" borderId="0" xfId="0" applyFont="1" applyFill="1"/>
    <xf numFmtId="17" fontId="0" fillId="0" borderId="30" xfId="0" applyNumberFormat="1" applyBorder="1" applyAlignment="1">
      <alignment horizontal="center" vertical="center"/>
    </xf>
    <xf numFmtId="3" fontId="0" fillId="2" borderId="3" xfId="1" applyNumberFormat="1" applyFont="1" applyFill="1" applyBorder="1" applyAlignment="1">
      <alignment horizontal="center" vertical="center"/>
    </xf>
    <xf numFmtId="3" fontId="0" fillId="2" borderId="1" xfId="1" applyNumberFormat="1" applyFont="1" applyFill="1" applyBorder="1" applyAlignment="1">
      <alignment horizontal="center" vertical="center"/>
    </xf>
    <xf numFmtId="3" fontId="0" fillId="2" borderId="6" xfId="1" applyNumberFormat="1" applyFont="1" applyFill="1" applyBorder="1" applyAlignment="1">
      <alignment horizontal="center" vertical="center"/>
    </xf>
    <xf numFmtId="3" fontId="0" fillId="2" borderId="7" xfId="1" applyNumberFormat="1" applyFont="1" applyFill="1" applyBorder="1" applyAlignment="1">
      <alignment horizontal="center" vertical="center"/>
    </xf>
    <xf numFmtId="17" fontId="0" fillId="0" borderId="33" xfId="0" applyNumberFormat="1" applyBorder="1" applyAlignment="1">
      <alignment horizontal="center" vertical="center"/>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3" fontId="0" fillId="2" borderId="24" xfId="1" applyNumberFormat="1" applyFont="1" applyFill="1" applyBorder="1" applyAlignment="1">
      <alignment horizontal="center" vertical="center"/>
    </xf>
    <xf numFmtId="3" fontId="0" fillId="2" borderId="36" xfId="1" applyNumberFormat="1" applyFont="1" applyFill="1" applyBorder="1" applyAlignment="1">
      <alignment horizontal="center" vertical="center"/>
    </xf>
    <xf numFmtId="3" fontId="0" fillId="4" borderId="37" xfId="1" applyNumberFormat="1" applyFont="1" applyFill="1" applyBorder="1" applyAlignment="1">
      <alignment horizontal="center" vertical="center"/>
    </xf>
    <xf numFmtId="3" fontId="0" fillId="4" borderId="4" xfId="1" applyNumberFormat="1" applyFont="1" applyFill="1" applyBorder="1" applyAlignment="1">
      <alignment horizontal="center" vertical="center"/>
    </xf>
    <xf numFmtId="3" fontId="0" fillId="4" borderId="8" xfId="1" applyNumberFormat="1" applyFont="1" applyFill="1" applyBorder="1" applyAlignment="1">
      <alignment horizontal="center" vertical="center"/>
    </xf>
    <xf numFmtId="0" fontId="2" fillId="0" borderId="38" xfId="0" applyFont="1" applyBorder="1" applyAlignment="1">
      <alignment horizontal="center" vertical="center" wrapText="1"/>
    </xf>
    <xf numFmtId="3" fontId="0" fillId="4" borderId="25" xfId="1" applyNumberFormat="1" applyFont="1" applyFill="1" applyBorder="1" applyAlignment="1">
      <alignment horizontal="center" vertical="center"/>
    </xf>
    <xf numFmtId="3" fontId="0" fillId="4" borderId="15" xfId="1" applyNumberFormat="1" applyFont="1" applyFill="1" applyBorder="1" applyAlignment="1">
      <alignment horizontal="center" vertical="center"/>
    </xf>
    <xf numFmtId="3" fontId="0" fillId="4" borderId="39" xfId="1" applyNumberFormat="1" applyFont="1" applyFill="1" applyBorder="1" applyAlignment="1">
      <alignment horizontal="center" vertical="center"/>
    </xf>
    <xf numFmtId="0" fontId="2" fillId="0" borderId="40" xfId="0" applyFont="1" applyBorder="1" applyAlignment="1">
      <alignment horizontal="center" vertical="center" wrapText="1"/>
    </xf>
    <xf numFmtId="17" fontId="0" fillId="0" borderId="41" xfId="0" applyNumberFormat="1" applyBorder="1" applyAlignment="1">
      <alignment horizontal="center" vertical="center"/>
    </xf>
    <xf numFmtId="37" fontId="0" fillId="2" borderId="24" xfId="1" applyNumberFormat="1" applyFont="1" applyFill="1" applyBorder="1" applyAlignment="1">
      <alignment horizontal="center" vertical="center"/>
    </xf>
    <xf numFmtId="165" fontId="0" fillId="2" borderId="36" xfId="0" applyNumberFormat="1" applyFill="1" applyBorder="1" applyAlignment="1">
      <alignment horizontal="center" vertical="center"/>
    </xf>
    <xf numFmtId="164" fontId="0" fillId="2" borderId="27" xfId="0" applyNumberFormat="1" applyFill="1" applyBorder="1" applyAlignment="1">
      <alignment horizontal="center" vertical="center"/>
    </xf>
    <xf numFmtId="9" fontId="0" fillId="2" borderId="37" xfId="0" applyNumberFormat="1" applyFill="1" applyBorder="1" applyAlignment="1">
      <alignment horizontal="center"/>
    </xf>
    <xf numFmtId="37" fontId="0" fillId="2" borderId="3" xfId="1" applyNumberFormat="1" applyFont="1" applyFill="1" applyBorder="1" applyAlignment="1">
      <alignment horizontal="center" vertical="center"/>
    </xf>
    <xf numFmtId="9" fontId="0" fillId="2" borderId="4" xfId="0" applyNumberFormat="1" applyFill="1" applyBorder="1" applyAlignment="1">
      <alignment horizontal="center"/>
    </xf>
    <xf numFmtId="37" fontId="0" fillId="2" borderId="6" xfId="1" applyNumberFormat="1" applyFont="1" applyFill="1" applyBorder="1" applyAlignment="1">
      <alignment horizontal="center" vertical="center"/>
    </xf>
    <xf numFmtId="165" fontId="0" fillId="2" borderId="7" xfId="0" applyNumberFormat="1" applyFill="1" applyBorder="1" applyAlignment="1">
      <alignment horizontal="center" vertical="center"/>
    </xf>
    <xf numFmtId="164" fontId="0" fillId="2" borderId="10" xfId="0" applyNumberFormat="1" applyFill="1" applyBorder="1" applyAlignment="1">
      <alignment horizontal="center" vertical="center"/>
    </xf>
    <xf numFmtId="9" fontId="0" fillId="2" borderId="8" xfId="0" applyNumberFormat="1" applyFill="1" applyBorder="1" applyAlignment="1">
      <alignment horizontal="center"/>
    </xf>
    <xf numFmtId="0" fontId="0" fillId="0" borderId="42" xfId="0" applyBorder="1" applyAlignment="1">
      <alignment horizontal="center" vertical="center"/>
    </xf>
    <xf numFmtId="49" fontId="0" fillId="2" borderId="43" xfId="0" applyNumberFormat="1" applyFill="1" applyBorder="1" applyAlignment="1">
      <alignment horizontal="center"/>
    </xf>
    <xf numFmtId="49" fontId="0" fillId="2" borderId="44" xfId="0" applyNumberFormat="1" applyFill="1" applyBorder="1" applyAlignment="1">
      <alignment horizontal="center"/>
    </xf>
    <xf numFmtId="164" fontId="0" fillId="2" borderId="42" xfId="0" applyNumberFormat="1" applyFill="1" applyBorder="1" applyAlignment="1">
      <alignment horizontal="center"/>
    </xf>
    <xf numFmtId="166" fontId="0" fillId="2" borderId="43" xfId="0" applyNumberFormat="1" applyFill="1" applyBorder="1" applyAlignment="1">
      <alignment horizontal="center"/>
    </xf>
    <xf numFmtId="164" fontId="0" fillId="2" borderId="43" xfId="0" applyNumberFormat="1" applyFill="1" applyBorder="1" applyAlignment="1">
      <alignment horizontal="center"/>
    </xf>
    <xf numFmtId="0" fontId="2" fillId="0" borderId="0" xfId="0" applyFont="1" applyFill="1" applyBorder="1" applyAlignment="1">
      <alignment horizontal="center" vertical="center" wrapText="1"/>
    </xf>
    <xf numFmtId="3" fontId="0" fillId="0" borderId="0" xfId="0" applyNumberFormat="1"/>
    <xf numFmtId="0" fontId="0" fillId="0" borderId="0" xfId="0" applyAlignment="1">
      <alignment horizontal="center"/>
    </xf>
    <xf numFmtId="0" fontId="4" fillId="0" borderId="0" xfId="0" applyFont="1"/>
    <xf numFmtId="0" fontId="4" fillId="0" borderId="0" xfId="0" applyFont="1" applyAlignment="1">
      <alignment horizontal="center"/>
    </xf>
    <xf numFmtId="167" fontId="0" fillId="0" borderId="0" xfId="2" applyNumberFormat="1" applyFont="1"/>
    <xf numFmtId="168" fontId="0" fillId="0" borderId="0" xfId="1" applyNumberFormat="1" applyFont="1"/>
    <xf numFmtId="165" fontId="0" fillId="0" borderId="0" xfId="0" applyNumberFormat="1"/>
    <xf numFmtId="164" fontId="0" fillId="0" borderId="0" xfId="0" applyNumberFormat="1"/>
    <xf numFmtId="167" fontId="4" fillId="0" borderId="0" xfId="2" applyNumberFormat="1" applyFont="1"/>
    <xf numFmtId="168" fontId="4" fillId="0" borderId="0" xfId="1" applyNumberFormat="1" applyFont="1"/>
    <xf numFmtId="165" fontId="4" fillId="0" borderId="0" xfId="0" applyNumberFormat="1" applyFont="1"/>
    <xf numFmtId="0" fontId="2" fillId="0" borderId="29"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0" fillId="0" borderId="45" xfId="0"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vised%20Attachment%20A%20-%20DPU%2019-07%20and%20DPU%2019-AMP_7.2.2020_WMA_7.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 Customer Count"/>
      <sheetName val="Table 2 - Incremental Costs"/>
      <sheetName val="Table 3 - Rate and Bill Impacts"/>
      <sheetName val="WP Illustrative RAAF Allocation"/>
    </sheetNames>
    <sheetDataSet>
      <sheetData sheetId="0"/>
      <sheetData sheetId="1">
        <row r="4">
          <cell r="H4">
            <v>54768.342643199961</v>
          </cell>
        </row>
        <row r="5">
          <cell r="H5">
            <v>62650.957046399977</v>
          </cell>
        </row>
        <row r="6">
          <cell r="H6">
            <v>65340.090755999969</v>
          </cell>
        </row>
        <row r="7">
          <cell r="H7">
            <v>95888.660853599984</v>
          </cell>
        </row>
        <row r="8">
          <cell r="H8">
            <v>75005.038889999982</v>
          </cell>
        </row>
        <row r="9">
          <cell r="H9">
            <v>64624.044880799993</v>
          </cell>
        </row>
        <row r="10">
          <cell r="H10">
            <v>80757.879051599972</v>
          </cell>
        </row>
        <row r="11">
          <cell r="H11">
            <v>115822.872972</v>
          </cell>
        </row>
        <row r="12">
          <cell r="H12">
            <v>114372.55452959999</v>
          </cell>
        </row>
        <row r="13">
          <cell r="H13">
            <v>15168.865435200025</v>
          </cell>
        </row>
        <row r="14">
          <cell r="H14">
            <v>49922.156692799996</v>
          </cell>
        </row>
        <row r="15">
          <cell r="H15">
            <v>51523.080249599981</v>
          </cell>
        </row>
        <row r="16">
          <cell r="H16">
            <v>57813.793221600034</v>
          </cell>
        </row>
        <row r="17">
          <cell r="H17">
            <v>83069.226576000015</v>
          </cell>
        </row>
        <row r="18">
          <cell r="H18">
            <v>77856.018242399994</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A9F2D-611C-4700-B1FE-6B7FDD8E1027}">
  <sheetPr codeName="Sheet1"/>
  <dimension ref="A1:Q39"/>
  <sheetViews>
    <sheetView zoomScaleNormal="100" workbookViewId="0"/>
  </sheetViews>
  <sheetFormatPr defaultColWidth="9.1796875" defaultRowHeight="14.5" x14ac:dyDescent="0.35"/>
  <cols>
    <col min="1" max="1" width="9.26953125" style="2" customWidth="1"/>
    <col min="2" max="17" width="14" style="2" customWidth="1"/>
    <col min="18" max="16384" width="9.1796875" style="2"/>
  </cols>
  <sheetData>
    <row r="1" spans="1:17" x14ac:dyDescent="0.35">
      <c r="A1" s="65" t="s">
        <v>4</v>
      </c>
      <c r="B1" s="5" t="s">
        <v>53</v>
      </c>
      <c r="C1" s="5"/>
      <c r="D1" s="5"/>
      <c r="F1" s="5"/>
      <c r="G1" s="5"/>
      <c r="H1" s="5"/>
      <c r="J1" s="5"/>
      <c r="K1" s="5"/>
      <c r="L1" s="5"/>
      <c r="N1" s="5"/>
      <c r="O1" s="5"/>
      <c r="P1" s="5"/>
    </row>
    <row r="2" spans="1:17" ht="15" thickBot="1" x14ac:dyDescent="0.4">
      <c r="A2" s="5"/>
      <c r="B2" s="5"/>
      <c r="C2" s="5"/>
      <c r="D2" s="5"/>
      <c r="F2" s="5"/>
      <c r="G2" s="5"/>
      <c r="H2" s="5"/>
      <c r="J2" s="5"/>
      <c r="K2" s="5"/>
      <c r="L2" s="5"/>
      <c r="N2" s="5"/>
      <c r="O2" s="5"/>
      <c r="P2" s="5"/>
    </row>
    <row r="3" spans="1:17" ht="24.65" customHeight="1" x14ac:dyDescent="0.35">
      <c r="A3" s="118" t="s">
        <v>0</v>
      </c>
      <c r="B3" s="113" t="s">
        <v>47</v>
      </c>
      <c r="C3" s="114"/>
      <c r="D3" s="114"/>
      <c r="E3" s="117"/>
      <c r="F3" s="113" t="s">
        <v>48</v>
      </c>
      <c r="G3" s="114"/>
      <c r="H3" s="114"/>
      <c r="I3" s="117"/>
      <c r="J3" s="113" t="s">
        <v>51</v>
      </c>
      <c r="K3" s="114"/>
      <c r="L3" s="114"/>
      <c r="M3" s="115"/>
      <c r="N3" s="113" t="s">
        <v>52</v>
      </c>
      <c r="O3" s="114"/>
      <c r="P3" s="114"/>
      <c r="Q3" s="116"/>
    </row>
    <row r="4" spans="1:17" ht="58.5" thickBot="1" x14ac:dyDescent="0.4">
      <c r="A4" s="119"/>
      <c r="B4" s="72" t="s">
        <v>56</v>
      </c>
      <c r="C4" s="73" t="s">
        <v>49</v>
      </c>
      <c r="D4" s="73" t="s">
        <v>50</v>
      </c>
      <c r="E4" s="73" t="s">
        <v>55</v>
      </c>
      <c r="F4" s="72" t="s">
        <v>56</v>
      </c>
      <c r="G4" s="73" t="s">
        <v>49</v>
      </c>
      <c r="H4" s="73" t="s">
        <v>50</v>
      </c>
      <c r="I4" s="73" t="s">
        <v>55</v>
      </c>
      <c r="J4" s="72" t="s">
        <v>56</v>
      </c>
      <c r="K4" s="73" t="s">
        <v>49</v>
      </c>
      <c r="L4" s="73" t="s">
        <v>50</v>
      </c>
      <c r="M4" s="79" t="s">
        <v>55</v>
      </c>
      <c r="N4" s="72" t="s">
        <v>56</v>
      </c>
      <c r="O4" s="73" t="s">
        <v>49</v>
      </c>
      <c r="P4" s="73" t="s">
        <v>50</v>
      </c>
      <c r="Q4" s="83" t="s">
        <v>55</v>
      </c>
    </row>
    <row r="5" spans="1:17" x14ac:dyDescent="0.35">
      <c r="A5" s="66">
        <v>43891</v>
      </c>
      <c r="B5" s="74">
        <v>393314</v>
      </c>
      <c r="C5" s="75">
        <v>134145</v>
      </c>
      <c r="D5" s="75">
        <v>337697</v>
      </c>
      <c r="E5" s="76">
        <f>SUM(B5:D5)</f>
        <v>865156</v>
      </c>
      <c r="F5" s="74">
        <v>35284</v>
      </c>
      <c r="G5" s="75">
        <v>25922</v>
      </c>
      <c r="H5" s="75">
        <v>22431</v>
      </c>
      <c r="I5" s="76">
        <f>SUM(F5:H5)</f>
        <v>83637</v>
      </c>
      <c r="J5" s="74">
        <v>33900</v>
      </c>
      <c r="K5" s="75">
        <v>11665</v>
      </c>
      <c r="L5" s="75">
        <v>24999</v>
      </c>
      <c r="M5" s="80">
        <f>SUM(J5:L5)</f>
        <v>70564</v>
      </c>
      <c r="N5" s="74">
        <v>3030</v>
      </c>
      <c r="O5" s="75">
        <v>1992</v>
      </c>
      <c r="P5" s="75">
        <v>2178</v>
      </c>
      <c r="Q5" s="76">
        <f>SUM(N5:P5)</f>
        <v>7200</v>
      </c>
    </row>
    <row r="6" spans="1:17" x14ac:dyDescent="0.35">
      <c r="A6" s="66">
        <v>43862</v>
      </c>
      <c r="B6" s="67">
        <v>397115</v>
      </c>
      <c r="C6" s="68">
        <v>135715</v>
      </c>
      <c r="D6" s="68">
        <v>339392</v>
      </c>
      <c r="E6" s="77">
        <f t="shared" ref="E6:E31" si="0">SUM(B6:D6)</f>
        <v>872222</v>
      </c>
      <c r="F6" s="67">
        <v>35149</v>
      </c>
      <c r="G6" s="68">
        <v>25928</v>
      </c>
      <c r="H6" s="68">
        <v>22175</v>
      </c>
      <c r="I6" s="77">
        <f t="shared" ref="I6:I31" si="1">SUM(F6:H6)</f>
        <v>83252</v>
      </c>
      <c r="J6" s="67">
        <v>34126</v>
      </c>
      <c r="K6" s="68">
        <v>11545</v>
      </c>
      <c r="L6" s="68">
        <v>24830</v>
      </c>
      <c r="M6" s="81">
        <f t="shared" ref="M6:M31" si="2">SUM(J6:L6)</f>
        <v>70501</v>
      </c>
      <c r="N6" s="67">
        <v>3029</v>
      </c>
      <c r="O6" s="68">
        <v>1984</v>
      </c>
      <c r="P6" s="68">
        <v>2109</v>
      </c>
      <c r="Q6" s="77">
        <f t="shared" ref="Q6:Q31" si="3">SUM(N6:P6)</f>
        <v>7122</v>
      </c>
    </row>
    <row r="7" spans="1:17" x14ac:dyDescent="0.35">
      <c r="A7" s="66">
        <v>43831</v>
      </c>
      <c r="B7" s="67">
        <v>396710</v>
      </c>
      <c r="C7" s="68">
        <v>136334</v>
      </c>
      <c r="D7" s="68">
        <v>341346</v>
      </c>
      <c r="E7" s="77">
        <f t="shared" si="0"/>
        <v>874390</v>
      </c>
      <c r="F7" s="67">
        <v>34511</v>
      </c>
      <c r="G7" s="68">
        <v>26071</v>
      </c>
      <c r="H7" s="68">
        <v>22144</v>
      </c>
      <c r="I7" s="77">
        <f t="shared" si="1"/>
        <v>82726</v>
      </c>
      <c r="J7" s="67">
        <v>34010</v>
      </c>
      <c r="K7" s="68">
        <v>11524</v>
      </c>
      <c r="L7" s="68">
        <v>24977</v>
      </c>
      <c r="M7" s="81">
        <f t="shared" si="2"/>
        <v>70511</v>
      </c>
      <c r="N7" s="67">
        <v>2989</v>
      </c>
      <c r="O7" s="68">
        <v>1984</v>
      </c>
      <c r="P7" s="68">
        <v>2088</v>
      </c>
      <c r="Q7" s="77">
        <f t="shared" si="3"/>
        <v>7061</v>
      </c>
    </row>
    <row r="8" spans="1:17" x14ac:dyDescent="0.35">
      <c r="A8" s="66">
        <v>43800</v>
      </c>
      <c r="B8" s="67">
        <v>396094</v>
      </c>
      <c r="C8" s="68">
        <v>136769</v>
      </c>
      <c r="D8" s="68">
        <v>342210</v>
      </c>
      <c r="E8" s="77">
        <f t="shared" si="0"/>
        <v>875073</v>
      </c>
      <c r="F8" s="67">
        <v>34074</v>
      </c>
      <c r="G8" s="68">
        <v>26095</v>
      </c>
      <c r="H8" s="68">
        <v>22224</v>
      </c>
      <c r="I8" s="77">
        <f t="shared" si="1"/>
        <v>82393</v>
      </c>
      <c r="J8" s="67">
        <v>33917</v>
      </c>
      <c r="K8" s="68">
        <v>11647</v>
      </c>
      <c r="L8" s="68">
        <v>25491</v>
      </c>
      <c r="M8" s="81">
        <f t="shared" si="2"/>
        <v>71055</v>
      </c>
      <c r="N8" s="67">
        <v>2954</v>
      </c>
      <c r="O8" s="68">
        <v>1984</v>
      </c>
      <c r="P8" s="68">
        <v>2081</v>
      </c>
      <c r="Q8" s="77">
        <f t="shared" si="3"/>
        <v>7019</v>
      </c>
    </row>
    <row r="9" spans="1:17" x14ac:dyDescent="0.35">
      <c r="A9" s="66">
        <v>43770</v>
      </c>
      <c r="B9" s="67">
        <v>395643</v>
      </c>
      <c r="C9" s="68">
        <v>136471</v>
      </c>
      <c r="D9" s="68">
        <v>343026</v>
      </c>
      <c r="E9" s="77">
        <f t="shared" si="0"/>
        <v>875140</v>
      </c>
      <c r="F9" s="67">
        <v>34293</v>
      </c>
      <c r="G9" s="68">
        <v>26366</v>
      </c>
      <c r="H9" s="68">
        <v>22259</v>
      </c>
      <c r="I9" s="77">
        <f t="shared" si="1"/>
        <v>82918</v>
      </c>
      <c r="J9" s="67">
        <v>34086</v>
      </c>
      <c r="K9" s="68">
        <v>11639</v>
      </c>
      <c r="L9" s="68">
        <v>25624</v>
      </c>
      <c r="M9" s="81">
        <f t="shared" si="2"/>
        <v>71349</v>
      </c>
      <c r="N9" s="67">
        <v>3027</v>
      </c>
      <c r="O9" s="68">
        <v>2003</v>
      </c>
      <c r="P9" s="68">
        <v>2103</v>
      </c>
      <c r="Q9" s="77">
        <f t="shared" si="3"/>
        <v>7133</v>
      </c>
    </row>
    <row r="10" spans="1:17" x14ac:dyDescent="0.35">
      <c r="A10" s="66">
        <v>43739</v>
      </c>
      <c r="B10" s="67">
        <v>392102</v>
      </c>
      <c r="C10" s="68">
        <v>134147</v>
      </c>
      <c r="D10" s="68">
        <v>338817</v>
      </c>
      <c r="E10" s="77">
        <f t="shared" si="0"/>
        <v>865066</v>
      </c>
      <c r="F10" s="67">
        <v>34500</v>
      </c>
      <c r="G10" s="68">
        <v>26520</v>
      </c>
      <c r="H10" s="68">
        <v>22256</v>
      </c>
      <c r="I10" s="77">
        <f t="shared" si="1"/>
        <v>83276</v>
      </c>
      <c r="J10" s="67">
        <v>33970</v>
      </c>
      <c r="K10" s="68">
        <v>11489</v>
      </c>
      <c r="L10" s="68">
        <v>25236</v>
      </c>
      <c r="M10" s="81">
        <f t="shared" si="2"/>
        <v>70695</v>
      </c>
      <c r="N10" s="67">
        <v>3067</v>
      </c>
      <c r="O10" s="68">
        <v>2038</v>
      </c>
      <c r="P10" s="68">
        <v>2114</v>
      </c>
      <c r="Q10" s="77">
        <f t="shared" si="3"/>
        <v>7219</v>
      </c>
    </row>
    <row r="11" spans="1:17" x14ac:dyDescent="0.35">
      <c r="A11" s="66">
        <v>43709</v>
      </c>
      <c r="B11" s="67">
        <v>401848</v>
      </c>
      <c r="C11" s="68">
        <v>136818</v>
      </c>
      <c r="D11" s="68">
        <v>338981</v>
      </c>
      <c r="E11" s="77">
        <f t="shared" si="0"/>
        <v>877647</v>
      </c>
      <c r="F11" s="67">
        <v>34760</v>
      </c>
      <c r="G11" s="68">
        <v>26583</v>
      </c>
      <c r="H11" s="68">
        <v>22013</v>
      </c>
      <c r="I11" s="77">
        <f t="shared" si="1"/>
        <v>83356</v>
      </c>
      <c r="J11" s="67">
        <v>34922</v>
      </c>
      <c r="K11" s="68">
        <v>11734</v>
      </c>
      <c r="L11" s="68">
        <v>25206</v>
      </c>
      <c r="M11" s="81">
        <f t="shared" si="2"/>
        <v>71862</v>
      </c>
      <c r="N11" s="67">
        <v>3075</v>
      </c>
      <c r="O11" s="68">
        <v>2035</v>
      </c>
      <c r="P11" s="68">
        <v>2114</v>
      </c>
      <c r="Q11" s="77">
        <f t="shared" si="3"/>
        <v>7224</v>
      </c>
    </row>
    <row r="12" spans="1:17" x14ac:dyDescent="0.35">
      <c r="A12" s="66">
        <v>43678</v>
      </c>
      <c r="B12" s="67">
        <v>401109</v>
      </c>
      <c r="C12" s="68">
        <v>138042</v>
      </c>
      <c r="D12" s="68">
        <v>333536</v>
      </c>
      <c r="E12" s="77">
        <f t="shared" si="0"/>
        <v>872687</v>
      </c>
      <c r="F12" s="67">
        <v>35641</v>
      </c>
      <c r="G12" s="68">
        <v>26792</v>
      </c>
      <c r="H12" s="68">
        <v>21261</v>
      </c>
      <c r="I12" s="77">
        <f t="shared" si="1"/>
        <v>83694</v>
      </c>
      <c r="J12" s="67">
        <v>34516</v>
      </c>
      <c r="K12" s="68">
        <v>11780</v>
      </c>
      <c r="L12" s="68">
        <v>24748</v>
      </c>
      <c r="M12" s="81">
        <f t="shared" si="2"/>
        <v>71044</v>
      </c>
      <c r="N12" s="67">
        <v>3179</v>
      </c>
      <c r="O12" s="68">
        <v>2065</v>
      </c>
      <c r="P12" s="68">
        <v>2056</v>
      </c>
      <c r="Q12" s="77">
        <f t="shared" si="3"/>
        <v>7300</v>
      </c>
    </row>
    <row r="13" spans="1:17" x14ac:dyDescent="0.35">
      <c r="A13" s="66">
        <v>43647</v>
      </c>
      <c r="B13" s="67">
        <v>395821</v>
      </c>
      <c r="C13" s="68">
        <v>136981</v>
      </c>
      <c r="D13" s="68">
        <v>336185</v>
      </c>
      <c r="E13" s="77">
        <f t="shared" si="0"/>
        <v>868987</v>
      </c>
      <c r="F13" s="67">
        <v>35538</v>
      </c>
      <c r="G13" s="68">
        <v>27019</v>
      </c>
      <c r="H13" s="68">
        <v>21604</v>
      </c>
      <c r="I13" s="77">
        <f t="shared" si="1"/>
        <v>84161</v>
      </c>
      <c r="J13" s="67">
        <v>34154</v>
      </c>
      <c r="K13" s="68">
        <v>11851</v>
      </c>
      <c r="L13" s="68">
        <v>25012</v>
      </c>
      <c r="M13" s="81">
        <f t="shared" si="2"/>
        <v>71017</v>
      </c>
      <c r="N13" s="67">
        <v>3168</v>
      </c>
      <c r="O13" s="68">
        <v>2080</v>
      </c>
      <c r="P13" s="68">
        <v>2084</v>
      </c>
      <c r="Q13" s="77">
        <f t="shared" si="3"/>
        <v>7332</v>
      </c>
    </row>
    <row r="14" spans="1:17" x14ac:dyDescent="0.35">
      <c r="A14" s="66">
        <v>43617</v>
      </c>
      <c r="B14" s="67">
        <v>396676</v>
      </c>
      <c r="C14" s="68">
        <v>135438</v>
      </c>
      <c r="D14" s="68">
        <v>328872</v>
      </c>
      <c r="E14" s="77">
        <f t="shared" si="0"/>
        <v>860986</v>
      </c>
      <c r="F14" s="67">
        <v>37254</v>
      </c>
      <c r="G14" s="68">
        <v>27216</v>
      </c>
      <c r="H14" s="68">
        <v>20006</v>
      </c>
      <c r="I14" s="77">
        <f t="shared" si="1"/>
        <v>84476</v>
      </c>
      <c r="J14" s="67">
        <v>34340</v>
      </c>
      <c r="K14" s="68">
        <v>11775</v>
      </c>
      <c r="L14" s="68">
        <v>24805</v>
      </c>
      <c r="M14" s="81">
        <f t="shared" si="2"/>
        <v>70920</v>
      </c>
      <c r="N14" s="67">
        <v>3253</v>
      </c>
      <c r="O14" s="68">
        <v>2094</v>
      </c>
      <c r="P14" s="68">
        <v>2058</v>
      </c>
      <c r="Q14" s="77">
        <f t="shared" si="3"/>
        <v>7405</v>
      </c>
    </row>
    <row r="15" spans="1:17" x14ac:dyDescent="0.35">
      <c r="A15" s="66">
        <v>43586</v>
      </c>
      <c r="B15" s="67">
        <v>395506</v>
      </c>
      <c r="C15" s="68">
        <v>135190</v>
      </c>
      <c r="D15" s="68">
        <v>327456</v>
      </c>
      <c r="E15" s="77">
        <f t="shared" si="0"/>
        <v>858152</v>
      </c>
      <c r="F15" s="67">
        <v>37908</v>
      </c>
      <c r="G15" s="68">
        <v>27748</v>
      </c>
      <c r="H15" s="68">
        <v>19932</v>
      </c>
      <c r="I15" s="77">
        <f t="shared" si="1"/>
        <v>85588</v>
      </c>
      <c r="J15" s="67">
        <v>34551</v>
      </c>
      <c r="K15" s="68">
        <v>11558</v>
      </c>
      <c r="L15" s="68">
        <v>24691</v>
      </c>
      <c r="M15" s="81">
        <f t="shared" si="2"/>
        <v>70800</v>
      </c>
      <c r="N15" s="67">
        <v>3333</v>
      </c>
      <c r="O15" s="68">
        <v>2117</v>
      </c>
      <c r="P15" s="68">
        <v>2039</v>
      </c>
      <c r="Q15" s="77">
        <f t="shared" si="3"/>
        <v>7489</v>
      </c>
    </row>
    <row r="16" spans="1:17" x14ac:dyDescent="0.35">
      <c r="A16" s="66">
        <v>43556</v>
      </c>
      <c r="B16" s="67">
        <v>394263</v>
      </c>
      <c r="C16" s="68">
        <v>134248</v>
      </c>
      <c r="D16" s="68">
        <v>321039</v>
      </c>
      <c r="E16" s="77">
        <f t="shared" si="0"/>
        <v>849550</v>
      </c>
      <c r="F16" s="67">
        <v>37591</v>
      </c>
      <c r="G16" s="68">
        <v>27906</v>
      </c>
      <c r="H16" s="68">
        <v>19928</v>
      </c>
      <c r="I16" s="77">
        <f t="shared" si="1"/>
        <v>85425</v>
      </c>
      <c r="J16" s="67">
        <v>34471</v>
      </c>
      <c r="K16" s="68">
        <v>11528</v>
      </c>
      <c r="L16" s="68">
        <v>24230</v>
      </c>
      <c r="M16" s="81">
        <f t="shared" si="2"/>
        <v>70229</v>
      </c>
      <c r="N16" s="67">
        <v>3354</v>
      </c>
      <c r="O16" s="68">
        <v>2113</v>
      </c>
      <c r="P16" s="68">
        <v>2095</v>
      </c>
      <c r="Q16" s="77">
        <f t="shared" si="3"/>
        <v>7562</v>
      </c>
    </row>
    <row r="17" spans="1:17" x14ac:dyDescent="0.35">
      <c r="A17" s="66">
        <v>43525</v>
      </c>
      <c r="B17" s="67">
        <v>426076</v>
      </c>
      <c r="C17" s="68">
        <v>136140</v>
      </c>
      <c r="D17" s="68">
        <v>294523</v>
      </c>
      <c r="E17" s="77">
        <f t="shared" si="0"/>
        <v>856739</v>
      </c>
      <c r="F17" s="67">
        <v>38310</v>
      </c>
      <c r="G17" s="68">
        <v>27892</v>
      </c>
      <c r="H17" s="68">
        <v>18780</v>
      </c>
      <c r="I17" s="77">
        <f t="shared" si="1"/>
        <v>84982</v>
      </c>
      <c r="J17" s="67">
        <v>36072</v>
      </c>
      <c r="K17" s="68">
        <v>11561</v>
      </c>
      <c r="L17" s="68">
        <v>22709</v>
      </c>
      <c r="M17" s="81">
        <f t="shared" si="2"/>
        <v>70342</v>
      </c>
      <c r="N17" s="67">
        <v>3410</v>
      </c>
      <c r="O17" s="68">
        <v>2123</v>
      </c>
      <c r="P17" s="68">
        <v>1972</v>
      </c>
      <c r="Q17" s="77">
        <f t="shared" si="3"/>
        <v>7505</v>
      </c>
    </row>
    <row r="18" spans="1:17" x14ac:dyDescent="0.35">
      <c r="A18" s="66">
        <v>43497</v>
      </c>
      <c r="B18" s="67">
        <v>427564</v>
      </c>
      <c r="C18" s="68">
        <v>137077</v>
      </c>
      <c r="D18" s="68">
        <v>287327</v>
      </c>
      <c r="E18" s="77">
        <f t="shared" si="0"/>
        <v>851968</v>
      </c>
      <c r="F18" s="67">
        <v>37535</v>
      </c>
      <c r="G18" s="68">
        <v>27840</v>
      </c>
      <c r="H18" s="68">
        <v>18572</v>
      </c>
      <c r="I18" s="77">
        <f t="shared" si="1"/>
        <v>83947</v>
      </c>
      <c r="J18" s="67">
        <v>36184</v>
      </c>
      <c r="K18" s="68">
        <v>11532</v>
      </c>
      <c r="L18" s="68">
        <v>22197</v>
      </c>
      <c r="M18" s="81">
        <f t="shared" si="2"/>
        <v>69913</v>
      </c>
      <c r="N18" s="67">
        <v>3320</v>
      </c>
      <c r="O18" s="68">
        <v>2129</v>
      </c>
      <c r="P18" s="68">
        <v>1919</v>
      </c>
      <c r="Q18" s="77">
        <f t="shared" si="3"/>
        <v>7368</v>
      </c>
    </row>
    <row r="19" spans="1:17" x14ac:dyDescent="0.35">
      <c r="A19" s="66">
        <v>43466</v>
      </c>
      <c r="B19" s="67">
        <v>430836</v>
      </c>
      <c r="C19" s="68">
        <v>139301</v>
      </c>
      <c r="D19" s="68">
        <v>292920</v>
      </c>
      <c r="E19" s="77">
        <f t="shared" si="0"/>
        <v>863057</v>
      </c>
      <c r="F19" s="67">
        <v>37196</v>
      </c>
      <c r="G19" s="68">
        <v>27935</v>
      </c>
      <c r="H19" s="68">
        <v>18648</v>
      </c>
      <c r="I19" s="77">
        <f t="shared" si="1"/>
        <v>83779</v>
      </c>
      <c r="J19" s="67">
        <v>36065</v>
      </c>
      <c r="K19" s="68">
        <v>11883</v>
      </c>
      <c r="L19" s="68">
        <v>22694</v>
      </c>
      <c r="M19" s="81">
        <f t="shared" si="2"/>
        <v>70642</v>
      </c>
      <c r="N19" s="67">
        <v>3280</v>
      </c>
      <c r="O19" s="68">
        <v>2139</v>
      </c>
      <c r="P19" s="68">
        <v>1926</v>
      </c>
      <c r="Q19" s="77">
        <f t="shared" si="3"/>
        <v>7345</v>
      </c>
    </row>
    <row r="20" spans="1:17" x14ac:dyDescent="0.35">
      <c r="A20" s="66">
        <v>43435</v>
      </c>
      <c r="B20" s="67">
        <v>421802</v>
      </c>
      <c r="C20" s="68">
        <v>139274</v>
      </c>
      <c r="D20" s="68">
        <v>302582</v>
      </c>
      <c r="E20" s="77">
        <f t="shared" si="0"/>
        <v>863658</v>
      </c>
      <c r="F20" s="67">
        <v>36574</v>
      </c>
      <c r="G20" s="68">
        <v>27807</v>
      </c>
      <c r="H20" s="68">
        <v>19052</v>
      </c>
      <c r="I20" s="77">
        <f t="shared" si="1"/>
        <v>83433</v>
      </c>
      <c r="J20" s="67">
        <v>35506</v>
      </c>
      <c r="K20" s="68">
        <v>11976</v>
      </c>
      <c r="L20" s="68">
        <v>23510</v>
      </c>
      <c r="M20" s="81">
        <f t="shared" si="2"/>
        <v>70992</v>
      </c>
      <c r="N20" s="67">
        <v>3206</v>
      </c>
      <c r="O20" s="68">
        <v>2158</v>
      </c>
      <c r="P20" s="68">
        <v>1948</v>
      </c>
      <c r="Q20" s="77">
        <f t="shared" si="3"/>
        <v>7312</v>
      </c>
    </row>
    <row r="21" spans="1:17" x14ac:dyDescent="0.35">
      <c r="A21" s="66">
        <v>43405</v>
      </c>
      <c r="B21" s="67">
        <v>419752</v>
      </c>
      <c r="C21" s="68">
        <v>139908</v>
      </c>
      <c r="D21" s="68">
        <v>305952</v>
      </c>
      <c r="E21" s="77">
        <f t="shared" si="0"/>
        <v>865612</v>
      </c>
      <c r="F21" s="67">
        <v>36267</v>
      </c>
      <c r="G21" s="68">
        <v>27916</v>
      </c>
      <c r="H21" s="68">
        <v>19132</v>
      </c>
      <c r="I21" s="77">
        <f t="shared" si="1"/>
        <v>83315</v>
      </c>
      <c r="J21" s="67">
        <v>35351</v>
      </c>
      <c r="K21" s="68">
        <v>12117</v>
      </c>
      <c r="L21" s="68">
        <v>23913</v>
      </c>
      <c r="M21" s="81">
        <f t="shared" si="2"/>
        <v>71381</v>
      </c>
      <c r="N21" s="67">
        <v>3200</v>
      </c>
      <c r="O21" s="68">
        <v>2165</v>
      </c>
      <c r="P21" s="68">
        <v>1966</v>
      </c>
      <c r="Q21" s="77">
        <f t="shared" si="3"/>
        <v>7331</v>
      </c>
    </row>
    <row r="22" spans="1:17" x14ac:dyDescent="0.35">
      <c r="A22" s="66">
        <v>43374</v>
      </c>
      <c r="B22" s="67">
        <v>420338</v>
      </c>
      <c r="C22" s="68">
        <v>141083</v>
      </c>
      <c r="D22" s="68">
        <v>306083</v>
      </c>
      <c r="E22" s="77">
        <f t="shared" si="0"/>
        <v>867504</v>
      </c>
      <c r="F22" s="67">
        <v>35714</v>
      </c>
      <c r="G22" s="68">
        <v>28319</v>
      </c>
      <c r="H22" s="68">
        <v>19321</v>
      </c>
      <c r="I22" s="77">
        <f t="shared" si="1"/>
        <v>83354</v>
      </c>
      <c r="J22" s="67">
        <v>35201</v>
      </c>
      <c r="K22" s="68">
        <v>12238</v>
      </c>
      <c r="L22" s="68">
        <v>23857</v>
      </c>
      <c r="M22" s="81">
        <f t="shared" si="2"/>
        <v>71296</v>
      </c>
      <c r="N22" s="67">
        <v>3188</v>
      </c>
      <c r="O22" s="68">
        <v>2227</v>
      </c>
      <c r="P22" s="68">
        <v>1949</v>
      </c>
      <c r="Q22" s="77">
        <f t="shared" si="3"/>
        <v>7364</v>
      </c>
    </row>
    <row r="23" spans="1:17" x14ac:dyDescent="0.35">
      <c r="A23" s="66">
        <v>43344</v>
      </c>
      <c r="B23" s="67">
        <v>417471</v>
      </c>
      <c r="C23" s="68">
        <v>143330</v>
      </c>
      <c r="D23" s="68">
        <v>296617</v>
      </c>
      <c r="E23" s="77">
        <f t="shared" si="0"/>
        <v>857418</v>
      </c>
      <c r="F23" s="67">
        <v>35349</v>
      </c>
      <c r="G23" s="68">
        <v>25653</v>
      </c>
      <c r="H23" s="68">
        <v>19168</v>
      </c>
      <c r="I23" s="77">
        <f t="shared" si="1"/>
        <v>80170</v>
      </c>
      <c r="J23" s="67">
        <v>35378</v>
      </c>
      <c r="K23" s="68">
        <v>12375</v>
      </c>
      <c r="L23" s="68">
        <v>22148</v>
      </c>
      <c r="M23" s="81">
        <f t="shared" si="2"/>
        <v>69901</v>
      </c>
      <c r="N23" s="67">
        <v>3175</v>
      </c>
      <c r="O23" s="68">
        <v>1862</v>
      </c>
      <c r="P23" s="68">
        <v>1911</v>
      </c>
      <c r="Q23" s="77">
        <f t="shared" si="3"/>
        <v>6948</v>
      </c>
    </row>
    <row r="24" spans="1:17" x14ac:dyDescent="0.35">
      <c r="A24" s="66">
        <v>43313</v>
      </c>
      <c r="B24" s="67">
        <v>410371</v>
      </c>
      <c r="C24" s="68">
        <v>145947</v>
      </c>
      <c r="D24" s="68">
        <v>311731</v>
      </c>
      <c r="E24" s="77">
        <f t="shared" si="0"/>
        <v>868049</v>
      </c>
      <c r="F24" s="67">
        <v>35437</v>
      </c>
      <c r="G24" s="68">
        <v>25796</v>
      </c>
      <c r="H24" s="68">
        <v>19986</v>
      </c>
      <c r="I24" s="77">
        <f t="shared" si="1"/>
        <v>81219</v>
      </c>
      <c r="J24" s="67">
        <v>34796</v>
      </c>
      <c r="K24" s="68">
        <v>12821</v>
      </c>
      <c r="L24" s="68">
        <v>23961</v>
      </c>
      <c r="M24" s="81">
        <f t="shared" si="2"/>
        <v>71578</v>
      </c>
      <c r="N24" s="67">
        <v>3230</v>
      </c>
      <c r="O24" s="68">
        <v>1929</v>
      </c>
      <c r="P24" s="68">
        <v>1998</v>
      </c>
      <c r="Q24" s="77">
        <f t="shared" si="3"/>
        <v>7157</v>
      </c>
    </row>
    <row r="25" spans="1:17" x14ac:dyDescent="0.35">
      <c r="A25" s="66">
        <v>43282</v>
      </c>
      <c r="B25" s="67">
        <v>405727</v>
      </c>
      <c r="C25" s="68">
        <v>148037</v>
      </c>
      <c r="D25" s="68">
        <v>307983</v>
      </c>
      <c r="E25" s="77">
        <f t="shared" si="0"/>
        <v>861747</v>
      </c>
      <c r="F25" s="67">
        <v>35096</v>
      </c>
      <c r="G25" s="68">
        <v>26335</v>
      </c>
      <c r="H25" s="68">
        <v>20119</v>
      </c>
      <c r="I25" s="77">
        <f t="shared" si="1"/>
        <v>81550</v>
      </c>
      <c r="J25" s="67">
        <v>34642</v>
      </c>
      <c r="K25" s="68">
        <v>13001</v>
      </c>
      <c r="L25" s="68">
        <v>23723</v>
      </c>
      <c r="M25" s="81">
        <f t="shared" si="2"/>
        <v>71366</v>
      </c>
      <c r="N25" s="67">
        <v>3139</v>
      </c>
      <c r="O25" s="68">
        <v>1990</v>
      </c>
      <c r="P25" s="68">
        <v>2059</v>
      </c>
      <c r="Q25" s="77">
        <f t="shared" si="3"/>
        <v>7188</v>
      </c>
    </row>
    <row r="26" spans="1:17" x14ac:dyDescent="0.35">
      <c r="A26" s="66">
        <v>43252</v>
      </c>
      <c r="B26" s="67">
        <v>400414</v>
      </c>
      <c r="C26" s="68">
        <v>142453</v>
      </c>
      <c r="D26" s="68">
        <v>312875</v>
      </c>
      <c r="E26" s="77">
        <f t="shared" si="0"/>
        <v>855742</v>
      </c>
      <c r="F26" s="67">
        <v>35239</v>
      </c>
      <c r="G26" s="68">
        <v>27240</v>
      </c>
      <c r="H26" s="68">
        <v>20580</v>
      </c>
      <c r="I26" s="77">
        <f t="shared" si="1"/>
        <v>83059</v>
      </c>
      <c r="J26" s="67">
        <v>34509</v>
      </c>
      <c r="K26" s="68">
        <v>12700</v>
      </c>
      <c r="L26" s="68">
        <v>24072</v>
      </c>
      <c r="M26" s="81">
        <f t="shared" si="2"/>
        <v>71281</v>
      </c>
      <c r="N26" s="67">
        <v>3144</v>
      </c>
      <c r="O26" s="68">
        <v>2040</v>
      </c>
      <c r="P26" s="68">
        <v>2129</v>
      </c>
      <c r="Q26" s="77">
        <f t="shared" si="3"/>
        <v>7313</v>
      </c>
    </row>
    <row r="27" spans="1:17" x14ac:dyDescent="0.35">
      <c r="A27" s="66">
        <v>43221</v>
      </c>
      <c r="B27" s="67">
        <v>402678</v>
      </c>
      <c r="C27" s="68">
        <v>142244</v>
      </c>
      <c r="D27" s="68">
        <v>304318</v>
      </c>
      <c r="E27" s="77">
        <f t="shared" si="0"/>
        <v>849240</v>
      </c>
      <c r="F27" s="67">
        <v>36455</v>
      </c>
      <c r="G27" s="68">
        <v>27451</v>
      </c>
      <c r="H27" s="68">
        <v>19823</v>
      </c>
      <c r="I27" s="77">
        <f t="shared" si="1"/>
        <v>83729</v>
      </c>
      <c r="J27" s="67">
        <v>34563</v>
      </c>
      <c r="K27" s="68">
        <v>12851</v>
      </c>
      <c r="L27" s="68">
        <v>23586</v>
      </c>
      <c r="M27" s="81">
        <f t="shared" si="2"/>
        <v>71000</v>
      </c>
      <c r="N27" s="67">
        <v>3227</v>
      </c>
      <c r="O27" s="68">
        <v>1909</v>
      </c>
      <c r="P27" s="68">
        <v>2085</v>
      </c>
      <c r="Q27" s="77">
        <f t="shared" si="3"/>
        <v>7221</v>
      </c>
    </row>
    <row r="28" spans="1:17" x14ac:dyDescent="0.35">
      <c r="A28" s="66">
        <v>43191</v>
      </c>
      <c r="B28" s="67">
        <v>404903</v>
      </c>
      <c r="C28" s="68">
        <v>142953</v>
      </c>
      <c r="D28" s="68">
        <v>301500</v>
      </c>
      <c r="E28" s="77">
        <f t="shared" si="0"/>
        <v>849356</v>
      </c>
      <c r="F28" s="67">
        <v>36319</v>
      </c>
      <c r="G28" s="68">
        <v>27354</v>
      </c>
      <c r="H28" s="68">
        <v>19659</v>
      </c>
      <c r="I28" s="77">
        <f t="shared" si="1"/>
        <v>83332</v>
      </c>
      <c r="J28" s="67">
        <v>34681</v>
      </c>
      <c r="K28" s="68">
        <v>13034</v>
      </c>
      <c r="L28" s="68">
        <v>23312</v>
      </c>
      <c r="M28" s="81">
        <f t="shared" si="2"/>
        <v>71027</v>
      </c>
      <c r="N28" s="67">
        <v>3215</v>
      </c>
      <c r="O28" s="68">
        <v>1749</v>
      </c>
      <c r="P28" s="68">
        <v>2057</v>
      </c>
      <c r="Q28" s="77">
        <f t="shared" si="3"/>
        <v>7021</v>
      </c>
    </row>
    <row r="29" spans="1:17" x14ac:dyDescent="0.35">
      <c r="A29" s="66">
        <v>43160</v>
      </c>
      <c r="B29" s="67">
        <v>407944</v>
      </c>
      <c r="C29" s="68">
        <v>145117</v>
      </c>
      <c r="D29" s="68">
        <v>302381</v>
      </c>
      <c r="E29" s="77">
        <f t="shared" si="0"/>
        <v>855442</v>
      </c>
      <c r="F29" s="67">
        <v>36584</v>
      </c>
      <c r="G29" s="68">
        <v>26314</v>
      </c>
      <c r="H29" s="68">
        <v>19250</v>
      </c>
      <c r="I29" s="77">
        <f t="shared" si="1"/>
        <v>82148</v>
      </c>
      <c r="J29" s="67">
        <v>34772</v>
      </c>
      <c r="K29" s="68">
        <v>13016</v>
      </c>
      <c r="L29" s="68">
        <v>23133</v>
      </c>
      <c r="M29" s="81">
        <f t="shared" si="2"/>
        <v>70921</v>
      </c>
      <c r="N29" s="67">
        <v>3184</v>
      </c>
      <c r="O29" s="68">
        <v>1641</v>
      </c>
      <c r="P29" s="68">
        <v>2018</v>
      </c>
      <c r="Q29" s="77">
        <f t="shared" si="3"/>
        <v>6843</v>
      </c>
    </row>
    <row r="30" spans="1:17" x14ac:dyDescent="0.35">
      <c r="A30" s="66">
        <v>43132</v>
      </c>
      <c r="B30" s="67">
        <v>413543</v>
      </c>
      <c r="C30" s="68">
        <v>143301</v>
      </c>
      <c r="D30" s="68">
        <v>296886</v>
      </c>
      <c r="E30" s="77">
        <f t="shared" si="0"/>
        <v>853730</v>
      </c>
      <c r="F30" s="67">
        <v>36722</v>
      </c>
      <c r="G30" s="68">
        <v>28436</v>
      </c>
      <c r="H30" s="68">
        <v>19160</v>
      </c>
      <c r="I30" s="77">
        <f t="shared" si="1"/>
        <v>84318</v>
      </c>
      <c r="J30" s="67">
        <v>34979</v>
      </c>
      <c r="K30" s="68">
        <v>12636</v>
      </c>
      <c r="L30" s="68">
        <v>22767</v>
      </c>
      <c r="M30" s="81">
        <f t="shared" si="2"/>
        <v>70382</v>
      </c>
      <c r="N30" s="67">
        <v>3162</v>
      </c>
      <c r="O30" s="68">
        <v>2029</v>
      </c>
      <c r="P30" s="68">
        <v>2026</v>
      </c>
      <c r="Q30" s="77">
        <f t="shared" si="3"/>
        <v>7217</v>
      </c>
    </row>
    <row r="31" spans="1:17" ht="15" thickBot="1" x14ac:dyDescent="0.4">
      <c r="A31" s="71">
        <v>43101</v>
      </c>
      <c r="B31" s="69">
        <v>420788</v>
      </c>
      <c r="C31" s="70">
        <v>143304</v>
      </c>
      <c r="D31" s="70">
        <v>293460</v>
      </c>
      <c r="E31" s="78">
        <f t="shared" si="0"/>
        <v>857552</v>
      </c>
      <c r="F31" s="69">
        <v>36184</v>
      </c>
      <c r="G31" s="70">
        <v>28826</v>
      </c>
      <c r="H31" s="70">
        <v>18710</v>
      </c>
      <c r="I31" s="78">
        <f t="shared" si="1"/>
        <v>83720</v>
      </c>
      <c r="J31" s="69">
        <v>35480</v>
      </c>
      <c r="K31" s="70">
        <v>12425</v>
      </c>
      <c r="L31" s="70">
        <v>22658</v>
      </c>
      <c r="M31" s="82">
        <f t="shared" si="2"/>
        <v>70563</v>
      </c>
      <c r="N31" s="69">
        <v>3103</v>
      </c>
      <c r="O31" s="70">
        <v>2242</v>
      </c>
      <c r="P31" s="70">
        <v>1980</v>
      </c>
      <c r="Q31" s="78">
        <f t="shared" si="3"/>
        <v>7325</v>
      </c>
    </row>
    <row r="32" spans="1:17" x14ac:dyDescent="0.35">
      <c r="A32" s="16"/>
      <c r="B32" s="63"/>
      <c r="C32" s="63"/>
      <c r="D32" s="63"/>
      <c r="E32" s="64"/>
      <c r="F32" s="63"/>
      <c r="G32" s="63"/>
      <c r="H32" s="63"/>
      <c r="I32" s="64"/>
      <c r="J32" s="63"/>
      <c r="K32" s="63"/>
      <c r="L32" s="63"/>
      <c r="M32" s="64"/>
      <c r="N32" s="18"/>
      <c r="O32" s="18"/>
      <c r="P32" s="18"/>
      <c r="Q32" s="19"/>
    </row>
    <row r="33" spans="2:16" x14ac:dyDescent="0.35">
      <c r="B33" s="20"/>
      <c r="C33" s="20"/>
      <c r="D33" s="20"/>
      <c r="F33" s="20"/>
      <c r="G33" s="20"/>
      <c r="H33" s="20"/>
      <c r="J33" s="20"/>
      <c r="K33" s="20"/>
      <c r="L33" s="20"/>
      <c r="N33" s="20"/>
      <c r="O33" s="20"/>
      <c r="P33" s="20"/>
    </row>
    <row r="34" spans="2:16" x14ac:dyDescent="0.35">
      <c r="B34" s="16"/>
      <c r="C34" s="16"/>
      <c r="D34" s="16"/>
      <c r="F34" s="16"/>
      <c r="G34" s="16"/>
      <c r="H34" s="16"/>
      <c r="J34" s="16"/>
      <c r="K34" s="16"/>
      <c r="L34" s="16"/>
      <c r="N34" s="16"/>
      <c r="O34" s="16"/>
      <c r="P34" s="16"/>
    </row>
    <row r="35" spans="2:16" x14ac:dyDescent="0.35">
      <c r="B35" s="16"/>
      <c r="C35" s="16"/>
      <c r="D35" s="16"/>
      <c r="F35" s="16"/>
      <c r="G35" s="16"/>
      <c r="H35" s="16"/>
      <c r="J35" s="16"/>
      <c r="K35" s="16"/>
      <c r="L35" s="16"/>
      <c r="N35" s="16"/>
      <c r="O35" s="16"/>
      <c r="P35" s="16"/>
    </row>
    <row r="36" spans="2:16" x14ac:dyDescent="0.35">
      <c r="B36" s="16"/>
      <c r="C36" s="16"/>
      <c r="D36" s="16"/>
      <c r="F36" s="16"/>
      <c r="G36" s="16"/>
      <c r="H36" s="16"/>
      <c r="J36" s="16"/>
      <c r="K36" s="16"/>
      <c r="L36" s="16"/>
      <c r="N36" s="16"/>
      <c r="O36" s="16"/>
      <c r="P36" s="16"/>
    </row>
    <row r="37" spans="2:16" x14ac:dyDescent="0.35">
      <c r="B37" s="16"/>
      <c r="C37" s="16"/>
      <c r="D37" s="16"/>
      <c r="F37" s="16"/>
      <c r="G37" s="16"/>
      <c r="H37" s="16"/>
      <c r="J37" s="16"/>
      <c r="K37" s="16"/>
      <c r="L37" s="16"/>
      <c r="N37" s="16"/>
      <c r="O37" s="16"/>
      <c r="P37" s="16"/>
    </row>
    <row r="38" spans="2:16" x14ac:dyDescent="0.35">
      <c r="B38" s="16"/>
      <c r="C38" s="16"/>
      <c r="D38" s="16"/>
      <c r="F38" s="16"/>
      <c r="G38" s="16"/>
      <c r="H38" s="16"/>
      <c r="J38" s="16"/>
      <c r="K38" s="16"/>
      <c r="L38" s="16"/>
      <c r="N38" s="16"/>
      <c r="O38" s="16"/>
      <c r="P38" s="16"/>
    </row>
    <row r="39" spans="2:16" x14ac:dyDescent="0.35">
      <c r="B39" s="16"/>
      <c r="C39" s="16"/>
      <c r="D39" s="16"/>
      <c r="F39" s="16"/>
      <c r="G39" s="16"/>
      <c r="H39" s="16"/>
      <c r="J39" s="16"/>
      <c r="K39" s="16"/>
      <c r="L39" s="16"/>
      <c r="N39" s="16"/>
      <c r="O39" s="16"/>
      <c r="P39" s="16"/>
    </row>
  </sheetData>
  <mergeCells count="5">
    <mergeCell ref="J3:M3"/>
    <mergeCell ref="N3:Q3"/>
    <mergeCell ref="B3:E3"/>
    <mergeCell ref="A3:A4"/>
    <mergeCell ref="F3:I3"/>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B910D-602A-4D93-9524-0F3AB6BF3126}">
  <sheetPr codeName="Sheet2"/>
  <dimension ref="A1:I37"/>
  <sheetViews>
    <sheetView topLeftCell="A6" zoomScaleNormal="100" workbookViewId="0">
      <selection activeCell="H7" sqref="H7:H18"/>
    </sheetView>
  </sheetViews>
  <sheetFormatPr defaultColWidth="9.1796875" defaultRowHeight="14.5" x14ac:dyDescent="0.35"/>
  <cols>
    <col min="1" max="1" width="9.26953125" style="2" customWidth="1"/>
    <col min="2" max="2" width="15.7265625" style="2" customWidth="1"/>
    <col min="3" max="3" width="16.7265625" style="2" customWidth="1"/>
    <col min="4" max="5" width="15.7265625" style="2" customWidth="1"/>
    <col min="6" max="6" width="22.7265625" style="2" customWidth="1"/>
    <col min="7" max="9" width="18.7265625" style="2" customWidth="1"/>
    <col min="10" max="11" width="17.7265625" style="2" customWidth="1"/>
    <col min="12" max="12" width="15.7265625" style="2" customWidth="1"/>
    <col min="13" max="16384" width="9.1796875" style="2"/>
  </cols>
  <sheetData>
    <row r="1" spans="1:9" x14ac:dyDescent="0.35">
      <c r="A1" s="5" t="s">
        <v>39</v>
      </c>
      <c r="B1" s="5" t="s">
        <v>5</v>
      </c>
    </row>
    <row r="2" spans="1:9" ht="15" thickBot="1" x14ac:dyDescent="0.4">
      <c r="A2" s="5"/>
      <c r="B2" s="5"/>
    </row>
    <row r="3" spans="1:9" ht="102" thickBot="1" x14ac:dyDescent="0.4">
      <c r="A3" s="11" t="s">
        <v>0</v>
      </c>
      <c r="B3" s="34" t="s">
        <v>18</v>
      </c>
      <c r="C3" s="34" t="s">
        <v>19</v>
      </c>
      <c r="D3" s="39" t="s">
        <v>1</v>
      </c>
      <c r="E3" s="40" t="s">
        <v>2</v>
      </c>
      <c r="F3" s="33" t="s">
        <v>57</v>
      </c>
      <c r="G3" s="34" t="s">
        <v>3</v>
      </c>
      <c r="H3" s="41" t="s">
        <v>6</v>
      </c>
      <c r="I3" s="42" t="s">
        <v>7</v>
      </c>
    </row>
    <row r="4" spans="1:9" x14ac:dyDescent="0.35">
      <c r="A4" s="84">
        <v>43891</v>
      </c>
      <c r="B4" s="85">
        <v>12356852</v>
      </c>
      <c r="C4" s="86">
        <v>1944619.89</v>
      </c>
      <c r="D4" s="87">
        <v>0.12517</v>
      </c>
      <c r="E4" s="88">
        <v>0.36</v>
      </c>
      <c r="F4" s="36">
        <f>B4*D4</f>
        <v>1546707.16484</v>
      </c>
      <c r="G4" s="37">
        <f>C4-F4</f>
        <v>397912.72515999991</v>
      </c>
      <c r="H4" s="37">
        <f>G4*E4</f>
        <v>143248.58105759995</v>
      </c>
      <c r="I4" s="38">
        <f>G4-H4</f>
        <v>254664.14410239997</v>
      </c>
    </row>
    <row r="5" spans="1:9" x14ac:dyDescent="0.35">
      <c r="A5" s="66">
        <v>43862</v>
      </c>
      <c r="B5" s="89">
        <v>12755883</v>
      </c>
      <c r="C5" s="4">
        <v>2024954.06</v>
      </c>
      <c r="D5" s="9">
        <v>0.12517</v>
      </c>
      <c r="E5" s="90">
        <v>0.36</v>
      </c>
      <c r="F5" s="7">
        <f t="shared" ref="F5:F30" si="0">B5*D5</f>
        <v>1596653.8751100001</v>
      </c>
      <c r="G5" s="1">
        <f t="shared" ref="G5:G30" si="1">C5-F5</f>
        <v>428300.18488999992</v>
      </c>
      <c r="H5" s="1">
        <f t="shared" ref="H5:H30" si="2">G5*E5</f>
        <v>154188.06656039995</v>
      </c>
      <c r="I5" s="15">
        <f t="shared" ref="I5:I30" si="3">G5-H5</f>
        <v>274112.11832959997</v>
      </c>
    </row>
    <row r="6" spans="1:9" x14ac:dyDescent="0.35">
      <c r="A6" s="66">
        <v>43831</v>
      </c>
      <c r="B6" s="89">
        <v>14142349</v>
      </c>
      <c r="C6" s="4">
        <v>2235879.62</v>
      </c>
      <c r="D6" s="9">
        <v>0.12517</v>
      </c>
      <c r="E6" s="90">
        <v>0.36</v>
      </c>
      <c r="F6" s="7">
        <f t="shared" si="0"/>
        <v>1770197.82433</v>
      </c>
      <c r="G6" s="1">
        <f t="shared" si="1"/>
        <v>465681.79567000014</v>
      </c>
      <c r="H6" s="1">
        <f t="shared" si="2"/>
        <v>167645.44644120004</v>
      </c>
      <c r="I6" s="15">
        <f t="shared" si="3"/>
        <v>298036.3492288001</v>
      </c>
    </row>
    <row r="7" spans="1:9" x14ac:dyDescent="0.35">
      <c r="A7" s="66">
        <v>43800</v>
      </c>
      <c r="B7" s="89">
        <v>13066087</v>
      </c>
      <c r="C7" s="4">
        <v>2061337.55</v>
      </c>
      <c r="D7" s="9">
        <v>0.10836</v>
      </c>
      <c r="E7" s="90">
        <v>0.36</v>
      </c>
      <c r="F7" s="7">
        <f>B7*D7</f>
        <v>1415841.18732</v>
      </c>
      <c r="G7" s="1">
        <f t="shared" si="1"/>
        <v>645496.36268000002</v>
      </c>
      <c r="H7" s="1">
        <f t="shared" si="2"/>
        <v>232378.6905648</v>
      </c>
      <c r="I7" s="15">
        <f t="shared" si="3"/>
        <v>413117.67211520002</v>
      </c>
    </row>
    <row r="8" spans="1:9" x14ac:dyDescent="0.35">
      <c r="A8" s="66">
        <v>43770</v>
      </c>
      <c r="B8" s="89">
        <v>11210051</v>
      </c>
      <c r="C8" s="4">
        <v>1758147.21</v>
      </c>
      <c r="D8" s="9">
        <v>0.10836</v>
      </c>
      <c r="E8" s="90">
        <v>0.36</v>
      </c>
      <c r="F8" s="7">
        <f t="shared" si="0"/>
        <v>1214721.1263599999</v>
      </c>
      <c r="G8" s="1">
        <f t="shared" si="1"/>
        <v>543426.08364000008</v>
      </c>
      <c r="H8" s="1">
        <f t="shared" si="2"/>
        <v>195633.39011040001</v>
      </c>
      <c r="I8" s="15">
        <f t="shared" si="3"/>
        <v>347792.69352960004</v>
      </c>
    </row>
    <row r="9" spans="1:9" x14ac:dyDescent="0.35">
      <c r="A9" s="66">
        <v>43739</v>
      </c>
      <c r="B9" s="89">
        <v>10627382</v>
      </c>
      <c r="C9" s="4">
        <v>1659892.93</v>
      </c>
      <c r="D9" s="9">
        <v>0.10836</v>
      </c>
      <c r="E9" s="90">
        <v>0.36</v>
      </c>
      <c r="F9" s="7">
        <f t="shared" si="0"/>
        <v>1151583.1135199999</v>
      </c>
      <c r="G9" s="1">
        <f t="shared" si="1"/>
        <v>508309.81648000004</v>
      </c>
      <c r="H9" s="1">
        <f t="shared" si="2"/>
        <v>182991.5339328</v>
      </c>
      <c r="I9" s="15">
        <f t="shared" si="3"/>
        <v>325318.28254720004</v>
      </c>
    </row>
    <row r="10" spans="1:9" x14ac:dyDescent="0.35">
      <c r="A10" s="66">
        <v>43709</v>
      </c>
      <c r="B10" s="89">
        <v>12973907</v>
      </c>
      <c r="C10" s="4">
        <v>2012086.59</v>
      </c>
      <c r="D10" s="9">
        <v>0.10836</v>
      </c>
      <c r="E10" s="90">
        <v>0.36</v>
      </c>
      <c r="F10" s="7">
        <f t="shared" si="0"/>
        <v>1405852.5625199999</v>
      </c>
      <c r="G10" s="1">
        <f>C10-F10</f>
        <v>606234.02748000016</v>
      </c>
      <c r="H10" s="1">
        <f t="shared" si="2"/>
        <v>218244.24989280006</v>
      </c>
      <c r="I10" s="15">
        <f t="shared" si="3"/>
        <v>387989.77758720011</v>
      </c>
    </row>
    <row r="11" spans="1:9" x14ac:dyDescent="0.35">
      <c r="A11" s="66">
        <v>43678</v>
      </c>
      <c r="B11" s="89">
        <v>15935518</v>
      </c>
      <c r="C11" s="4">
        <v>2490941.88</v>
      </c>
      <c r="D11" s="9">
        <v>0.10836</v>
      </c>
      <c r="E11" s="90">
        <v>0.36</v>
      </c>
      <c r="F11" s="7">
        <f t="shared" si="0"/>
        <v>1726772.7304799999</v>
      </c>
      <c r="G11" s="1">
        <f t="shared" si="1"/>
        <v>764169.14951999998</v>
      </c>
      <c r="H11" s="1">
        <f t="shared" si="2"/>
        <v>275100.89382719999</v>
      </c>
      <c r="I11" s="15">
        <f t="shared" si="3"/>
        <v>489068.25569279998</v>
      </c>
    </row>
    <row r="12" spans="1:9" x14ac:dyDescent="0.35">
      <c r="A12" s="66">
        <v>43647</v>
      </c>
      <c r="B12" s="89">
        <v>14834750</v>
      </c>
      <c r="C12" s="4">
        <v>2356400.19</v>
      </c>
      <c r="D12" s="9">
        <v>0.10836</v>
      </c>
      <c r="E12" s="90">
        <v>0.36</v>
      </c>
      <c r="F12" s="7">
        <f t="shared" si="0"/>
        <v>1607493.51</v>
      </c>
      <c r="G12" s="1">
        <f t="shared" si="1"/>
        <v>748906.67999999993</v>
      </c>
      <c r="H12" s="1">
        <f t="shared" si="2"/>
        <v>269606.40479999996</v>
      </c>
      <c r="I12" s="15">
        <f t="shared" si="3"/>
        <v>479300.27519999997</v>
      </c>
    </row>
    <row r="13" spans="1:9" x14ac:dyDescent="0.35">
      <c r="A13" s="66">
        <v>43617</v>
      </c>
      <c r="B13" s="89">
        <v>10305712</v>
      </c>
      <c r="C13" s="4">
        <v>1668137.25</v>
      </c>
      <c r="D13" s="9">
        <v>0.13588</v>
      </c>
      <c r="E13" s="90">
        <v>0.36</v>
      </c>
      <c r="F13" s="7">
        <f t="shared" si="0"/>
        <v>1400340.14656</v>
      </c>
      <c r="G13" s="1">
        <f t="shared" si="1"/>
        <v>267797.10343999998</v>
      </c>
      <c r="H13" s="1">
        <f t="shared" si="2"/>
        <v>96406.957238399991</v>
      </c>
      <c r="I13" s="15">
        <f t="shared" si="3"/>
        <v>171390.14620159997</v>
      </c>
    </row>
    <row r="14" spans="1:9" x14ac:dyDescent="0.35">
      <c r="A14" s="66">
        <v>43586</v>
      </c>
      <c r="B14" s="89">
        <v>10841384</v>
      </c>
      <c r="C14" s="4">
        <v>1772911.6</v>
      </c>
      <c r="D14" s="9">
        <v>0.13588</v>
      </c>
      <c r="E14" s="90">
        <v>0.36</v>
      </c>
      <c r="F14" s="7">
        <f t="shared" si="0"/>
        <v>1473127.25792</v>
      </c>
      <c r="G14" s="1">
        <f t="shared" si="1"/>
        <v>299784.34208000009</v>
      </c>
      <c r="H14" s="1">
        <f t="shared" si="2"/>
        <v>107922.36314880002</v>
      </c>
      <c r="I14" s="15">
        <f t="shared" si="3"/>
        <v>191861.97893120005</v>
      </c>
    </row>
    <row r="15" spans="1:9" x14ac:dyDescent="0.35">
      <c r="A15" s="66">
        <v>43556</v>
      </c>
      <c r="B15" s="89">
        <v>11946836</v>
      </c>
      <c r="C15" s="4">
        <v>1960741.15</v>
      </c>
      <c r="D15" s="9">
        <v>0.13588</v>
      </c>
      <c r="E15" s="90">
        <v>0.36</v>
      </c>
      <c r="F15" s="7">
        <f t="shared" si="0"/>
        <v>1623336.07568</v>
      </c>
      <c r="G15" s="1">
        <f t="shared" si="1"/>
        <v>337405.0743199999</v>
      </c>
      <c r="H15" s="1">
        <f t="shared" si="2"/>
        <v>121465.82675519996</v>
      </c>
      <c r="I15" s="15">
        <f t="shared" si="3"/>
        <v>215939.24756479994</v>
      </c>
    </row>
    <row r="16" spans="1:9" x14ac:dyDescent="0.35">
      <c r="A16" s="66">
        <v>43525</v>
      </c>
      <c r="B16" s="89">
        <v>14134827</v>
      </c>
      <c r="C16" s="4">
        <v>2319487.5499999998</v>
      </c>
      <c r="D16" s="9">
        <v>0.13588</v>
      </c>
      <c r="E16" s="90">
        <v>0.36</v>
      </c>
      <c r="F16" s="7">
        <f t="shared" si="0"/>
        <v>1920640.2927600001</v>
      </c>
      <c r="G16" s="1">
        <f t="shared" si="1"/>
        <v>398847.25723999972</v>
      </c>
      <c r="H16" s="1">
        <f t="shared" si="2"/>
        <v>143585.01260639989</v>
      </c>
      <c r="I16" s="15">
        <f t="shared" si="3"/>
        <v>255262.24463359982</v>
      </c>
    </row>
    <row r="17" spans="1:9" x14ac:dyDescent="0.35">
      <c r="A17" s="66">
        <v>43497</v>
      </c>
      <c r="B17" s="89">
        <v>14631425</v>
      </c>
      <c r="C17" s="4">
        <v>2410225.81</v>
      </c>
      <c r="D17" s="9">
        <v>0.13588</v>
      </c>
      <c r="E17" s="90">
        <v>0.36</v>
      </c>
      <c r="F17" s="7">
        <f t="shared" si="0"/>
        <v>1988118.0290000001</v>
      </c>
      <c r="G17" s="1">
        <f t="shared" si="1"/>
        <v>422107.78099999996</v>
      </c>
      <c r="H17" s="1">
        <f t="shared" si="2"/>
        <v>151958.80115999997</v>
      </c>
      <c r="I17" s="15">
        <f t="shared" si="3"/>
        <v>270148.97983999999</v>
      </c>
    </row>
    <row r="18" spans="1:9" x14ac:dyDescent="0.35">
      <c r="A18" s="66">
        <v>43466</v>
      </c>
      <c r="B18" s="89">
        <v>15649014</v>
      </c>
      <c r="C18" s="4">
        <v>2564727.42</v>
      </c>
      <c r="D18" s="9">
        <v>0.13588</v>
      </c>
      <c r="E18" s="90">
        <v>0.36</v>
      </c>
      <c r="F18" s="7">
        <f t="shared" si="0"/>
        <v>2126388.02232</v>
      </c>
      <c r="G18" s="1">
        <f t="shared" si="1"/>
        <v>438339.39767999994</v>
      </c>
      <c r="H18" s="1">
        <f t="shared" si="2"/>
        <v>157802.18316479996</v>
      </c>
      <c r="I18" s="15">
        <f t="shared" si="3"/>
        <v>280537.2145152</v>
      </c>
    </row>
    <row r="19" spans="1:9" x14ac:dyDescent="0.35">
      <c r="A19" s="66">
        <v>43435</v>
      </c>
      <c r="B19" s="89">
        <v>13921663</v>
      </c>
      <c r="C19" s="4">
        <v>2245144.7400000002</v>
      </c>
      <c r="D19" s="9">
        <v>0.11397</v>
      </c>
      <c r="E19" s="90">
        <v>0.36</v>
      </c>
      <c r="F19" s="7">
        <f t="shared" si="0"/>
        <v>1586651.9321099999</v>
      </c>
      <c r="G19" s="1">
        <f t="shared" si="1"/>
        <v>658492.80789000029</v>
      </c>
      <c r="H19" s="1">
        <f t="shared" si="2"/>
        <v>237057.41084040009</v>
      </c>
      <c r="I19" s="15">
        <f t="shared" si="3"/>
        <v>421435.3970496002</v>
      </c>
    </row>
    <row r="20" spans="1:9" x14ac:dyDescent="0.35">
      <c r="A20" s="66">
        <v>43405</v>
      </c>
      <c r="B20" s="89">
        <v>12530073</v>
      </c>
      <c r="C20" s="4">
        <v>1950858.25</v>
      </c>
      <c r="D20" s="9">
        <v>0.11397</v>
      </c>
      <c r="E20" s="90">
        <v>0.36</v>
      </c>
      <c r="F20" s="7">
        <f t="shared" si="0"/>
        <v>1428052.4198100001</v>
      </c>
      <c r="G20" s="1">
        <f t="shared" si="1"/>
        <v>522805.83018999989</v>
      </c>
      <c r="H20" s="1">
        <f t="shared" si="2"/>
        <v>188210.09886839995</v>
      </c>
      <c r="I20" s="15">
        <f t="shared" si="3"/>
        <v>334595.73132159992</v>
      </c>
    </row>
    <row r="21" spans="1:9" x14ac:dyDescent="0.35">
      <c r="A21" s="66">
        <v>43374</v>
      </c>
      <c r="B21" s="89">
        <v>12003544</v>
      </c>
      <c r="C21" s="4">
        <v>1856232.15</v>
      </c>
      <c r="D21" s="9">
        <v>0.11397</v>
      </c>
      <c r="E21" s="90">
        <v>0.36</v>
      </c>
      <c r="F21" s="7">
        <f t="shared" si="0"/>
        <v>1368043.90968</v>
      </c>
      <c r="G21" s="1">
        <f t="shared" si="1"/>
        <v>488188.24031999987</v>
      </c>
      <c r="H21" s="1">
        <f t="shared" si="2"/>
        <v>175747.76651519994</v>
      </c>
      <c r="I21" s="15">
        <f t="shared" si="3"/>
        <v>312440.47380479996</v>
      </c>
    </row>
    <row r="22" spans="1:9" x14ac:dyDescent="0.35">
      <c r="A22" s="66">
        <v>43344</v>
      </c>
      <c r="B22" s="89">
        <v>14079680</v>
      </c>
      <c r="C22" s="4">
        <v>2048374.83</v>
      </c>
      <c r="D22" s="9">
        <v>0.11397</v>
      </c>
      <c r="E22" s="90">
        <v>0.36</v>
      </c>
      <c r="F22" s="7">
        <f t="shared" si="0"/>
        <v>1604661.1296000001</v>
      </c>
      <c r="G22" s="1">
        <f t="shared" si="1"/>
        <v>443713.70039999997</v>
      </c>
      <c r="H22" s="1">
        <f t="shared" si="2"/>
        <v>159736.93214399999</v>
      </c>
      <c r="I22" s="15">
        <f t="shared" si="3"/>
        <v>283976.76825600001</v>
      </c>
    </row>
    <row r="23" spans="1:9" x14ac:dyDescent="0.35">
      <c r="A23" s="66">
        <v>43313</v>
      </c>
      <c r="B23" s="89">
        <v>15573886</v>
      </c>
      <c r="C23" s="4">
        <v>2233981.9700000002</v>
      </c>
      <c r="D23" s="9">
        <v>0.11397</v>
      </c>
      <c r="E23" s="90">
        <v>0.36</v>
      </c>
      <c r="F23" s="7">
        <f t="shared" si="0"/>
        <v>1774955.7874199999</v>
      </c>
      <c r="G23" s="1">
        <f t="shared" si="1"/>
        <v>459026.18258000026</v>
      </c>
      <c r="H23" s="1">
        <f t="shared" si="2"/>
        <v>165249.4257288001</v>
      </c>
      <c r="I23" s="15">
        <f t="shared" si="3"/>
        <v>293776.75685120013</v>
      </c>
    </row>
    <row r="24" spans="1:9" x14ac:dyDescent="0.35">
      <c r="A24" s="66">
        <v>43282</v>
      </c>
      <c r="B24" s="89">
        <v>14040389</v>
      </c>
      <c r="C24" s="4">
        <v>2024212.51</v>
      </c>
      <c r="D24" s="9">
        <v>0.11397</v>
      </c>
      <c r="E24" s="90">
        <v>0.36</v>
      </c>
      <c r="F24" s="7">
        <f t="shared" si="0"/>
        <v>1600183.13433</v>
      </c>
      <c r="G24" s="1">
        <f t="shared" si="1"/>
        <v>424029.37566999998</v>
      </c>
      <c r="H24" s="1">
        <f t="shared" si="2"/>
        <v>152650.57524119999</v>
      </c>
      <c r="I24" s="15">
        <f t="shared" si="3"/>
        <v>271378.80042879999</v>
      </c>
    </row>
    <row r="25" spans="1:9" x14ac:dyDescent="0.35">
      <c r="A25" s="66">
        <v>43252</v>
      </c>
      <c r="B25" s="89">
        <v>10820837</v>
      </c>
      <c r="C25" s="4">
        <v>1584821.01</v>
      </c>
      <c r="D25" s="9">
        <v>0.12887999999999999</v>
      </c>
      <c r="E25" s="90">
        <v>0.36</v>
      </c>
      <c r="F25" s="7">
        <f t="shared" si="0"/>
        <v>1394589.4725599999</v>
      </c>
      <c r="G25" s="1">
        <f t="shared" si="1"/>
        <v>190231.5374400001</v>
      </c>
      <c r="H25" s="1">
        <f t="shared" si="2"/>
        <v>68483.353478400037</v>
      </c>
      <c r="I25" s="15">
        <f t="shared" si="3"/>
        <v>121748.18396160007</v>
      </c>
    </row>
    <row r="26" spans="1:9" x14ac:dyDescent="0.35">
      <c r="A26" s="66">
        <v>43221</v>
      </c>
      <c r="B26" s="89">
        <v>10694541</v>
      </c>
      <c r="C26" s="4">
        <v>1588646.61</v>
      </c>
      <c r="D26" s="9">
        <v>0.12887999999999999</v>
      </c>
      <c r="E26" s="90">
        <v>0.36</v>
      </c>
      <c r="F26" s="7">
        <f t="shared" si="0"/>
        <v>1378312.44408</v>
      </c>
      <c r="G26" s="1">
        <f t="shared" si="1"/>
        <v>210334.16592000006</v>
      </c>
      <c r="H26" s="1">
        <f t="shared" si="2"/>
        <v>75720.299731200023</v>
      </c>
      <c r="I26" s="15">
        <f t="shared" si="3"/>
        <v>134613.86618880002</v>
      </c>
    </row>
    <row r="27" spans="1:9" x14ac:dyDescent="0.35">
      <c r="A27" s="66">
        <v>43191</v>
      </c>
      <c r="B27" s="89">
        <v>11071504</v>
      </c>
      <c r="C27" s="4">
        <v>1649967.95</v>
      </c>
      <c r="D27" s="9">
        <v>0.12887999999999999</v>
      </c>
      <c r="E27" s="90">
        <v>0.36</v>
      </c>
      <c r="F27" s="7">
        <f t="shared" si="0"/>
        <v>1426895.4355199998</v>
      </c>
      <c r="G27" s="1">
        <f t="shared" si="1"/>
        <v>223072.51448000013</v>
      </c>
      <c r="H27" s="1">
        <f t="shared" si="2"/>
        <v>80306.105212800045</v>
      </c>
      <c r="I27" s="15">
        <f t="shared" si="3"/>
        <v>142766.4092672001</v>
      </c>
    </row>
    <row r="28" spans="1:9" x14ac:dyDescent="0.35">
      <c r="A28" s="66">
        <v>43160</v>
      </c>
      <c r="B28" s="89">
        <v>12363337</v>
      </c>
      <c r="C28" s="4">
        <v>1821616.96</v>
      </c>
      <c r="D28" s="9">
        <v>0.12887999999999999</v>
      </c>
      <c r="E28" s="90">
        <v>0.36</v>
      </c>
      <c r="F28" s="7">
        <f t="shared" si="0"/>
        <v>1593386.87256</v>
      </c>
      <c r="G28" s="1">
        <f t="shared" si="1"/>
        <v>228230.08743999992</v>
      </c>
      <c r="H28" s="1">
        <f t="shared" si="2"/>
        <v>82162.831478399967</v>
      </c>
      <c r="I28" s="15">
        <f t="shared" si="3"/>
        <v>146067.25596159993</v>
      </c>
    </row>
    <row r="29" spans="1:9" x14ac:dyDescent="0.35">
      <c r="A29" s="66">
        <v>43132</v>
      </c>
      <c r="B29" s="89">
        <v>14207608</v>
      </c>
      <c r="C29" s="4">
        <v>2165050.54</v>
      </c>
      <c r="D29" s="9">
        <v>0.12887999999999999</v>
      </c>
      <c r="E29" s="90">
        <v>0.36</v>
      </c>
      <c r="F29" s="7">
        <f t="shared" si="0"/>
        <v>1831076.5190399999</v>
      </c>
      <c r="G29" s="1">
        <f t="shared" si="1"/>
        <v>333974.02096000011</v>
      </c>
      <c r="H29" s="1">
        <f t="shared" si="2"/>
        <v>120230.64754560003</v>
      </c>
      <c r="I29" s="15">
        <f t="shared" si="3"/>
        <v>213743.37341440009</v>
      </c>
    </row>
    <row r="30" spans="1:9" ht="15" thickBot="1" x14ac:dyDescent="0.4">
      <c r="A30" s="71">
        <v>43101</v>
      </c>
      <c r="B30" s="91">
        <v>19045314</v>
      </c>
      <c r="C30" s="92">
        <v>2872066.73</v>
      </c>
      <c r="D30" s="93">
        <v>0.12881000000000001</v>
      </c>
      <c r="E30" s="94">
        <v>0.27</v>
      </c>
      <c r="F30" s="8">
        <f t="shared" si="0"/>
        <v>2453226.89634</v>
      </c>
      <c r="G30" s="6">
        <f t="shared" si="1"/>
        <v>418839.83366</v>
      </c>
      <c r="H30" s="6">
        <f t="shared" si="2"/>
        <v>113086.75508820001</v>
      </c>
      <c r="I30" s="24">
        <f t="shared" si="3"/>
        <v>305753.07857180003</v>
      </c>
    </row>
    <row r="31" spans="1:9" ht="15" thickBot="1" x14ac:dyDescent="0.4">
      <c r="A31" s="11" t="s">
        <v>8</v>
      </c>
      <c r="B31" s="12">
        <f>SUM(B4:B30)</f>
        <v>355764353</v>
      </c>
      <c r="C31" s="13">
        <f>SUM(C4:C30)</f>
        <v>55281464.949999996</v>
      </c>
      <c r="D31" s="22"/>
      <c r="E31" s="23"/>
      <c r="F31" s="14">
        <f t="shared" ref="F31:I31" si="4">SUM(F4:F30)</f>
        <v>43407808.871770009</v>
      </c>
      <c r="G31" s="14">
        <f t="shared" si="4"/>
        <v>11873656.078229997</v>
      </c>
      <c r="H31" s="14">
        <f t="shared" si="4"/>
        <v>4236820.6031334009</v>
      </c>
      <c r="I31" s="14">
        <f t="shared" si="4"/>
        <v>7636835.4750966011</v>
      </c>
    </row>
    <row r="32" spans="1:9" x14ac:dyDescent="0.35">
      <c r="A32" s="17"/>
      <c r="B32" s="18"/>
      <c r="C32" s="19"/>
      <c r="D32" s="19"/>
      <c r="E32" s="19"/>
      <c r="F32" s="19"/>
      <c r="G32" s="19"/>
      <c r="H32" s="19"/>
      <c r="I32" s="19"/>
    </row>
    <row r="33" spans="2:9" x14ac:dyDescent="0.35">
      <c r="B33" s="20" t="s">
        <v>17</v>
      </c>
      <c r="H33" s="3"/>
      <c r="I33" s="3"/>
    </row>
    <row r="34" spans="2:9" x14ac:dyDescent="0.35">
      <c r="B34" s="16" t="s">
        <v>9</v>
      </c>
      <c r="C34" s="2" t="s">
        <v>21</v>
      </c>
    </row>
    <row r="35" spans="2:9" x14ac:dyDescent="0.35">
      <c r="B35" s="16" t="s">
        <v>10</v>
      </c>
      <c r="C35" s="2" t="s">
        <v>20</v>
      </c>
    </row>
    <row r="36" spans="2:9" x14ac:dyDescent="0.35">
      <c r="B36" s="16" t="s">
        <v>11</v>
      </c>
      <c r="C36" s="2" t="s">
        <v>12</v>
      </c>
    </row>
    <row r="37" spans="2:9" x14ac:dyDescent="0.35">
      <c r="B37" s="16" t="s">
        <v>13</v>
      </c>
      <c r="C37" s="10" t="s">
        <v>14</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BB41F-604F-42BC-A920-594152FCD539}">
  <sheetPr codeName="Sheet3"/>
  <dimension ref="A1:Q38"/>
  <sheetViews>
    <sheetView tabSelected="1" zoomScale="90" zoomScaleNormal="90" workbookViewId="0"/>
  </sheetViews>
  <sheetFormatPr defaultRowHeight="14.5" x14ac:dyDescent="0.35"/>
  <cols>
    <col min="1" max="1" width="9.26953125" customWidth="1"/>
    <col min="2" max="2" width="14.453125" customWidth="1"/>
    <col min="3" max="3" width="13.7265625" customWidth="1"/>
    <col min="4" max="4" width="10.1796875" bestFit="1" customWidth="1"/>
    <col min="5" max="5" width="19.54296875" customWidth="1"/>
    <col min="6" max="6" width="10.54296875" bestFit="1" customWidth="1"/>
    <col min="7" max="7" width="20.453125" customWidth="1"/>
    <col min="8" max="8" width="18.81640625" bestFit="1" customWidth="1"/>
    <col min="9" max="9" width="19.1796875" style="2" customWidth="1"/>
    <col min="10" max="10" width="10.1796875" style="2" bestFit="1" customWidth="1"/>
    <col min="11" max="11" width="19.54296875" style="2" customWidth="1"/>
    <col min="12" max="12" width="10.54296875" style="2" bestFit="1" customWidth="1"/>
    <col min="13" max="13" width="20.453125" style="2" customWidth="1"/>
    <col min="14" max="14" width="18.81640625" style="2" bestFit="1" customWidth="1"/>
    <col min="15" max="15" width="19.1796875" style="2" customWidth="1"/>
  </cols>
  <sheetData>
    <row r="1" spans="1:17" x14ac:dyDescent="0.35">
      <c r="A1" s="5" t="s">
        <v>54</v>
      </c>
      <c r="B1" s="5" t="s">
        <v>40</v>
      </c>
    </row>
    <row r="2" spans="1:17" ht="15" thickBot="1" x14ac:dyDescent="0.4"/>
    <row r="3" spans="1:17" ht="73" thickBot="1" x14ac:dyDescent="0.4">
      <c r="A3" s="33" t="s">
        <v>24</v>
      </c>
      <c r="B3" s="34" t="s">
        <v>22</v>
      </c>
      <c r="C3" s="35" t="s">
        <v>23</v>
      </c>
      <c r="D3" s="33" t="s">
        <v>27</v>
      </c>
      <c r="E3" s="34" t="s">
        <v>28</v>
      </c>
      <c r="F3" s="34" t="s">
        <v>25</v>
      </c>
      <c r="G3" s="34" t="s">
        <v>26</v>
      </c>
      <c r="H3" s="34" t="s">
        <v>33</v>
      </c>
      <c r="I3" s="35" t="s">
        <v>34</v>
      </c>
      <c r="J3" s="33" t="s">
        <v>29</v>
      </c>
      <c r="K3" s="34" t="s">
        <v>30</v>
      </c>
      <c r="L3" s="34" t="s">
        <v>31</v>
      </c>
      <c r="M3" s="34" t="s">
        <v>32</v>
      </c>
      <c r="N3" s="34" t="s">
        <v>33</v>
      </c>
      <c r="O3" s="35" t="s">
        <v>34</v>
      </c>
      <c r="Q3" s="101" t="s">
        <v>80</v>
      </c>
    </row>
    <row r="4" spans="1:17" x14ac:dyDescent="0.35">
      <c r="A4" s="30">
        <v>1</v>
      </c>
      <c r="B4" s="55" t="s">
        <v>62</v>
      </c>
      <c r="C4" s="56" t="s">
        <v>63</v>
      </c>
      <c r="D4" s="43">
        <v>4.8199999999999996E-3</v>
      </c>
      <c r="E4" s="51">
        <f>+D4*Q4</f>
        <v>2.48712</v>
      </c>
      <c r="F4" s="47">
        <f>+D4+'WP Illustrative RAAF Allocation'!G6</f>
        <v>5.0043875190193318E-3</v>
      </c>
      <c r="G4" s="51">
        <f>+F4*Q4</f>
        <v>2.5822639598139752</v>
      </c>
      <c r="H4" s="31">
        <f>+D4-F4</f>
        <v>-1.8438751901933212E-4</v>
      </c>
      <c r="I4" s="32">
        <f>+E4-G4</f>
        <v>-9.5143959813975165E-2</v>
      </c>
      <c r="J4" s="43">
        <v>4.81E-3</v>
      </c>
      <c r="K4" s="51">
        <f>+J4*Q4</f>
        <v>2.4819599999999999</v>
      </c>
      <c r="L4" s="47">
        <f>+J4+'WP Illustrative RAAF Allocation'!K6</f>
        <v>4.9667127559595197E-3</v>
      </c>
      <c r="M4" s="51">
        <f>+L4*Q4</f>
        <v>2.5628237820751121</v>
      </c>
      <c r="N4" s="31">
        <f>L4-J4</f>
        <v>1.5671275595951963E-4</v>
      </c>
      <c r="O4" s="32">
        <f>M4-K4</f>
        <v>8.0863782075112134E-2</v>
      </c>
      <c r="Q4" s="102">
        <v>516</v>
      </c>
    </row>
    <row r="5" spans="1:17" x14ac:dyDescent="0.35">
      <c r="A5" s="28">
        <v>2</v>
      </c>
      <c r="B5" s="57" t="s">
        <v>62</v>
      </c>
      <c r="C5" s="58" t="s">
        <v>64</v>
      </c>
      <c r="D5" s="44">
        <v>4.8199999999999996E-3</v>
      </c>
      <c r="E5" s="52">
        <f t="shared" ref="E5:E26" si="0">+D5*Q5</f>
        <v>2.35216</v>
      </c>
      <c r="F5" s="48">
        <f>+D5+'WP Illustrative RAAF Allocation'!G6</f>
        <v>5.0043875190193318E-3</v>
      </c>
      <c r="G5" s="52">
        <f t="shared" ref="G5:G26" si="1">+F5*Q5</f>
        <v>2.442141109281434</v>
      </c>
      <c r="H5" s="21">
        <f t="shared" ref="H5:H26" si="2">+D5-F5</f>
        <v>-1.8438751901933212E-4</v>
      </c>
      <c r="I5" s="25">
        <f t="shared" ref="I5:I26" si="3">+E5-G5</f>
        <v>-8.9981109281433991E-2</v>
      </c>
      <c r="J5" s="44">
        <v>4.81E-3</v>
      </c>
      <c r="K5" s="52">
        <f t="shared" ref="K5:K26" si="4">+J5*Q5</f>
        <v>2.34728</v>
      </c>
      <c r="L5" s="48">
        <f>+J5+'WP Illustrative RAAF Allocation'!K6</f>
        <v>4.9667127559595197E-3</v>
      </c>
      <c r="M5" s="52">
        <f t="shared" ref="M5:M26" si="5">+L5*Q5</f>
        <v>2.4237558249082456</v>
      </c>
      <c r="N5" s="21">
        <f t="shared" ref="N5:N26" si="6">L5-J5</f>
        <v>1.5671275595951963E-4</v>
      </c>
      <c r="O5" s="25">
        <f t="shared" ref="O5:O26" si="7">M5-K5</f>
        <v>7.647582490824556E-2</v>
      </c>
      <c r="Q5" s="102">
        <v>488</v>
      </c>
    </row>
    <row r="6" spans="1:17" x14ac:dyDescent="0.35">
      <c r="A6" s="28">
        <v>3</v>
      </c>
      <c r="B6" s="57" t="s">
        <v>62</v>
      </c>
      <c r="C6" s="58" t="s">
        <v>65</v>
      </c>
      <c r="D6" s="44">
        <v>3.9199999999999999E-3</v>
      </c>
      <c r="E6" s="52">
        <f t="shared" si="0"/>
        <v>2.9007999999999998</v>
      </c>
      <c r="F6" s="48">
        <f>+D6+'WP Illustrative RAAF Allocation'!G7</f>
        <v>4.0697816380539228E-3</v>
      </c>
      <c r="G6" s="52">
        <f t="shared" si="1"/>
        <v>3.0116384121599027</v>
      </c>
      <c r="H6" s="21">
        <f t="shared" si="2"/>
        <v>-1.4978163805392294E-4</v>
      </c>
      <c r="I6" s="25">
        <f t="shared" si="3"/>
        <v>-0.11083841215990287</v>
      </c>
      <c r="J6" s="44">
        <v>3.8300000000000001E-3</v>
      </c>
      <c r="K6" s="52">
        <f t="shared" si="4"/>
        <v>2.8342000000000001</v>
      </c>
      <c r="L6" s="48">
        <f>+J6+'WP Illustrative RAAF Allocation'!K7</f>
        <v>3.9547182434319927E-3</v>
      </c>
      <c r="M6" s="52">
        <f t="shared" si="5"/>
        <v>2.9264915001396745</v>
      </c>
      <c r="N6" s="21">
        <f t="shared" si="6"/>
        <v>1.2471824343199267E-4</v>
      </c>
      <c r="O6" s="25">
        <f t="shared" si="7"/>
        <v>9.2291500139674465E-2</v>
      </c>
      <c r="Q6" s="102">
        <v>740</v>
      </c>
    </row>
    <row r="7" spans="1:17" x14ac:dyDescent="0.35">
      <c r="A7" s="28">
        <v>4</v>
      </c>
      <c r="B7" s="57" t="s">
        <v>62</v>
      </c>
      <c r="C7" s="58" t="s">
        <v>66</v>
      </c>
      <c r="D7" s="44">
        <v>3.9199999999999999E-3</v>
      </c>
      <c r="E7" s="52">
        <f t="shared" si="0"/>
        <v>3.4260799999999998</v>
      </c>
      <c r="F7" s="48">
        <f>+D7+'WP Illustrative RAAF Allocation'!G7</f>
        <v>4.0697816380539228E-3</v>
      </c>
      <c r="G7" s="52">
        <f t="shared" si="1"/>
        <v>3.5569891516591285</v>
      </c>
      <c r="H7" s="21">
        <f t="shared" si="2"/>
        <v>-1.4978163805392294E-4</v>
      </c>
      <c r="I7" s="25">
        <f t="shared" si="3"/>
        <v>-0.13090915165912875</v>
      </c>
      <c r="J7" s="44">
        <v>3.8300000000000001E-3</v>
      </c>
      <c r="K7" s="52">
        <f t="shared" si="4"/>
        <v>3.3474200000000001</v>
      </c>
      <c r="L7" s="48">
        <f>+J7+'WP Illustrative RAAF Allocation'!K7</f>
        <v>3.9547182434319927E-3</v>
      </c>
      <c r="M7" s="52">
        <f t="shared" si="5"/>
        <v>3.4564237447595616</v>
      </c>
      <c r="N7" s="21">
        <f t="shared" si="6"/>
        <v>1.2471824343199267E-4</v>
      </c>
      <c r="O7" s="25">
        <f t="shared" si="7"/>
        <v>0.10900374475956154</v>
      </c>
      <c r="Q7" s="102">
        <v>874</v>
      </c>
    </row>
    <row r="8" spans="1:17" x14ac:dyDescent="0.35">
      <c r="A8" s="28">
        <v>5</v>
      </c>
      <c r="B8" s="57" t="s">
        <v>67</v>
      </c>
      <c r="C8" s="58" t="s">
        <v>68</v>
      </c>
      <c r="D8" s="44">
        <v>5.5599999999999998E-3</v>
      </c>
      <c r="E8" s="52">
        <f t="shared" si="0"/>
        <v>3.1970000000000001</v>
      </c>
      <c r="F8" s="48">
        <f>+D8+'WP Illustrative RAAF Allocation'!G8</f>
        <v>5.7724835195722439E-3</v>
      </c>
      <c r="G8" s="52">
        <f t="shared" si="1"/>
        <v>3.31917802375404</v>
      </c>
      <c r="H8" s="21">
        <f t="shared" si="2"/>
        <v>-2.1248351957224403E-4</v>
      </c>
      <c r="I8" s="25">
        <f t="shared" si="3"/>
        <v>-0.12217802375403997</v>
      </c>
      <c r="J8" s="44">
        <v>5.5399999999999998E-3</v>
      </c>
      <c r="K8" s="52">
        <f t="shared" si="4"/>
        <v>3.1854999999999998</v>
      </c>
      <c r="L8" s="48">
        <f>+J8+'WP Illustrative RAAF Allocation'!K8</f>
        <v>5.7203835277835399E-3</v>
      </c>
      <c r="M8" s="52">
        <f t="shared" si="5"/>
        <v>3.2892205284755356</v>
      </c>
      <c r="N8" s="21">
        <f t="shared" si="6"/>
        <v>1.8038352778354007E-4</v>
      </c>
      <c r="O8" s="25">
        <f t="shared" si="7"/>
        <v>0.10372052847553581</v>
      </c>
      <c r="Q8" s="102">
        <v>575</v>
      </c>
    </row>
    <row r="9" spans="1:17" x14ac:dyDescent="0.35">
      <c r="A9" s="28">
        <v>6</v>
      </c>
      <c r="B9" s="57" t="s">
        <v>67</v>
      </c>
      <c r="C9" s="58" t="s">
        <v>69</v>
      </c>
      <c r="D9" s="44">
        <v>3.46E-3</v>
      </c>
      <c r="E9" s="52">
        <f t="shared" si="0"/>
        <v>25.787379999999999</v>
      </c>
      <c r="F9" s="48">
        <f>+D9+'WP Illustrative RAAF Allocation'!G9</f>
        <v>3.5921319367758307E-3</v>
      </c>
      <c r="G9" s="52">
        <f t="shared" si="1"/>
        <v>26.772159324790266</v>
      </c>
      <c r="H9" s="21">
        <f t="shared" si="2"/>
        <v>-1.3213193677583069E-4</v>
      </c>
      <c r="I9" s="25">
        <f t="shared" si="3"/>
        <v>-0.9847793247902672</v>
      </c>
      <c r="J9" s="44">
        <v>3.46E-3</v>
      </c>
      <c r="K9" s="52">
        <f t="shared" si="4"/>
        <v>25.787379999999999</v>
      </c>
      <c r="L9" s="48">
        <f>+J9+'WP Illustrative RAAF Allocation'!K9</f>
        <v>3.5728060975120332E-3</v>
      </c>
      <c r="M9" s="52">
        <f t="shared" si="5"/>
        <v>26.628123844757184</v>
      </c>
      <c r="N9" s="21">
        <f t="shared" si="6"/>
        <v>1.1280609751203319E-4</v>
      </c>
      <c r="O9" s="25">
        <f t="shared" si="7"/>
        <v>0.84074384475718489</v>
      </c>
      <c r="Q9" s="102">
        <v>7453</v>
      </c>
    </row>
    <row r="10" spans="1:17" x14ac:dyDescent="0.35">
      <c r="A10" s="28">
        <v>7</v>
      </c>
      <c r="B10" s="57" t="s">
        <v>67</v>
      </c>
      <c r="C10" s="58" t="s">
        <v>70</v>
      </c>
      <c r="D10" s="44">
        <v>2.0300000000000001E-3</v>
      </c>
      <c r="E10" s="52">
        <f t="shared" si="0"/>
        <v>1158.3870200000001</v>
      </c>
      <c r="F10" s="48">
        <f>+D10+'WP Illustrative RAAF Allocation'!G10</f>
        <v>2.1075357518499285E-3</v>
      </c>
      <c r="G10" s="52">
        <f t="shared" si="1"/>
        <v>1202.6315562211321</v>
      </c>
      <c r="H10" s="21">
        <f t="shared" si="2"/>
        <v>-7.7535751849928339E-5</v>
      </c>
      <c r="I10" s="25">
        <f t="shared" si="3"/>
        <v>-44.244536221131966</v>
      </c>
      <c r="J10" s="44">
        <v>2.0899999999999998E-3</v>
      </c>
      <c r="K10" s="52">
        <f t="shared" si="4"/>
        <v>1192.6250599999998</v>
      </c>
      <c r="L10" s="48">
        <f>+J10+'WP Illustrative RAAF Allocation'!K10</f>
        <v>2.1579551720728005E-3</v>
      </c>
      <c r="M10" s="52">
        <f t="shared" si="5"/>
        <v>1231.4025916605904</v>
      </c>
      <c r="N10" s="21">
        <f t="shared" si="6"/>
        <v>6.7955172072800638E-5</v>
      </c>
      <c r="O10" s="25">
        <f t="shared" si="7"/>
        <v>38.777531660590512</v>
      </c>
      <c r="Q10" s="102">
        <v>570634</v>
      </c>
    </row>
    <row r="11" spans="1:17" x14ac:dyDescent="0.35">
      <c r="A11" s="28">
        <v>8</v>
      </c>
      <c r="B11" s="57" t="s">
        <v>67</v>
      </c>
      <c r="C11" s="58" t="s">
        <v>71</v>
      </c>
      <c r="D11" s="44">
        <v>5.5599999999999998E-3</v>
      </c>
      <c r="E11" s="52">
        <f t="shared" si="0"/>
        <v>2.9746000000000001</v>
      </c>
      <c r="F11" s="48">
        <f>+D11+'WP Illustrative RAAF Allocation'!G8</f>
        <v>5.7724835195722439E-3</v>
      </c>
      <c r="G11" s="52">
        <f t="shared" si="1"/>
        <v>3.0882786829711506</v>
      </c>
      <c r="H11" s="21">
        <f t="shared" si="2"/>
        <v>-2.1248351957224403E-4</v>
      </c>
      <c r="I11" s="25">
        <f t="shared" si="3"/>
        <v>-0.11367868297115047</v>
      </c>
      <c r="J11" s="44">
        <v>5.5399999999999998E-3</v>
      </c>
      <c r="K11" s="52">
        <f t="shared" si="4"/>
        <v>2.9638999999999998</v>
      </c>
      <c r="L11" s="48">
        <f>+J11+'WP Illustrative RAAF Allocation'!K8</f>
        <v>5.7203835277835399E-3</v>
      </c>
      <c r="M11" s="52">
        <f t="shared" si="5"/>
        <v>3.0604051873641938</v>
      </c>
      <c r="N11" s="21">
        <f t="shared" si="6"/>
        <v>1.8038352778354007E-4</v>
      </c>
      <c r="O11" s="25">
        <f t="shared" si="7"/>
        <v>9.6505187364194001E-2</v>
      </c>
      <c r="Q11" s="102">
        <v>535</v>
      </c>
    </row>
    <row r="12" spans="1:17" x14ac:dyDescent="0.35">
      <c r="A12" s="28">
        <v>9</v>
      </c>
      <c r="B12" s="57" t="s">
        <v>67</v>
      </c>
      <c r="C12" s="58" t="s">
        <v>72</v>
      </c>
      <c r="D12" s="44">
        <v>3.46E-3</v>
      </c>
      <c r="E12" s="52">
        <f t="shared" si="0"/>
        <v>380.57231999999999</v>
      </c>
      <c r="F12" s="48">
        <f>+D12+'WP Illustrative RAAF Allocation'!G9</f>
        <v>3.5921319367758307E-3</v>
      </c>
      <c r="G12" s="52">
        <f t="shared" si="1"/>
        <v>395.10577598984719</v>
      </c>
      <c r="H12" s="21">
        <f t="shared" si="2"/>
        <v>-1.3213193677583069E-4</v>
      </c>
      <c r="I12" s="25">
        <f t="shared" si="3"/>
        <v>-14.533455989847198</v>
      </c>
      <c r="J12" s="44">
        <v>3.46E-3</v>
      </c>
      <c r="K12" s="52">
        <f t="shared" si="4"/>
        <v>380.57231999999999</v>
      </c>
      <c r="L12" s="48">
        <f>+J12+'WP Illustrative RAAF Allocation'!K9</f>
        <v>3.5728060975120332E-3</v>
      </c>
      <c r="M12" s="52">
        <f t="shared" si="5"/>
        <v>392.98008827754353</v>
      </c>
      <c r="N12" s="21">
        <f t="shared" si="6"/>
        <v>1.1280609751203319E-4</v>
      </c>
      <c r="O12" s="25">
        <f t="shared" si="7"/>
        <v>12.407768277543539</v>
      </c>
      <c r="Q12" s="102">
        <v>109992</v>
      </c>
    </row>
    <row r="13" spans="1:17" x14ac:dyDescent="0.35">
      <c r="A13" s="28">
        <v>10</v>
      </c>
      <c r="B13" s="57" t="s">
        <v>73</v>
      </c>
      <c r="C13" s="58" t="s">
        <v>74</v>
      </c>
      <c r="D13" s="44">
        <v>2.7299999999999998E-3</v>
      </c>
      <c r="E13" s="52">
        <f t="shared" si="0"/>
        <v>1.6707599999999998</v>
      </c>
      <c r="F13" s="48">
        <f>+D13+'WP Illustrative RAAF Allocation'!G11</f>
        <v>2.834501749141002E-3</v>
      </c>
      <c r="G13" s="52">
        <f t="shared" si="1"/>
        <v>1.7347150704742933</v>
      </c>
      <c r="H13" s="21">
        <f t="shared" si="2"/>
        <v>-1.0450174914100217E-4</v>
      </c>
      <c r="I13" s="25">
        <f t="shared" si="3"/>
        <v>-6.3955070474293496E-2</v>
      </c>
      <c r="J13" s="44">
        <v>2.9099999999999998E-3</v>
      </c>
      <c r="K13" s="52">
        <f t="shared" si="4"/>
        <v>1.7809199999999998</v>
      </c>
      <c r="L13" s="48">
        <f>+J13+'WP Illustrative RAAF Allocation'!K11</f>
        <v>3.0047023581304582E-3</v>
      </c>
      <c r="M13" s="52">
        <f t="shared" si="5"/>
        <v>1.8388778431758404</v>
      </c>
      <c r="N13" s="21">
        <f t="shared" si="6"/>
        <v>9.4702358130458342E-5</v>
      </c>
      <c r="O13" s="25">
        <f t="shared" si="7"/>
        <v>5.7957843175840518E-2</v>
      </c>
      <c r="Q13" s="102">
        <v>612</v>
      </c>
    </row>
    <row r="14" spans="1:17" x14ac:dyDescent="0.35">
      <c r="A14" s="28">
        <v>11</v>
      </c>
      <c r="B14" s="57" t="s">
        <v>73</v>
      </c>
      <c r="C14" s="58" t="s">
        <v>68</v>
      </c>
      <c r="D14" s="44">
        <v>2.7299999999999998E-3</v>
      </c>
      <c r="E14" s="52">
        <f t="shared" si="0"/>
        <v>22.661729999999999</v>
      </c>
      <c r="F14" s="48">
        <f>+D14+'WP Illustrative RAAF Allocation'!G11</f>
        <v>2.834501749141002E-3</v>
      </c>
      <c r="G14" s="52">
        <f t="shared" si="1"/>
        <v>23.529199019619458</v>
      </c>
      <c r="H14" s="21">
        <f t="shared" si="2"/>
        <v>-1.0450174914100217E-4</v>
      </c>
      <c r="I14" s="25">
        <f t="shared" si="3"/>
        <v>-0.86746901961945966</v>
      </c>
      <c r="J14" s="44">
        <v>2.9099999999999998E-3</v>
      </c>
      <c r="K14" s="52">
        <f t="shared" si="4"/>
        <v>24.155909999999999</v>
      </c>
      <c r="L14" s="48">
        <f>+J14+'WP Illustrative RAAF Allocation'!K11</f>
        <v>3.0047023581304582E-3</v>
      </c>
      <c r="M14" s="52">
        <f t="shared" si="5"/>
        <v>24.942034274840932</v>
      </c>
      <c r="N14" s="21">
        <f t="shared" si="6"/>
        <v>9.4702358130458342E-5</v>
      </c>
      <c r="O14" s="25">
        <f t="shared" si="7"/>
        <v>0.78612427484093317</v>
      </c>
      <c r="Q14" s="102">
        <v>8301</v>
      </c>
    </row>
    <row r="15" spans="1:17" x14ac:dyDescent="0.35">
      <c r="A15" s="28">
        <v>12</v>
      </c>
      <c r="B15" s="57" t="s">
        <v>73</v>
      </c>
      <c r="C15" s="58" t="s">
        <v>69</v>
      </c>
      <c r="D15" s="44">
        <v>1.8799999999999999E-3</v>
      </c>
      <c r="E15" s="52">
        <f t="shared" si="0"/>
        <v>202.33876000000001</v>
      </c>
      <c r="F15" s="48">
        <f>+D15+'WP Illustrative RAAF Allocation'!G12</f>
        <v>1.951830207516212E-3</v>
      </c>
      <c r="G15" s="52">
        <f t="shared" si="1"/>
        <v>210.06962974434734</v>
      </c>
      <c r="H15" s="21">
        <f t="shared" si="2"/>
        <v>-7.1830207516212054E-5</v>
      </c>
      <c r="I15" s="25">
        <f t="shared" si="3"/>
        <v>-7.7308697443473307</v>
      </c>
      <c r="J15" s="44">
        <v>1.98E-3</v>
      </c>
      <c r="K15" s="52">
        <f t="shared" si="4"/>
        <v>213.10146</v>
      </c>
      <c r="L15" s="48">
        <f>+J15+'WP Illustrative RAAF Allocation'!K12</f>
        <v>2.0443054833426612E-3</v>
      </c>
      <c r="M15" s="52">
        <f t="shared" si="5"/>
        <v>220.02246625572059</v>
      </c>
      <c r="N15" s="21">
        <f t="shared" si="6"/>
        <v>6.4305483342661212E-5</v>
      </c>
      <c r="O15" s="25">
        <f t="shared" si="7"/>
        <v>6.9210062557205845</v>
      </c>
      <c r="Q15" s="102">
        <v>107627</v>
      </c>
    </row>
    <row r="16" spans="1:17" x14ac:dyDescent="0.35">
      <c r="A16" s="28">
        <v>13</v>
      </c>
      <c r="B16" s="57" t="s">
        <v>73</v>
      </c>
      <c r="C16" s="58" t="s">
        <v>70</v>
      </c>
      <c r="D16" s="44">
        <v>1.0200000000000001E-3</v>
      </c>
      <c r="E16" s="52">
        <f t="shared" si="0"/>
        <v>615.12222000000008</v>
      </c>
      <c r="F16" s="48">
        <f>+D16+'WP Illustrative RAAF Allocation'!G13</f>
        <v>1.0589733698286089E-3</v>
      </c>
      <c r="G16" s="52">
        <f t="shared" si="1"/>
        <v>638.62553938221072</v>
      </c>
      <c r="H16" s="21">
        <f t="shared" si="2"/>
        <v>-3.8973369828608799E-5</v>
      </c>
      <c r="I16" s="25">
        <f t="shared" si="3"/>
        <v>-23.503319382210634</v>
      </c>
      <c r="J16" s="44">
        <v>1.1000000000000001E-3</v>
      </c>
      <c r="K16" s="52">
        <f t="shared" si="4"/>
        <v>663.36710000000005</v>
      </c>
      <c r="L16" s="48">
        <f>+J16+'WP Illustrative RAAF Allocation'!K13</f>
        <v>1.1357287136732554E-3</v>
      </c>
      <c r="M16" s="52">
        <f t="shared" si="5"/>
        <v>684.91369379650712</v>
      </c>
      <c r="N16" s="21">
        <f t="shared" si="6"/>
        <v>3.572871367325532E-5</v>
      </c>
      <c r="O16" s="25">
        <f t="shared" si="7"/>
        <v>21.546593796507068</v>
      </c>
      <c r="Q16" s="102">
        <v>603061</v>
      </c>
    </row>
    <row r="17" spans="1:17" x14ac:dyDescent="0.35">
      <c r="A17" s="28">
        <v>14</v>
      </c>
      <c r="B17" s="57" t="s">
        <v>73</v>
      </c>
      <c r="C17" s="58" t="s">
        <v>75</v>
      </c>
      <c r="D17" s="44">
        <v>1.74E-3</v>
      </c>
      <c r="E17" s="52">
        <f t="shared" si="0"/>
        <v>23.61702</v>
      </c>
      <c r="F17" s="48">
        <f>+D17+'WP Illustrative RAAF Allocation'!G14</f>
        <v>1.8065984047233449E-3</v>
      </c>
      <c r="G17" s="52">
        <f t="shared" si="1"/>
        <v>24.52096014730996</v>
      </c>
      <c r="H17" s="21">
        <f t="shared" si="2"/>
        <v>-6.659840472334486E-5</v>
      </c>
      <c r="I17" s="25">
        <f t="shared" si="3"/>
        <v>-0.9039401473099602</v>
      </c>
      <c r="J17" s="44">
        <v>1.91E-3</v>
      </c>
      <c r="K17" s="52">
        <f t="shared" si="4"/>
        <v>25.924430000000001</v>
      </c>
      <c r="L17" s="48">
        <f>+J17+'WP Illustrative RAAF Allocation'!K14</f>
        <v>1.9723000660941768E-3</v>
      </c>
      <c r="M17" s="52">
        <f t="shared" si="5"/>
        <v>26.770028797096263</v>
      </c>
      <c r="N17" s="21">
        <f t="shared" si="6"/>
        <v>6.2300066094176732E-5</v>
      </c>
      <c r="O17" s="25">
        <f t="shared" si="7"/>
        <v>0.84559879709626173</v>
      </c>
      <c r="Q17" s="102">
        <v>13573</v>
      </c>
    </row>
    <row r="18" spans="1:17" x14ac:dyDescent="0.35">
      <c r="A18" s="28">
        <v>15</v>
      </c>
      <c r="B18" s="57" t="s">
        <v>73</v>
      </c>
      <c r="C18" s="58" t="s">
        <v>76</v>
      </c>
      <c r="D18" s="44">
        <v>2.0100000000000001E-3</v>
      </c>
      <c r="E18" s="52">
        <f t="shared" si="0"/>
        <v>21.03867</v>
      </c>
      <c r="F18" s="48">
        <f>+D18+'WP Illustrative RAAF Allocation'!G15</f>
        <v>2.0869102207232669E-3</v>
      </c>
      <c r="G18" s="52">
        <f t="shared" si="1"/>
        <v>21.843689280310436</v>
      </c>
      <c r="H18" s="21">
        <f t="shared" si="2"/>
        <v>-7.6910220723266833E-5</v>
      </c>
      <c r="I18" s="25">
        <f t="shared" si="3"/>
        <v>-0.8050192803104359</v>
      </c>
      <c r="J18" s="44">
        <v>2.2100000000000002E-3</v>
      </c>
      <c r="K18" s="52">
        <f t="shared" si="4"/>
        <v>23.132070000000002</v>
      </c>
      <c r="L18" s="48">
        <f>+J18+'WP Illustrative RAAF Allocation'!K15</f>
        <v>2.2818128983247022E-3</v>
      </c>
      <c r="M18" s="52">
        <f t="shared" si="5"/>
        <v>23.88373560676466</v>
      </c>
      <c r="N18" s="21">
        <f t="shared" si="6"/>
        <v>7.1812898324702043E-5</v>
      </c>
      <c r="O18" s="25">
        <f t="shared" si="7"/>
        <v>0.75166560676465721</v>
      </c>
      <c r="Q18" s="102">
        <v>10467</v>
      </c>
    </row>
    <row r="19" spans="1:17" x14ac:dyDescent="0.35">
      <c r="A19" s="28">
        <v>16</v>
      </c>
      <c r="B19" s="59" t="s">
        <v>73</v>
      </c>
      <c r="C19" s="60" t="s">
        <v>77</v>
      </c>
      <c r="D19" s="45">
        <v>2.7299999999999998E-3</v>
      </c>
      <c r="E19" s="53">
        <f t="shared" si="0"/>
        <v>0</v>
      </c>
      <c r="F19" s="49">
        <f>+D19+'WP Illustrative RAAF Allocation'!G11</f>
        <v>2.834501749141002E-3</v>
      </c>
      <c r="G19" s="53">
        <f t="shared" si="1"/>
        <v>0</v>
      </c>
      <c r="H19" s="21">
        <f t="shared" si="2"/>
        <v>-1.0450174914100217E-4</v>
      </c>
      <c r="I19" s="25">
        <f t="shared" si="3"/>
        <v>0</v>
      </c>
      <c r="J19" s="45">
        <v>2.9099999999999998E-3</v>
      </c>
      <c r="K19" s="53">
        <f t="shared" si="4"/>
        <v>0</v>
      </c>
      <c r="L19" s="49">
        <f>+J19+'WP Illustrative RAAF Allocation'!K11</f>
        <v>3.0047023581304582E-3</v>
      </c>
      <c r="M19" s="53">
        <f t="shared" si="5"/>
        <v>0</v>
      </c>
      <c r="N19" s="21">
        <f t="shared" si="6"/>
        <v>9.4702358130458342E-5</v>
      </c>
      <c r="O19" s="25">
        <f t="shared" si="7"/>
        <v>0</v>
      </c>
      <c r="Q19" s="102">
        <v>0</v>
      </c>
    </row>
    <row r="20" spans="1:17" x14ac:dyDescent="0.35">
      <c r="A20" s="28">
        <v>17</v>
      </c>
      <c r="B20" s="59" t="s">
        <v>78</v>
      </c>
      <c r="C20" s="60" t="s">
        <v>68</v>
      </c>
      <c r="D20" s="45">
        <v>3.0100000000000001E-3</v>
      </c>
      <c r="E20" s="53">
        <f t="shared" si="0"/>
        <v>5.6196700000000002</v>
      </c>
      <c r="F20" s="49">
        <f>+D20+'WP Illustrative RAAF Allocation'!G16</f>
        <v>3.1251434667908281E-3</v>
      </c>
      <c r="G20" s="53">
        <f t="shared" si="1"/>
        <v>5.8346428524984759</v>
      </c>
      <c r="H20" s="21">
        <f t="shared" si="2"/>
        <v>-1.1514346679082806E-4</v>
      </c>
      <c r="I20" s="25">
        <f t="shared" si="3"/>
        <v>-0.21497285249847575</v>
      </c>
      <c r="J20" s="45">
        <v>3.1199999999999999E-3</v>
      </c>
      <c r="K20" s="53">
        <f t="shared" si="4"/>
        <v>5.8250399999999996</v>
      </c>
      <c r="L20" s="49">
        <f>+J20+'WP Illustrative RAAF Allocation'!K16</f>
        <v>3.22160762016283E-3</v>
      </c>
      <c r="M20" s="53">
        <f t="shared" si="5"/>
        <v>6.0147414268440036</v>
      </c>
      <c r="N20" s="21">
        <f t="shared" si="6"/>
        <v>1.0160762016283003E-4</v>
      </c>
      <c r="O20" s="25">
        <f t="shared" si="7"/>
        <v>0.18970142684400404</v>
      </c>
      <c r="Q20" s="102">
        <v>1867</v>
      </c>
    </row>
    <row r="21" spans="1:17" x14ac:dyDescent="0.35">
      <c r="A21" s="28">
        <v>18</v>
      </c>
      <c r="B21" s="59" t="s">
        <v>78</v>
      </c>
      <c r="C21" s="60" t="s">
        <v>69</v>
      </c>
      <c r="D21" s="45">
        <v>1.83E-3</v>
      </c>
      <c r="E21" s="53">
        <f t="shared" si="0"/>
        <v>152.22855000000001</v>
      </c>
      <c r="F21" s="49">
        <f>+D21+'WP Illustrative RAAF Allocation'!G17</f>
        <v>1.9001598905118242E-3</v>
      </c>
      <c r="G21" s="53">
        <f t="shared" si="1"/>
        <v>158.06480049222611</v>
      </c>
      <c r="H21" s="21">
        <f t="shared" si="2"/>
        <v>-7.0159890511824197E-5</v>
      </c>
      <c r="I21" s="25">
        <f t="shared" si="3"/>
        <v>-5.8362504922260996</v>
      </c>
      <c r="J21" s="45">
        <v>1.9E-3</v>
      </c>
      <c r="K21" s="53">
        <f t="shared" si="4"/>
        <v>158.0515</v>
      </c>
      <c r="L21" s="49">
        <f>+J21+'WP Illustrative RAAF Allocation'!K17</f>
        <v>1.9619596870781584E-3</v>
      </c>
      <c r="M21" s="53">
        <f t="shared" si="5"/>
        <v>163.2056165695966</v>
      </c>
      <c r="N21" s="21">
        <f t="shared" si="6"/>
        <v>6.1959687078158359E-5</v>
      </c>
      <c r="O21" s="25">
        <f t="shared" si="7"/>
        <v>5.1541165695965958</v>
      </c>
      <c r="Q21" s="102">
        <v>83185</v>
      </c>
    </row>
    <row r="22" spans="1:17" x14ac:dyDescent="0.35">
      <c r="A22" s="28">
        <v>19</v>
      </c>
      <c r="B22" s="59" t="s">
        <v>78</v>
      </c>
      <c r="C22" s="60" t="s">
        <v>70</v>
      </c>
      <c r="D22" s="45">
        <v>1.24E-3</v>
      </c>
      <c r="E22" s="53">
        <f t="shared" si="0"/>
        <v>491.32891999999998</v>
      </c>
      <c r="F22" s="49">
        <f>+D22+'WP Illustrative RAAF Allocation'!G18</f>
        <v>1.2872439960001966E-3</v>
      </c>
      <c r="G22" s="53">
        <f t="shared" si="1"/>
        <v>510.04855026714591</v>
      </c>
      <c r="H22" s="21">
        <f t="shared" si="2"/>
        <v>-4.7243996000196579E-5</v>
      </c>
      <c r="I22" s="25">
        <f t="shared" si="3"/>
        <v>-18.719630267145931</v>
      </c>
      <c r="J22" s="45">
        <v>1.23E-3</v>
      </c>
      <c r="K22" s="53">
        <f t="shared" si="4"/>
        <v>487.36658999999997</v>
      </c>
      <c r="L22" s="49">
        <f>+J22+'WP Illustrative RAAF Allocation'!K18</f>
        <v>1.2702003102042225E-3</v>
      </c>
      <c r="M22" s="53">
        <f t="shared" si="5"/>
        <v>503.29527951314969</v>
      </c>
      <c r="N22" s="21">
        <f t="shared" si="6"/>
        <v>4.0200310204222553E-5</v>
      </c>
      <c r="O22" s="25">
        <f t="shared" si="7"/>
        <v>15.92868951314972</v>
      </c>
      <c r="Q22" s="102">
        <v>396233</v>
      </c>
    </row>
    <row r="23" spans="1:17" x14ac:dyDescent="0.35">
      <c r="A23" s="28">
        <v>20</v>
      </c>
      <c r="B23" s="59" t="s">
        <v>78</v>
      </c>
      <c r="C23" s="60" t="s">
        <v>75</v>
      </c>
      <c r="D23" s="45">
        <v>2.8900000000000002E-3</v>
      </c>
      <c r="E23" s="53">
        <f t="shared" si="0"/>
        <v>20.279130000000002</v>
      </c>
      <c r="F23" s="49">
        <f>+D23+'WP Illustrative RAAF Allocation'!G19</f>
        <v>3.0003480961539025E-3</v>
      </c>
      <c r="G23" s="53">
        <f t="shared" si="1"/>
        <v>21.053442590711935</v>
      </c>
      <c r="H23" s="21">
        <f t="shared" si="2"/>
        <v>-1.1034809615390224E-4</v>
      </c>
      <c r="I23" s="25">
        <f t="shared" si="3"/>
        <v>-0.77431259071193281</v>
      </c>
      <c r="J23" s="45">
        <v>2.8900000000000002E-3</v>
      </c>
      <c r="K23" s="53">
        <f t="shared" si="4"/>
        <v>20.279130000000002</v>
      </c>
      <c r="L23" s="49">
        <f>+J23+'WP Illustrative RAAF Allocation'!K19</f>
        <v>2.9841170989626585E-3</v>
      </c>
      <c r="M23" s="53">
        <f t="shared" si="5"/>
        <v>20.939549683420974</v>
      </c>
      <c r="N23" s="21">
        <f t="shared" si="6"/>
        <v>9.4117098962658279E-5</v>
      </c>
      <c r="O23" s="25">
        <f t="shared" si="7"/>
        <v>0.66041968342097235</v>
      </c>
      <c r="Q23" s="102">
        <v>7017</v>
      </c>
    </row>
    <row r="24" spans="1:17" x14ac:dyDescent="0.35">
      <c r="A24" s="28">
        <v>21</v>
      </c>
      <c r="B24" s="59" t="s">
        <v>78</v>
      </c>
      <c r="C24" s="60" t="s">
        <v>76</v>
      </c>
      <c r="D24" s="45">
        <v>3.3700000000000002E-3</v>
      </c>
      <c r="E24" s="53">
        <f t="shared" si="0"/>
        <v>4.4079600000000001</v>
      </c>
      <c r="F24" s="49">
        <f>+D24+'WP Illustrative RAAF Allocation'!G20</f>
        <v>3.4987890202338007E-3</v>
      </c>
      <c r="G24" s="53">
        <f t="shared" si="1"/>
        <v>4.576416038465811</v>
      </c>
      <c r="H24" s="21">
        <f t="shared" si="2"/>
        <v>-1.2878902023380056E-4</v>
      </c>
      <c r="I24" s="25">
        <f t="shared" si="3"/>
        <v>-0.16845603846581092</v>
      </c>
      <c r="J24" s="45">
        <v>3.48E-3</v>
      </c>
      <c r="K24" s="53">
        <f t="shared" si="4"/>
        <v>4.5518400000000003</v>
      </c>
      <c r="L24" s="49">
        <f>+J24+'WP Illustrative RAAF Allocation'!K20</f>
        <v>3.5933837456582794E-3</v>
      </c>
      <c r="M24" s="53">
        <f t="shared" si="5"/>
        <v>4.7001459393210299</v>
      </c>
      <c r="N24" s="21">
        <f t="shared" si="6"/>
        <v>1.1338374565827937E-4</v>
      </c>
      <c r="O24" s="25">
        <f t="shared" si="7"/>
        <v>0.14830593932102953</v>
      </c>
      <c r="Q24" s="102">
        <v>1308</v>
      </c>
    </row>
    <row r="25" spans="1:17" s="2" customFormat="1" x14ac:dyDescent="0.35">
      <c r="A25" s="95">
        <v>22</v>
      </c>
      <c r="B25" s="96" t="s">
        <v>78</v>
      </c>
      <c r="C25" s="97" t="s">
        <v>77</v>
      </c>
      <c r="D25" s="98">
        <v>1.56E-3</v>
      </c>
      <c r="E25" s="99">
        <f t="shared" si="0"/>
        <v>82.244759999999999</v>
      </c>
      <c r="F25" s="100">
        <f>+D25+'WP Illustrative RAAF Allocation'!G21</f>
        <v>1.619671645509512E-3</v>
      </c>
      <c r="G25" s="99">
        <f t="shared" si="1"/>
        <v>85.390708822906987</v>
      </c>
      <c r="H25" s="21">
        <f t="shared" si="2"/>
        <v>-5.9671645509512018E-5</v>
      </c>
      <c r="I25" s="25">
        <f t="shared" si="3"/>
        <v>-3.1459488229069876</v>
      </c>
      <c r="J25" s="98">
        <v>1.5E-3</v>
      </c>
      <c r="K25" s="99">
        <f t="shared" si="4"/>
        <v>79.081500000000005</v>
      </c>
      <c r="L25" s="100">
        <f>+J25+'WP Illustrative RAAF Allocation'!K21</f>
        <v>1.5489104018527721E-3</v>
      </c>
      <c r="M25" s="99">
        <f t="shared" si="5"/>
        <v>81.660105296080005</v>
      </c>
      <c r="N25" s="21">
        <f t="shared" ref="N25" si="8">L25-J25</f>
        <v>4.8910401852772078E-5</v>
      </c>
      <c r="O25" s="25">
        <f t="shared" si="7"/>
        <v>2.5786052960799992</v>
      </c>
      <c r="Q25" s="102">
        <v>52721</v>
      </c>
    </row>
    <row r="26" spans="1:17" ht="15" thickBot="1" x14ac:dyDescent="0.4">
      <c r="A26" s="29">
        <v>23</v>
      </c>
      <c r="B26" s="61" t="s">
        <v>78</v>
      </c>
      <c r="C26" s="62" t="s">
        <v>79</v>
      </c>
      <c r="D26" s="46">
        <v>3.0100000000000001E-3</v>
      </c>
      <c r="E26" s="54">
        <f t="shared" si="0"/>
        <v>24.14321</v>
      </c>
      <c r="F26" s="50">
        <f>+D26+'WP Illustrative RAAF Allocation'!G16</f>
        <v>3.1251434667908281E-3</v>
      </c>
      <c r="G26" s="54">
        <f t="shared" si="1"/>
        <v>25.066775747129231</v>
      </c>
      <c r="H26" s="26">
        <f t="shared" si="2"/>
        <v>-1.1514346679082806E-4</v>
      </c>
      <c r="I26" s="27">
        <f t="shared" si="3"/>
        <v>-0.92356574712923134</v>
      </c>
      <c r="J26" s="46">
        <v>3.1199999999999999E-3</v>
      </c>
      <c r="K26" s="54">
        <f t="shared" si="4"/>
        <v>25.02552</v>
      </c>
      <c r="L26" s="50">
        <f>+J26+'WP Illustrative RAAF Allocation'!K16</f>
        <v>3.22160762016283E-3</v>
      </c>
      <c r="M26" s="54">
        <f t="shared" si="5"/>
        <v>25.840514721326059</v>
      </c>
      <c r="N26" s="26">
        <f t="shared" si="6"/>
        <v>1.0160762016283003E-4</v>
      </c>
      <c r="O26" s="27">
        <f t="shared" si="7"/>
        <v>0.81499472132605888</v>
      </c>
      <c r="Q26" s="102">
        <v>8021</v>
      </c>
    </row>
    <row r="28" spans="1:17" x14ac:dyDescent="0.35">
      <c r="B28" s="20" t="s">
        <v>17</v>
      </c>
    </row>
    <row r="29" spans="1:17" x14ac:dyDescent="0.35">
      <c r="B29" s="16" t="s">
        <v>9</v>
      </c>
      <c r="C29" t="s">
        <v>35</v>
      </c>
    </row>
    <row r="30" spans="1:17" x14ac:dyDescent="0.35">
      <c r="B30" s="16" t="s">
        <v>10</v>
      </c>
      <c r="C30" t="s">
        <v>36</v>
      </c>
    </row>
    <row r="31" spans="1:17" x14ac:dyDescent="0.35">
      <c r="B31" s="16" t="s">
        <v>11</v>
      </c>
      <c r="C31" t="s">
        <v>37</v>
      </c>
    </row>
    <row r="32" spans="1:17" x14ac:dyDescent="0.35">
      <c r="B32" s="16" t="s">
        <v>13</v>
      </c>
      <c r="C32" s="2" t="s">
        <v>38</v>
      </c>
    </row>
    <row r="33" spans="2:3" x14ac:dyDescent="0.35">
      <c r="B33" s="16" t="s">
        <v>41</v>
      </c>
      <c r="C33" s="2" t="s">
        <v>60</v>
      </c>
    </row>
    <row r="34" spans="2:3" x14ac:dyDescent="0.35">
      <c r="B34" s="16" t="s">
        <v>42</v>
      </c>
      <c r="C34" s="2" t="s">
        <v>58</v>
      </c>
    </row>
    <row r="35" spans="2:3" x14ac:dyDescent="0.35">
      <c r="B35" s="16" t="s">
        <v>15</v>
      </c>
      <c r="C35" s="2" t="s">
        <v>46</v>
      </c>
    </row>
    <row r="36" spans="2:3" x14ac:dyDescent="0.35">
      <c r="B36" s="16" t="s">
        <v>16</v>
      </c>
      <c r="C36" s="2" t="s">
        <v>45</v>
      </c>
    </row>
    <row r="37" spans="2:3" x14ac:dyDescent="0.35">
      <c r="B37" s="16" t="s">
        <v>43</v>
      </c>
      <c r="C37" s="2" t="s">
        <v>61</v>
      </c>
    </row>
    <row r="38" spans="2:3" x14ac:dyDescent="0.35">
      <c r="B38" s="16" t="s">
        <v>44</v>
      </c>
      <c r="C38" s="2" t="s">
        <v>59</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3A44E-1DE0-49EE-A1B0-B9286555CCFB}">
  <dimension ref="A2:K40"/>
  <sheetViews>
    <sheetView topLeftCell="A13" workbookViewId="0">
      <selection activeCell="J29" sqref="J29"/>
    </sheetView>
  </sheetViews>
  <sheetFormatPr defaultRowHeight="14.5" x14ac:dyDescent="0.35"/>
  <cols>
    <col min="1" max="1" width="4.453125" style="2" bestFit="1" customWidth="1"/>
    <col min="2" max="2" width="13.7265625" style="2" bestFit="1" customWidth="1"/>
    <col min="3" max="3" width="12.81640625" style="2" bestFit="1" customWidth="1"/>
    <col min="4" max="4" width="11" style="2" bestFit="1" customWidth="1"/>
    <col min="5" max="5" width="17.26953125" style="2" bestFit="1" customWidth="1"/>
    <col min="6" max="6" width="13.26953125" style="2" bestFit="1" customWidth="1"/>
    <col min="7" max="7" width="9" style="2" bestFit="1" customWidth="1"/>
    <col min="8" max="8" width="8.7265625" style="2"/>
    <col min="9" max="9" width="14.54296875" style="2" bestFit="1" customWidth="1"/>
    <col min="10" max="10" width="13.26953125" style="2" bestFit="1" customWidth="1"/>
    <col min="11" max="11" width="10.81640625" style="2" customWidth="1"/>
    <col min="12" max="16384" width="8.7265625" style="2"/>
  </cols>
  <sheetData>
    <row r="2" spans="1:11" x14ac:dyDescent="0.35">
      <c r="E2" s="120" t="s">
        <v>81</v>
      </c>
      <c r="F2" s="120"/>
      <c r="G2" s="120"/>
      <c r="I2" s="120" t="s">
        <v>82</v>
      </c>
      <c r="J2" s="120"/>
      <c r="K2" s="120"/>
    </row>
    <row r="3" spans="1:11" x14ac:dyDescent="0.35">
      <c r="A3" s="2" t="s">
        <v>83</v>
      </c>
      <c r="B3" s="2" t="s">
        <v>84</v>
      </c>
      <c r="D3" s="2" t="s">
        <v>85</v>
      </c>
      <c r="E3" s="103" t="s">
        <v>86</v>
      </c>
      <c r="F3" s="103" t="s">
        <v>87</v>
      </c>
      <c r="G3" s="103" t="s">
        <v>88</v>
      </c>
      <c r="I3" s="103" t="s">
        <v>86</v>
      </c>
      <c r="J3" s="103" t="s">
        <v>87</v>
      </c>
      <c r="K3" s="103" t="s">
        <v>88</v>
      </c>
    </row>
    <row r="4" spans="1:11" x14ac:dyDescent="0.35">
      <c r="A4" s="104" t="s">
        <v>89</v>
      </c>
      <c r="B4" s="104" t="s">
        <v>90</v>
      </c>
      <c r="C4" s="104" t="s">
        <v>91</v>
      </c>
      <c r="D4" s="104" t="s">
        <v>92</v>
      </c>
      <c r="E4" s="105" t="s">
        <v>93</v>
      </c>
      <c r="F4" s="105" t="s">
        <v>94</v>
      </c>
      <c r="G4" s="105" t="s">
        <v>95</v>
      </c>
      <c r="I4" s="105" t="s">
        <v>93</v>
      </c>
      <c r="J4" s="105" t="s">
        <v>94</v>
      </c>
      <c r="K4" s="105" t="s">
        <v>95</v>
      </c>
    </row>
    <row r="5" spans="1:11" x14ac:dyDescent="0.35">
      <c r="D5" s="103" t="s">
        <v>96</v>
      </c>
      <c r="E5" s="103" t="s">
        <v>97</v>
      </c>
      <c r="F5" s="103" t="s">
        <v>98</v>
      </c>
      <c r="G5" s="103" t="s">
        <v>99</v>
      </c>
      <c r="I5" s="103" t="s">
        <v>100</v>
      </c>
      <c r="J5" s="103" t="s">
        <v>101</v>
      </c>
      <c r="K5" s="103" t="s">
        <v>102</v>
      </c>
    </row>
    <row r="6" spans="1:11" x14ac:dyDescent="0.35">
      <c r="A6" s="2">
        <v>1</v>
      </c>
      <c r="B6" s="2" t="s">
        <v>103</v>
      </c>
      <c r="C6" s="2" t="s">
        <v>104</v>
      </c>
      <c r="D6" s="106">
        <v>0.41144999999999998</v>
      </c>
      <c r="E6" s="107">
        <v>6772248175.3172169</v>
      </c>
      <c r="F6" s="108">
        <f>+D6*$F$28</f>
        <v>1248718.0392299432</v>
      </c>
      <c r="G6" s="109">
        <f>+F6/E6</f>
        <v>1.843875190193325E-4</v>
      </c>
      <c r="I6" s="107">
        <v>6803642171.1160107</v>
      </c>
      <c r="J6" s="108">
        <f>+D6*$J$28</f>
        <v>1066217.5151979995</v>
      </c>
      <c r="K6" s="109">
        <f>+J6/I6</f>
        <v>1.5671275595951961E-4</v>
      </c>
    </row>
    <row r="7" spans="1:11" x14ac:dyDescent="0.35">
      <c r="A7" s="2">
        <v>2</v>
      </c>
      <c r="B7" s="2" t="s">
        <v>103</v>
      </c>
      <c r="C7" s="2" t="s">
        <v>105</v>
      </c>
      <c r="D7" s="106">
        <v>4.5749999999999999E-2</v>
      </c>
      <c r="E7" s="107">
        <v>927000229.29357576</v>
      </c>
      <c r="F7" s="108">
        <f t="shared" ref="F7:F27" si="0">+D7*$F$28</f>
        <v>138847.61281995359</v>
      </c>
      <c r="G7" s="109">
        <f t="shared" ref="G7:G28" si="1">+F7/E7</f>
        <v>1.4978163805392256E-4</v>
      </c>
      <c r="I7" s="107">
        <v>950582596.43485737</v>
      </c>
      <c r="J7" s="108">
        <f t="shared" ref="J7:J27" si="2">+D7*$J$28</f>
        <v>118554.99166437837</v>
      </c>
      <c r="K7" s="109">
        <f t="shared" ref="K7:K28" si="3">+J7/I7</f>
        <v>1.2471824343199286E-4</v>
      </c>
    </row>
    <row r="8" spans="1:11" x14ac:dyDescent="0.35">
      <c r="A8" s="2">
        <v>3</v>
      </c>
      <c r="B8" s="2" t="s">
        <v>106</v>
      </c>
      <c r="C8" s="2" t="s">
        <v>107</v>
      </c>
      <c r="D8" s="106">
        <v>3.4459999999999998E-2</v>
      </c>
      <c r="E8" s="107">
        <v>492195162.23694551</v>
      </c>
      <c r="F8" s="108">
        <f t="shared" si="0"/>
        <v>104583.36038853771</v>
      </c>
      <c r="G8" s="109">
        <f t="shared" si="1"/>
        <v>2.1248351957224378E-4</v>
      </c>
      <c r="I8" s="107">
        <v>495047809.08431703</v>
      </c>
      <c r="J8" s="108">
        <f t="shared" si="2"/>
        <v>89298.470224141594</v>
      </c>
      <c r="K8" s="109">
        <f t="shared" si="3"/>
        <v>1.8038352778354018E-4</v>
      </c>
    </row>
    <row r="9" spans="1:11" x14ac:dyDescent="0.35">
      <c r="A9" s="2">
        <v>4</v>
      </c>
      <c r="B9" s="2" t="s">
        <v>106</v>
      </c>
      <c r="C9" s="2" t="s">
        <v>108</v>
      </c>
      <c r="D9" s="106">
        <v>0.27906999999999998</v>
      </c>
      <c r="E9" s="107">
        <v>6409920903.8018589</v>
      </c>
      <c r="F9" s="108">
        <f t="shared" si="0"/>
        <v>846955.26359922288</v>
      </c>
      <c r="G9" s="109">
        <f t="shared" si="1"/>
        <v>1.3213193677583072E-4</v>
      </c>
      <c r="I9" s="107">
        <v>6410757115.7301598</v>
      </c>
      <c r="J9" s="108">
        <f t="shared" si="2"/>
        <v>723172.49232301791</v>
      </c>
      <c r="K9" s="109">
        <f t="shared" si="3"/>
        <v>1.1280609751203332E-4</v>
      </c>
    </row>
    <row r="10" spans="1:11" x14ac:dyDescent="0.35">
      <c r="A10" s="2">
        <v>5</v>
      </c>
      <c r="B10" s="2" t="s">
        <v>106</v>
      </c>
      <c r="C10" s="2" t="s">
        <v>109</v>
      </c>
      <c r="D10" s="106">
        <v>7.9979999999999996E-2</v>
      </c>
      <c r="E10" s="107">
        <v>3130593767.4220433</v>
      </c>
      <c r="F10" s="108">
        <f t="shared" si="0"/>
        <v>242732.94149376801</v>
      </c>
      <c r="G10" s="109">
        <f t="shared" si="1"/>
        <v>7.7535751849928394E-5</v>
      </c>
      <c r="I10" s="107">
        <v>3049914250.8349414</v>
      </c>
      <c r="J10" s="108">
        <f t="shared" si="2"/>
        <v>207257.44772277554</v>
      </c>
      <c r="K10" s="109">
        <f t="shared" si="3"/>
        <v>6.795517207280072E-5</v>
      </c>
    </row>
    <row r="11" spans="1:11" x14ac:dyDescent="0.35">
      <c r="A11" s="2">
        <v>6</v>
      </c>
      <c r="B11" s="2" t="s">
        <v>73</v>
      </c>
      <c r="C11" s="2" t="s">
        <v>110</v>
      </c>
      <c r="D11" s="106">
        <v>8.2900000000000005E-3</v>
      </c>
      <c r="E11" s="107">
        <v>240756648.97319856</v>
      </c>
      <c r="F11" s="108">
        <f t="shared" si="0"/>
        <v>25159.490935025471</v>
      </c>
      <c r="G11" s="109">
        <f t="shared" si="1"/>
        <v>1.0450174914100199E-4</v>
      </c>
      <c r="I11" s="107">
        <v>226841485.79052073</v>
      </c>
      <c r="J11" s="108">
        <f t="shared" si="2"/>
        <v>21482.423626179163</v>
      </c>
      <c r="K11" s="109">
        <f t="shared" si="3"/>
        <v>9.4702358130458302E-5</v>
      </c>
    </row>
    <row r="12" spans="1:11" x14ac:dyDescent="0.35">
      <c r="A12" s="2">
        <v>7</v>
      </c>
      <c r="B12" s="2" t="s">
        <v>73</v>
      </c>
      <c r="C12" s="2" t="s">
        <v>69</v>
      </c>
      <c r="D12" s="106">
        <v>1.329E-2</v>
      </c>
      <c r="E12" s="107">
        <v>561519934.63065052</v>
      </c>
      <c r="F12" s="108">
        <f t="shared" si="0"/>
        <v>40334.093429009466</v>
      </c>
      <c r="G12" s="109">
        <f t="shared" si="1"/>
        <v>7.1830207516212081E-5</v>
      </c>
      <c r="I12" s="107">
        <v>535557024.47271103</v>
      </c>
      <c r="J12" s="108">
        <f t="shared" si="2"/>
        <v>34439.253316275157</v>
      </c>
      <c r="K12" s="109">
        <f t="shared" si="3"/>
        <v>6.430548334266128E-5</v>
      </c>
    </row>
    <row r="13" spans="1:11" x14ac:dyDescent="0.35">
      <c r="A13" s="2">
        <v>8</v>
      </c>
      <c r="B13" s="2" t="s">
        <v>73</v>
      </c>
      <c r="C13" s="2" t="s">
        <v>111</v>
      </c>
      <c r="D13" s="106">
        <v>8.5599999999999999E-3</v>
      </c>
      <c r="E13" s="107">
        <v>666581298.56224227</v>
      </c>
      <c r="F13" s="108">
        <f t="shared" si="0"/>
        <v>25978.919469700606</v>
      </c>
      <c r="G13" s="109">
        <f t="shared" si="1"/>
        <v>3.897336982860886E-5</v>
      </c>
      <c r="I13" s="107">
        <v>620847776.16969395</v>
      </c>
      <c r="J13" s="108">
        <f t="shared" si="2"/>
        <v>22182.092429444347</v>
      </c>
      <c r="K13" s="109">
        <f t="shared" si="3"/>
        <v>3.5728713673255388E-5</v>
      </c>
    </row>
    <row r="14" spans="1:11" x14ac:dyDescent="0.35">
      <c r="A14" s="2">
        <v>9</v>
      </c>
      <c r="B14" s="2" t="s">
        <v>73</v>
      </c>
      <c r="C14" s="2" t="s">
        <v>75</v>
      </c>
      <c r="D14" s="106">
        <v>1.2E-4</v>
      </c>
      <c r="E14" s="107">
        <v>5468456.2095517535</v>
      </c>
      <c r="F14" s="108">
        <f t="shared" si="0"/>
        <v>364.19045985561598</v>
      </c>
      <c r="G14" s="109">
        <f t="shared" si="1"/>
        <v>6.6598404723344846E-5</v>
      </c>
      <c r="I14" s="107">
        <v>4991389.7698315624</v>
      </c>
      <c r="J14" s="108">
        <f t="shared" si="2"/>
        <v>310.9639125623039</v>
      </c>
      <c r="K14" s="109">
        <f t="shared" si="3"/>
        <v>6.2300066094176732E-5</v>
      </c>
    </row>
    <row r="15" spans="1:11" x14ac:dyDescent="0.35">
      <c r="A15" s="2">
        <v>10</v>
      </c>
      <c r="B15" s="2" t="s">
        <v>73</v>
      </c>
      <c r="C15" s="2" t="s">
        <v>76</v>
      </c>
      <c r="D15" s="106">
        <v>1.8000000000000001E-4</v>
      </c>
      <c r="E15" s="107">
        <v>7102901.0792861171</v>
      </c>
      <c r="F15" s="108">
        <f t="shared" si="0"/>
        <v>546.285689783424</v>
      </c>
      <c r="G15" s="109">
        <f t="shared" si="1"/>
        <v>7.691022072326663E-5</v>
      </c>
      <c r="I15" s="107">
        <v>6495293.7386599015</v>
      </c>
      <c r="J15" s="108">
        <f t="shared" si="2"/>
        <v>466.44586884345591</v>
      </c>
      <c r="K15" s="109">
        <f t="shared" si="3"/>
        <v>7.1812898324701826E-5</v>
      </c>
    </row>
    <row r="16" spans="1:11" x14ac:dyDescent="0.35">
      <c r="A16" s="2">
        <v>11</v>
      </c>
      <c r="B16" s="2" t="s">
        <v>112</v>
      </c>
      <c r="C16" s="2" t="s">
        <v>113</v>
      </c>
      <c r="D16" s="106">
        <v>3.9300000000000002E-2</v>
      </c>
      <c r="E16" s="107">
        <v>1035858819.670481</v>
      </c>
      <c r="F16" s="108">
        <f t="shared" si="0"/>
        <v>119272.37560271424</v>
      </c>
      <c r="G16" s="109">
        <f t="shared" si="1"/>
        <v>1.1514346679082792E-4</v>
      </c>
      <c r="I16" s="107">
        <v>1002293737.4278719</v>
      </c>
      <c r="J16" s="108">
        <f t="shared" si="2"/>
        <v>101840.68136415453</v>
      </c>
      <c r="K16" s="109">
        <f t="shared" si="3"/>
        <v>1.0160762016283006E-4</v>
      </c>
    </row>
    <row r="17" spans="1:11" x14ac:dyDescent="0.35">
      <c r="A17" s="2">
        <v>12</v>
      </c>
      <c r="B17" s="2" t="s">
        <v>112</v>
      </c>
      <c r="C17" s="2" t="s">
        <v>69</v>
      </c>
      <c r="D17" s="106">
        <v>1.0880000000000001E-2</v>
      </c>
      <c r="E17" s="107">
        <v>470638348.86321914</v>
      </c>
      <c r="F17" s="108">
        <f t="shared" si="0"/>
        <v>33019.935026909181</v>
      </c>
      <c r="G17" s="109">
        <f t="shared" si="1"/>
        <v>7.015989051182421E-5</v>
      </c>
      <c r="I17" s="107">
        <v>455038795.95266306</v>
      </c>
      <c r="J17" s="108">
        <f t="shared" si="2"/>
        <v>28194.061405648892</v>
      </c>
      <c r="K17" s="109">
        <f t="shared" si="3"/>
        <v>6.1959687078158224E-5</v>
      </c>
    </row>
    <row r="18" spans="1:11" x14ac:dyDescent="0.35">
      <c r="A18" s="2">
        <v>13</v>
      </c>
      <c r="B18" s="2" t="s">
        <v>112</v>
      </c>
      <c r="C18" s="2" t="s">
        <v>70</v>
      </c>
      <c r="D18" s="106">
        <v>6.1000000000000004E-3</v>
      </c>
      <c r="E18" s="107">
        <v>391859635.2980696</v>
      </c>
      <c r="F18" s="108">
        <f t="shared" si="0"/>
        <v>18513.015042660478</v>
      </c>
      <c r="G18" s="109">
        <f t="shared" si="1"/>
        <v>4.7243996000196545E-5</v>
      </c>
      <c r="I18" s="107">
        <v>393214185.20439076</v>
      </c>
      <c r="J18" s="108">
        <f t="shared" si="2"/>
        <v>15807.332221917117</v>
      </c>
      <c r="K18" s="109">
        <f t="shared" si="3"/>
        <v>4.0200310204222526E-5</v>
      </c>
    </row>
    <row r="19" spans="1:11" x14ac:dyDescent="0.35">
      <c r="A19" s="2">
        <v>14</v>
      </c>
      <c r="B19" s="2" t="s">
        <v>112</v>
      </c>
      <c r="C19" s="2" t="s">
        <v>75</v>
      </c>
      <c r="D19" s="106">
        <v>8.0000000000000007E-5</v>
      </c>
      <c r="E19" s="107">
        <v>2200252.1870891177</v>
      </c>
      <c r="F19" s="108">
        <f t="shared" si="0"/>
        <v>242.79363990374401</v>
      </c>
      <c r="G19" s="109">
        <f t="shared" si="1"/>
        <v>1.1034809615390239E-4</v>
      </c>
      <c r="I19" s="107">
        <v>2202673.8746355483</v>
      </c>
      <c r="J19" s="108">
        <f t="shared" si="2"/>
        <v>207.30927504153595</v>
      </c>
      <c r="K19" s="109">
        <f t="shared" si="3"/>
        <v>9.411709896265832E-5</v>
      </c>
    </row>
    <row r="20" spans="1:11" x14ac:dyDescent="0.35">
      <c r="A20" s="2">
        <v>15</v>
      </c>
      <c r="B20" s="2" t="s">
        <v>112</v>
      </c>
      <c r="C20" s="2" t="s">
        <v>76</v>
      </c>
      <c r="D20" s="106">
        <v>5.2999999999999998E-4</v>
      </c>
      <c r="E20" s="107">
        <v>12489479.78206725</v>
      </c>
      <c r="F20" s="108">
        <f t="shared" si="0"/>
        <v>1608.5078643623037</v>
      </c>
      <c r="G20" s="109">
        <f t="shared" si="1"/>
        <v>1.2878902023380069E-4</v>
      </c>
      <c r="I20" s="107">
        <v>12113058.526832018</v>
      </c>
      <c r="J20" s="108">
        <f t="shared" si="2"/>
        <v>1373.4239471501755</v>
      </c>
      <c r="K20" s="109">
        <f t="shared" si="3"/>
        <v>1.1338374565827952E-4</v>
      </c>
    </row>
    <row r="21" spans="1:11" x14ac:dyDescent="0.35">
      <c r="A21" s="2">
        <v>16</v>
      </c>
      <c r="B21" s="2" t="s">
        <v>112</v>
      </c>
      <c r="C21" s="2" t="s">
        <v>77</v>
      </c>
      <c r="D21" s="106">
        <v>8.0000000000000007E-5</v>
      </c>
      <c r="E21" s="107">
        <v>4068827.6287779063</v>
      </c>
      <c r="F21" s="108">
        <f t="shared" si="0"/>
        <v>242.79363990374401</v>
      </c>
      <c r="G21" s="109">
        <f t="shared" si="1"/>
        <v>5.967164550951212E-5</v>
      </c>
      <c r="I21" s="107">
        <v>4238551.8660339145</v>
      </c>
      <c r="J21" s="108">
        <f t="shared" si="2"/>
        <v>207.30927504153595</v>
      </c>
      <c r="K21" s="109">
        <f t="shared" si="3"/>
        <v>4.8910401852772132E-5</v>
      </c>
    </row>
    <row r="22" spans="1:11" x14ac:dyDescent="0.35">
      <c r="A22" s="2">
        <v>17</v>
      </c>
      <c r="B22" s="2" t="s">
        <v>114</v>
      </c>
      <c r="C22" s="2" t="s">
        <v>115</v>
      </c>
      <c r="D22" s="106">
        <v>2.6259999999999999E-2</v>
      </c>
      <c r="E22" s="107">
        <v>570236482.83797014</v>
      </c>
      <c r="F22" s="108">
        <f t="shared" si="0"/>
        <v>79697.012298403963</v>
      </c>
      <c r="G22" s="109">
        <f t="shared" si="1"/>
        <v>1.3976133533541289E-4</v>
      </c>
      <c r="I22" s="107">
        <v>566349582.66633677</v>
      </c>
      <c r="J22" s="108">
        <f t="shared" si="2"/>
        <v>68049.269532384176</v>
      </c>
      <c r="K22" s="109">
        <f t="shared" si="3"/>
        <v>1.2015417970648564E-4</v>
      </c>
    </row>
    <row r="23" spans="1:11" x14ac:dyDescent="0.35">
      <c r="A23" s="2">
        <v>18</v>
      </c>
      <c r="B23" s="2" t="s">
        <v>114</v>
      </c>
      <c r="C23" s="2" t="s">
        <v>116</v>
      </c>
      <c r="D23" s="106">
        <v>1.159E-2</v>
      </c>
      <c r="E23" s="107">
        <v>392742179.60318446</v>
      </c>
      <c r="F23" s="108">
        <f t="shared" si="0"/>
        <v>35174.728581054907</v>
      </c>
      <c r="G23" s="109">
        <f t="shared" si="1"/>
        <v>8.9561881579906832E-5</v>
      </c>
      <c r="I23" s="107">
        <v>378035967.74688554</v>
      </c>
      <c r="J23" s="108">
        <f t="shared" si="2"/>
        <v>30033.931221642521</v>
      </c>
      <c r="K23" s="109">
        <f t="shared" si="3"/>
        <v>7.9447284872511865E-5</v>
      </c>
    </row>
    <row r="24" spans="1:11" x14ac:dyDescent="0.35">
      <c r="A24" s="2">
        <v>19</v>
      </c>
      <c r="B24" s="2" t="s">
        <v>114</v>
      </c>
      <c r="C24" s="2" t="s">
        <v>72</v>
      </c>
      <c r="D24" s="106">
        <v>1.495E-2</v>
      </c>
      <c r="E24" s="107">
        <v>686733494.98012543</v>
      </c>
      <c r="F24" s="108">
        <f t="shared" si="0"/>
        <v>45372.061457012154</v>
      </c>
      <c r="G24" s="109">
        <f t="shared" si="1"/>
        <v>6.6069387598933493E-5</v>
      </c>
      <c r="I24" s="107">
        <v>686418181.36110544</v>
      </c>
      <c r="J24" s="108">
        <f t="shared" si="2"/>
        <v>38740.920773387028</v>
      </c>
      <c r="K24" s="109">
        <f t="shared" si="3"/>
        <v>5.643924043003533E-5</v>
      </c>
    </row>
    <row r="25" spans="1:11" x14ac:dyDescent="0.35">
      <c r="A25" s="2">
        <v>20</v>
      </c>
      <c r="B25" s="2" t="s">
        <v>114</v>
      </c>
      <c r="C25" s="2" t="s">
        <v>117</v>
      </c>
      <c r="D25" s="106">
        <v>4.9800000000000001E-3</v>
      </c>
      <c r="E25" s="107">
        <v>413636239.33642119</v>
      </c>
      <c r="F25" s="108">
        <f t="shared" si="0"/>
        <v>15113.904084008063</v>
      </c>
      <c r="G25" s="109">
        <f t="shared" si="1"/>
        <v>3.6539119754726152E-5</v>
      </c>
      <c r="I25" s="107">
        <v>404803133.78350896</v>
      </c>
      <c r="J25" s="108">
        <f t="shared" si="2"/>
        <v>12905.002371335613</v>
      </c>
      <c r="K25" s="109">
        <f t="shared" si="3"/>
        <v>3.1879699770894765E-5</v>
      </c>
    </row>
    <row r="26" spans="1:11" x14ac:dyDescent="0.35">
      <c r="A26" s="2">
        <v>21</v>
      </c>
      <c r="B26" s="2" t="s">
        <v>118</v>
      </c>
      <c r="C26" s="2" t="s">
        <v>119</v>
      </c>
      <c r="D26" s="106">
        <v>3.15E-3</v>
      </c>
      <c r="E26" s="107">
        <v>92440677.869065344</v>
      </c>
      <c r="F26" s="108">
        <f t="shared" si="0"/>
        <v>9559.9995712099189</v>
      </c>
      <c r="G26" s="109">
        <f t="shared" si="1"/>
        <v>1.0341767057085925E-4</v>
      </c>
      <c r="I26" s="107">
        <v>80595757.213531852</v>
      </c>
      <c r="J26" s="108">
        <f t="shared" si="2"/>
        <v>8162.8027047604783</v>
      </c>
      <c r="K26" s="109">
        <f t="shared" si="3"/>
        <v>1.0128079922537115E-4</v>
      </c>
    </row>
    <row r="27" spans="1:11" x14ac:dyDescent="0.35">
      <c r="A27" s="2">
        <v>22</v>
      </c>
      <c r="B27" s="2" t="s">
        <v>114</v>
      </c>
      <c r="C27" s="2" t="s">
        <v>119</v>
      </c>
      <c r="D27" s="110">
        <v>9.5E-4</v>
      </c>
      <c r="E27" s="111">
        <v>31271839.367078818</v>
      </c>
      <c r="F27" s="112">
        <f t="shared" si="0"/>
        <v>2883.1744738569596</v>
      </c>
      <c r="G27" s="109">
        <f t="shared" si="1"/>
        <v>9.2197150286343522E-5</v>
      </c>
      <c r="I27" s="111">
        <v>30515420.332124218</v>
      </c>
      <c r="J27" s="112">
        <f t="shared" si="2"/>
        <v>2461.7976411182394</v>
      </c>
      <c r="K27" s="109">
        <f t="shared" si="3"/>
        <v>8.0673889277109312E-5</v>
      </c>
    </row>
    <row r="28" spans="1:11" x14ac:dyDescent="0.35">
      <c r="A28" s="2">
        <v>23</v>
      </c>
      <c r="B28" s="2" t="s">
        <v>120</v>
      </c>
      <c r="C28" s="2" t="s">
        <v>121</v>
      </c>
      <c r="D28" s="106">
        <f>SUM(D6:D27)</f>
        <v>0.99999999999999978</v>
      </c>
      <c r="E28" s="107">
        <f>SUM(E6:E27)</f>
        <v>23317563754.950115</v>
      </c>
      <c r="F28" s="108">
        <f>SUM('Table 2 - Incremental Costs'!H7:H18)+SUM('[1]Table 2 - Incremental Costs'!$H$7:$H$18)</f>
        <v>3034920.4987967997</v>
      </c>
      <c r="G28" s="109">
        <f t="shared" si="1"/>
        <v>1.3015598587792058E-4</v>
      </c>
      <c r="I28" s="107">
        <f>SUM(I6:I27)</f>
        <v>23120495959.097622</v>
      </c>
      <c r="J28" s="108">
        <f>SUM('Table 2 - Incremental Costs'!H4:H6)*4+SUM('[1]Table 2 - Incremental Costs'!$H$4:$H$6)*4</f>
        <v>2591365.9380191993</v>
      </c>
      <c r="K28" s="109">
        <f t="shared" si="3"/>
        <v>1.120808975120419E-4</v>
      </c>
    </row>
    <row r="31" spans="1:11" x14ac:dyDescent="0.35">
      <c r="B31" s="104" t="s">
        <v>122</v>
      </c>
    </row>
    <row r="32" spans="1:11" x14ac:dyDescent="0.35">
      <c r="B32" s="2" t="s">
        <v>123</v>
      </c>
    </row>
    <row r="33" spans="2:2" x14ac:dyDescent="0.35">
      <c r="B33" s="2" t="s">
        <v>124</v>
      </c>
    </row>
    <row r="34" spans="2:2" x14ac:dyDescent="0.35">
      <c r="B34" s="2" t="s">
        <v>125</v>
      </c>
    </row>
    <row r="35" spans="2:2" x14ac:dyDescent="0.35">
      <c r="B35" s="2" t="s">
        <v>130</v>
      </c>
    </row>
    <row r="36" spans="2:2" x14ac:dyDescent="0.35">
      <c r="B36" s="2" t="s">
        <v>126</v>
      </c>
    </row>
    <row r="37" spans="2:2" x14ac:dyDescent="0.35">
      <c r="B37" s="2" t="s">
        <v>127</v>
      </c>
    </row>
    <row r="38" spans="2:2" x14ac:dyDescent="0.35">
      <c r="B38" s="2" t="s">
        <v>128</v>
      </c>
    </row>
    <row r="39" spans="2:2" x14ac:dyDescent="0.35">
      <c r="B39" s="2" t="s">
        <v>131</v>
      </c>
    </row>
    <row r="40" spans="2:2" x14ac:dyDescent="0.35">
      <c r="B40" s="2" t="s">
        <v>129</v>
      </c>
    </row>
  </sheetData>
  <mergeCells count="2">
    <mergeCell ref="E2:G2"/>
    <mergeCell ref="I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1 - Customer Count</vt:lpstr>
      <vt:lpstr>Table 2 - Incremental Costs</vt:lpstr>
      <vt:lpstr>Table 3 - Rate and Bill Impacts</vt:lpstr>
      <vt:lpstr>WP Illustrative RAAF Allocation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Judge</dc:creator>
  <cp:lastModifiedBy>Quan, Mary</cp:lastModifiedBy>
  <cp:lastPrinted>2020-06-05T16:27:23Z</cp:lastPrinted>
  <dcterms:created xsi:type="dcterms:W3CDTF">2020-05-12T02:32:03Z</dcterms:created>
  <dcterms:modified xsi:type="dcterms:W3CDTF">2020-07-09T11:07:51Z</dcterms:modified>
</cp:coreProperties>
</file>