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urcem\Desktop\"/>
    </mc:Choice>
  </mc:AlternateContent>
  <xr:revisionPtr revIDLastSave="0" documentId="8_{278C7E2D-59AA-49EE-82D4-E78987E318DB}" xr6:coauthVersionLast="36" xr6:coauthVersionMax="36" xr10:uidLastSave="{00000000-0000-0000-0000-000000000000}"/>
  <bookViews>
    <workbookView xWindow="0" yWindow="0" windowWidth="22920" windowHeight="7092" tabRatio="861" xr2:uid="{8FDAAEE5-DE3C-496F-AA44-08428F894FDE}"/>
  </bookViews>
  <sheets>
    <sheet name="Table 1 - Customer Count" sheetId="4" r:id="rId1"/>
    <sheet name="Table 2 - Incremental Costs" sheetId="2" r:id="rId2"/>
    <sheet name="Table 3 - Rate and Bill Impacts" sheetId="3" r:id="rId3"/>
    <sheet name="2019 RAAF Calc" sheetId="5" r:id="rId4"/>
    <sheet name="2020 RAAF Calc" sheetId="6" r:id="rId5"/>
  </sheets>
  <definedNames>
    <definedName name="_Fill" localSheetId="4" hidden="1">#REF!</definedName>
    <definedName name="_Fill" hidden="1">#REF!</definedName>
    <definedName name="Current_Year_1" localSheetId="4">#REF!</definedName>
    <definedName name="Current_Year_1">#REF!</definedName>
    <definedName name="FUEL_ADJ_VALUE" localSheetId="4">#REF!</definedName>
    <definedName name="FUEL_ADJ_VALUE">#REF!</definedName>
    <definedName name="GAS" localSheetId="4">#REF!</definedName>
    <definedName name="GAS">#REF!</definedName>
    <definedName name="HVM" localSheetId="4">#REF!</definedName>
    <definedName name="HVM">#REF!</definedName>
    <definedName name="Index" localSheetId="4">#REF!</definedName>
    <definedName name="Index">#REF!</definedName>
    <definedName name="LR" localSheetId="4">#REF!</definedName>
    <definedName name="LR">#REF!</definedName>
    <definedName name="MKT_GAS_PRICE" localSheetId="4">#REF!</definedName>
    <definedName name="MKT_GAS_PRICE">#REF!</definedName>
    <definedName name="MKT_OIL_PRICE" localSheetId="4">#REF!</definedName>
    <definedName name="MKT_OIL_PRICE">#REF!</definedName>
    <definedName name="OIL" localSheetId="4">#REF!</definedName>
    <definedName name="OIL">#REF!</definedName>
    <definedName name="page1" localSheetId="4">#REF!</definedName>
    <definedName name="page1">#REF!</definedName>
    <definedName name="page2" localSheetId="4">#REF!</definedName>
    <definedName name="page2">#REF!</definedName>
    <definedName name="page3" localSheetId="4">#REF!</definedName>
    <definedName name="page3">#REF!</definedName>
    <definedName name="page4" localSheetId="4">#REF!</definedName>
    <definedName name="page4">#REF!</definedName>
    <definedName name="_xlnm.Print_Area" localSheetId="3">'2019 RAAF Calc'!$A$1:$L$58</definedName>
    <definedName name="_xlnm.Print_Area" localSheetId="4">'2020 RAAF Calc'!$A$1:$L$61</definedName>
    <definedName name="Proj_Exp" localSheetId="4">#REF!</definedName>
    <definedName name="Proj_Exp">#REF!</definedName>
    <definedName name="Rev_Est" localSheetId="4">#REF!</definedName>
    <definedName name="Rev_Est">#REF!</definedName>
    <definedName name="SO_Rev" localSheetId="4">#REF!</definedName>
    <definedName name="SO_Re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25" i="3" l="1"/>
  <c r="O24" i="3"/>
  <c r="O23" i="3"/>
  <c r="O22" i="3"/>
  <c r="O21" i="3"/>
  <c r="O20" i="3"/>
  <c r="O19" i="3"/>
  <c r="O18" i="3"/>
  <c r="O17" i="3"/>
  <c r="O16" i="3"/>
  <c r="O15" i="3"/>
  <c r="O14" i="3"/>
  <c r="O13" i="3"/>
  <c r="O12" i="3"/>
  <c r="O11" i="3"/>
  <c r="O10" i="3"/>
  <c r="O9" i="3"/>
  <c r="O8" i="3"/>
  <c r="O7" i="3"/>
  <c r="O6" i="3"/>
  <c r="O5" i="3"/>
  <c r="O4" i="3"/>
  <c r="N25" i="3"/>
  <c r="N24" i="3"/>
  <c r="N23" i="3"/>
  <c r="N22" i="3"/>
  <c r="N21" i="3"/>
  <c r="N20" i="3"/>
  <c r="N19" i="3"/>
  <c r="N18" i="3"/>
  <c r="N17" i="3"/>
  <c r="N16" i="3"/>
  <c r="N15" i="3"/>
  <c r="N14" i="3"/>
  <c r="N13" i="3"/>
  <c r="N12" i="3"/>
  <c r="N11" i="3"/>
  <c r="N10" i="3"/>
  <c r="N9" i="3"/>
  <c r="N8" i="3"/>
  <c r="N7" i="3"/>
  <c r="N6" i="3"/>
  <c r="N5" i="3"/>
  <c r="N4" i="3"/>
  <c r="L8" i="3"/>
  <c r="L7" i="3"/>
  <c r="L6" i="3"/>
  <c r="L5" i="3"/>
  <c r="L4" i="3"/>
  <c r="J8" i="3"/>
  <c r="J7" i="3"/>
  <c r="J6" i="3"/>
  <c r="J5" i="3"/>
  <c r="J4" i="3"/>
  <c r="J27" i="6"/>
  <c r="J33" i="6" s="1"/>
  <c r="K33" i="6" s="1"/>
  <c r="A53" i="6"/>
  <c r="D43" i="6"/>
  <c r="F33" i="6"/>
  <c r="A18" i="6"/>
  <c r="A20" i="6" s="1"/>
  <c r="A22" i="6" s="1"/>
  <c r="A24" i="6" s="1"/>
  <c r="A33" i="6" s="1"/>
  <c r="A35" i="6" s="1"/>
  <c r="A37" i="6" s="1"/>
  <c r="A39" i="6" s="1"/>
  <c r="A41" i="6" s="1"/>
  <c r="A43" i="6" s="1"/>
  <c r="I20" i="6"/>
  <c r="J35" i="6" l="1"/>
  <c r="K35" i="6" s="1"/>
  <c r="J37" i="6"/>
  <c r="K37" i="6" s="1"/>
  <c r="J39" i="6"/>
  <c r="K39" i="6" s="1"/>
  <c r="J41" i="6"/>
  <c r="K41" i="6" s="1"/>
  <c r="J43" i="6"/>
  <c r="A27" i="6"/>
  <c r="F30" i="6"/>
  <c r="H33" i="6"/>
  <c r="I24" i="6"/>
  <c r="E39" i="6"/>
  <c r="G39" i="6" s="1"/>
  <c r="E33" i="6"/>
  <c r="E35" i="6"/>
  <c r="G35" i="6" s="1"/>
  <c r="E37" i="6"/>
  <c r="G37" i="6" s="1"/>
  <c r="F39" i="6"/>
  <c r="H39" i="6" s="1"/>
  <c r="F37" i="6"/>
  <c r="H37" i="6" s="1"/>
  <c r="F35" i="6"/>
  <c r="H35" i="6" s="1"/>
  <c r="I37" i="6" l="1"/>
  <c r="L37" i="6" s="1"/>
  <c r="I35" i="6"/>
  <c r="L35" i="6" s="1"/>
  <c r="I39" i="6"/>
  <c r="L39" i="6" s="1"/>
  <c r="G33" i="6"/>
  <c r="I33" i="6" s="1"/>
  <c r="L33" i="6" s="1"/>
  <c r="E41" i="6"/>
  <c r="G41" i="6" s="1"/>
  <c r="F41" i="6"/>
  <c r="H41" i="6" s="1"/>
  <c r="I41" i="6" l="1"/>
  <c r="L41" i="6" s="1"/>
  <c r="F43" i="6"/>
  <c r="E43" i="6"/>
  <c r="K43" i="5" l="1"/>
  <c r="J27" i="5"/>
  <c r="J43" i="5" s="1"/>
  <c r="J33" i="5"/>
  <c r="K33" i="5" s="1"/>
  <c r="A51" i="5"/>
  <c r="F39" i="5"/>
  <c r="H39" i="5" s="1"/>
  <c r="D45" i="5"/>
  <c r="I20" i="5"/>
  <c r="E41" i="5" s="1"/>
  <c r="G41" i="5" s="1"/>
  <c r="A18" i="5"/>
  <c r="A20" i="5" s="1"/>
  <c r="A22" i="5" s="1"/>
  <c r="A24" i="5" s="1"/>
  <c r="A33" i="5" s="1"/>
  <c r="A35" i="5" s="1"/>
  <c r="A37" i="5" s="1"/>
  <c r="A39" i="5" s="1"/>
  <c r="A41" i="5" s="1"/>
  <c r="A43" i="5" s="1"/>
  <c r="A45" i="5" s="1"/>
  <c r="J35" i="5" l="1"/>
  <c r="K35" i="5" s="1"/>
  <c r="J37" i="5"/>
  <c r="K37" i="5" s="1"/>
  <c r="J39" i="5"/>
  <c r="K39" i="5" s="1"/>
  <c r="L39" i="5" s="1"/>
  <c r="F7" i="3" s="1"/>
  <c r="J41" i="5"/>
  <c r="K41" i="5" s="1"/>
  <c r="L41" i="5" s="1"/>
  <c r="F8" i="3" s="1"/>
  <c r="F30" i="5"/>
  <c r="E39" i="5"/>
  <c r="G39" i="5" s="1"/>
  <c r="I39" i="5" s="1"/>
  <c r="D7" i="3" s="1"/>
  <c r="F41" i="5"/>
  <c r="H41" i="5" s="1"/>
  <c r="I41" i="5" s="1"/>
  <c r="F35" i="5"/>
  <c r="H35" i="5" s="1"/>
  <c r="F33" i="5"/>
  <c r="E37" i="5"/>
  <c r="G37" i="5" s="1"/>
  <c r="F37" i="5"/>
  <c r="H37" i="5" s="1"/>
  <c r="I24" i="5"/>
  <c r="E35" i="5"/>
  <c r="G35" i="5" s="1"/>
  <c r="E33" i="5"/>
  <c r="A27" i="5"/>
  <c r="L37" i="5" l="1"/>
  <c r="F6" i="3" s="1"/>
  <c r="J45" i="5"/>
  <c r="H33" i="5"/>
  <c r="G33" i="5"/>
  <c r="I33" i="5" s="1"/>
  <c r="I35" i="5"/>
  <c r="L35" i="5" s="1"/>
  <c r="E43" i="5"/>
  <c r="G43" i="5" s="1"/>
  <c r="F43" i="5"/>
  <c r="H43" i="5" s="1"/>
  <c r="I37" i="5"/>
  <c r="D6" i="3" s="1"/>
  <c r="D5" i="3" l="1"/>
  <c r="D4" i="3"/>
  <c r="L33" i="5"/>
  <c r="I43" i="5"/>
  <c r="E45" i="5"/>
  <c r="F45" i="5"/>
  <c r="D8" i="3" l="1"/>
  <c r="L43" i="5"/>
  <c r="F5" i="3"/>
  <c r="F4" i="3"/>
  <c r="M8" i="3" l="1"/>
  <c r="K8" i="3"/>
  <c r="M7" i="3"/>
  <c r="K7" i="3"/>
  <c r="M6" i="3"/>
  <c r="K6" i="3"/>
  <c r="M5" i="3"/>
  <c r="K5" i="3"/>
  <c r="M4" i="3"/>
  <c r="K4" i="3"/>
  <c r="G8" i="3"/>
  <c r="E8" i="3"/>
  <c r="G7" i="3"/>
  <c r="E7" i="3"/>
  <c r="G6" i="3"/>
  <c r="E6" i="3"/>
  <c r="G5" i="3"/>
  <c r="E5" i="3"/>
  <c r="G4" i="3"/>
  <c r="E4" i="3"/>
  <c r="F31" i="2"/>
  <c r="G31" i="2"/>
  <c r="H31" i="2" s="1"/>
  <c r="F32" i="2"/>
  <c r="G32" i="2"/>
  <c r="H32" i="2" s="1"/>
  <c r="I32" i="2" s="1"/>
  <c r="F33" i="2"/>
  <c r="G33" i="2"/>
  <c r="H33" i="2" s="1"/>
  <c r="I7" i="3" l="1"/>
  <c r="I6" i="3"/>
  <c r="I33" i="2"/>
  <c r="I31" i="2"/>
  <c r="Q31" i="4" l="1"/>
  <c r="Q30" i="4"/>
  <c r="Q29" i="4"/>
  <c r="Q28" i="4"/>
  <c r="Q27" i="4"/>
  <c r="Q26" i="4"/>
  <c r="Q25" i="4"/>
  <c r="Q24" i="4"/>
  <c r="Q23" i="4"/>
  <c r="Q22" i="4"/>
  <c r="Q21" i="4"/>
  <c r="Q20" i="4"/>
  <c r="Q19" i="4"/>
  <c r="Q18" i="4"/>
  <c r="Q17" i="4"/>
  <c r="Q16" i="4"/>
  <c r="Q15" i="4"/>
  <c r="Q14" i="4"/>
  <c r="Q13" i="4"/>
  <c r="Q12" i="4"/>
  <c r="Q11" i="4"/>
  <c r="Q10" i="4"/>
  <c r="Q9" i="4"/>
  <c r="Q8" i="4"/>
  <c r="Q7" i="4"/>
  <c r="Q6" i="4"/>
  <c r="Q5" i="4"/>
  <c r="M31" i="4"/>
  <c r="M30" i="4"/>
  <c r="M29" i="4"/>
  <c r="M28" i="4"/>
  <c r="M27" i="4"/>
  <c r="M26" i="4"/>
  <c r="M25" i="4"/>
  <c r="M24" i="4"/>
  <c r="M23" i="4"/>
  <c r="M22" i="4"/>
  <c r="M21" i="4"/>
  <c r="M20" i="4"/>
  <c r="M19" i="4"/>
  <c r="M18" i="4"/>
  <c r="M17" i="4"/>
  <c r="M16" i="4"/>
  <c r="M15" i="4"/>
  <c r="M14" i="4"/>
  <c r="M13" i="4"/>
  <c r="M12" i="4"/>
  <c r="M11" i="4"/>
  <c r="M10" i="4"/>
  <c r="M9" i="4"/>
  <c r="M8" i="4"/>
  <c r="M7" i="4"/>
  <c r="M6" i="4"/>
  <c r="M5" i="4"/>
  <c r="I31" i="4"/>
  <c r="I30" i="4"/>
  <c r="I29" i="4"/>
  <c r="I28" i="4"/>
  <c r="I27" i="4"/>
  <c r="I26" i="4"/>
  <c r="I25" i="4"/>
  <c r="I24" i="4"/>
  <c r="I23" i="4"/>
  <c r="I22" i="4"/>
  <c r="I21" i="4"/>
  <c r="I20" i="4"/>
  <c r="I19" i="4"/>
  <c r="I18" i="4"/>
  <c r="I17" i="4"/>
  <c r="I16" i="4"/>
  <c r="I15" i="4"/>
  <c r="I14" i="4"/>
  <c r="I13" i="4"/>
  <c r="I12" i="4"/>
  <c r="I11" i="4"/>
  <c r="I10" i="4"/>
  <c r="I9" i="4"/>
  <c r="I8" i="4"/>
  <c r="I7" i="4"/>
  <c r="I6" i="4"/>
  <c r="I5" i="4"/>
  <c r="I25" i="3"/>
  <c r="I24" i="3"/>
  <c r="I23" i="3"/>
  <c r="I22" i="3"/>
  <c r="I21" i="3"/>
  <c r="I20" i="3"/>
  <c r="I19" i="3"/>
  <c r="I18" i="3"/>
  <c r="I17" i="3"/>
  <c r="I16" i="3"/>
  <c r="I15" i="3"/>
  <c r="I14" i="3"/>
  <c r="I13" i="3"/>
  <c r="I12" i="3"/>
  <c r="I11" i="3"/>
  <c r="I10" i="3"/>
  <c r="I9" i="3"/>
  <c r="I8" i="3"/>
  <c r="I5" i="3"/>
  <c r="I4" i="3"/>
  <c r="H25" i="3"/>
  <c r="H24" i="3"/>
  <c r="H23" i="3"/>
  <c r="H22" i="3"/>
  <c r="H21" i="3"/>
  <c r="H20" i="3"/>
  <c r="H19" i="3"/>
  <c r="H18" i="3"/>
  <c r="H17" i="3"/>
  <c r="H16" i="3"/>
  <c r="H15" i="3"/>
  <c r="H14" i="3"/>
  <c r="H13" i="3"/>
  <c r="H12" i="3"/>
  <c r="H11" i="3"/>
  <c r="H10" i="3"/>
  <c r="H9" i="3"/>
  <c r="H8" i="3"/>
  <c r="H7" i="3"/>
  <c r="H6" i="3"/>
  <c r="H5" i="3"/>
  <c r="H4" i="3"/>
  <c r="E31" i="4"/>
  <c r="E30" i="4"/>
  <c r="E29" i="4"/>
  <c r="E28" i="4"/>
  <c r="E27" i="4"/>
  <c r="E26" i="4"/>
  <c r="E25" i="4"/>
  <c r="E24" i="4"/>
  <c r="E23" i="4"/>
  <c r="E22" i="4"/>
  <c r="E21" i="4"/>
  <c r="E20" i="4"/>
  <c r="E19" i="4"/>
  <c r="E18" i="4"/>
  <c r="E17" i="4"/>
  <c r="E16" i="4"/>
  <c r="E15" i="4"/>
  <c r="E14" i="4"/>
  <c r="E13" i="4"/>
  <c r="E12" i="4"/>
  <c r="E11" i="4"/>
  <c r="E10" i="4"/>
  <c r="E9" i="4"/>
  <c r="E8" i="4"/>
  <c r="E7" i="4"/>
  <c r="E6" i="4"/>
  <c r="E5" i="4"/>
  <c r="F30" i="2" l="1"/>
  <c r="G30" i="2" s="1"/>
  <c r="H30" i="2" s="1"/>
  <c r="I30" i="2" s="1"/>
  <c r="F29" i="2"/>
  <c r="G29" i="2" s="1"/>
  <c r="H29" i="2" s="1"/>
  <c r="I29" i="2" s="1"/>
  <c r="F28" i="2"/>
  <c r="G28" i="2" s="1"/>
  <c r="H28" i="2" s="1"/>
  <c r="I28" i="2" s="1"/>
  <c r="F27" i="2"/>
  <c r="G27" i="2" s="1"/>
  <c r="H27" i="2" s="1"/>
  <c r="I27" i="2" s="1"/>
  <c r="F26" i="2"/>
  <c r="G26" i="2" s="1"/>
  <c r="H26" i="2" s="1"/>
  <c r="I26" i="2" s="1"/>
  <c r="F25" i="2"/>
  <c r="G25" i="2" s="1"/>
  <c r="H25" i="2" s="1"/>
  <c r="I25" i="2" s="1"/>
  <c r="F24" i="2"/>
  <c r="G24" i="2" s="1"/>
  <c r="H24" i="2" s="1"/>
  <c r="F23" i="2"/>
  <c r="G23" i="2" s="1"/>
  <c r="F22" i="2"/>
  <c r="G22" i="2" s="1"/>
  <c r="F21" i="2"/>
  <c r="G21" i="2" s="1"/>
  <c r="H21" i="2" s="1"/>
  <c r="F20" i="2"/>
  <c r="G20" i="2" s="1"/>
  <c r="H20" i="2" s="1"/>
  <c r="I20" i="2" s="1"/>
  <c r="F19" i="2"/>
  <c r="G19" i="2" s="1"/>
  <c r="H19" i="2" s="1"/>
  <c r="I19" i="2" s="1"/>
  <c r="I24" i="2" l="1"/>
  <c r="H23" i="2"/>
  <c r="I23" i="2" s="1"/>
  <c r="H22" i="2"/>
  <c r="I22" i="2" s="1"/>
  <c r="I21" i="2"/>
  <c r="F7" i="2"/>
  <c r="F18" i="2" l="1"/>
  <c r="G18" i="2" s="1"/>
  <c r="F17" i="2"/>
  <c r="G17" i="2" s="1"/>
  <c r="H18" i="2" l="1"/>
  <c r="I18" i="2" s="1"/>
  <c r="H17" i="2"/>
  <c r="I17" i="2" s="1"/>
  <c r="F16" i="2"/>
  <c r="G16" i="2" s="1"/>
  <c r="H16" i="2" s="1"/>
  <c r="F15" i="2"/>
  <c r="G15" i="2" s="1"/>
  <c r="H15" i="2" s="1"/>
  <c r="F14" i="2"/>
  <c r="G14" i="2" s="1"/>
  <c r="H14" i="2" s="1"/>
  <c r="F13" i="2"/>
  <c r="G13" i="2" s="1"/>
  <c r="H13" i="2" s="1"/>
  <c r="F12" i="2"/>
  <c r="G12" i="2" s="1"/>
  <c r="H12" i="2" s="1"/>
  <c r="F11" i="2"/>
  <c r="G11" i="2" s="1"/>
  <c r="H11" i="2" s="1"/>
  <c r="F10" i="2"/>
  <c r="F9" i="2"/>
  <c r="G9" i="2" s="1"/>
  <c r="H9" i="2" s="1"/>
  <c r="F8" i="2"/>
  <c r="G8" i="2" s="1"/>
  <c r="H8" i="2" s="1"/>
  <c r="G7" i="2"/>
  <c r="H7" i="2" s="1"/>
  <c r="F6" i="2"/>
  <c r="G6" i="2" s="1"/>
  <c r="H6" i="2" s="1"/>
  <c r="F5" i="2"/>
  <c r="G5" i="2" s="1"/>
  <c r="H5" i="2" s="1"/>
  <c r="F4" i="2"/>
  <c r="G4" i="2" s="1"/>
  <c r="H4" i="2" s="1"/>
  <c r="C34" i="2"/>
  <c r="B34" i="2"/>
  <c r="G10" i="2" l="1"/>
  <c r="G34" i="2" s="1"/>
  <c r="I8" i="2"/>
  <c r="I12" i="2"/>
  <c r="I16" i="2"/>
  <c r="I6" i="2"/>
  <c r="I14" i="2"/>
  <c r="I5" i="2"/>
  <c r="I11" i="2"/>
  <c r="I13" i="2"/>
  <c r="I15" i="2"/>
  <c r="F34" i="2"/>
  <c r="I9" i="2"/>
  <c r="I7" i="2"/>
  <c r="H10" i="2" l="1"/>
  <c r="H34" i="2" s="1"/>
  <c r="I4" i="2"/>
  <c r="I10" i="2" l="1"/>
  <c r="I34" i="2" s="1"/>
</calcChain>
</file>

<file path=xl/sharedStrings.xml><?xml version="1.0" encoding="utf-8"?>
<sst xmlns="http://schemas.openxmlformats.org/spreadsheetml/2006/main" count="326" uniqueCount="148">
  <si>
    <t>Month</t>
  </si>
  <si>
    <t>Fixed Residential Basic Service Rate ($/kWh)</t>
  </si>
  <si>
    <t>R-2 Discount Rate (%)</t>
  </si>
  <si>
    <t>"Incremental" Supply Costs ($)</t>
  </si>
  <si>
    <t>Table 1</t>
  </si>
  <si>
    <t xml:space="preserve">Calculation of the "Incremental" Low-Income Subsidy and Arrearage Management Program Costs Recovered through the RAAF </t>
  </si>
  <si>
    <t>"Incremental" Supply Costs Recovered through RAAF ($)</t>
  </si>
  <si>
    <t>"Incremental" Supply Costs Recovered from Low Income Ratepayers ($)</t>
  </si>
  <si>
    <t>Totals</t>
  </si>
  <si>
    <t>Column B</t>
  </si>
  <si>
    <t>Column C</t>
  </si>
  <si>
    <t>Column D</t>
  </si>
  <si>
    <t>Enter the fixed basic service rate for R-2 customers that was applicable in the month</t>
  </si>
  <si>
    <t>Column E</t>
  </si>
  <si>
    <t>Enter the applicable R-2 customer discount rate that was in effect during the month</t>
  </si>
  <si>
    <t>Column J</t>
  </si>
  <si>
    <t>Column K</t>
  </si>
  <si>
    <t>Instructions for Data Entry Cells</t>
  </si>
  <si>
    <t>Total Sales to R-2 Customers Served by Individual Competitive Suppliers (kWh)</t>
  </si>
  <si>
    <t>Total Supply Costs Billed to R-2 Customers Served by Individual Competitive Suppliers ($)</t>
  </si>
  <si>
    <t>Enter the total dollars billed each month to R-2 customers served by an individual competitive supplier (i.e. competitive supply customers that are not part of a municipal aggregation program)</t>
  </si>
  <si>
    <t>Enter the total number of kWh sold each month to R-2 customers served by an individual competitive supplier (i.e. competitive supply customers that are not part of a municipal aggregation program)</t>
  </si>
  <si>
    <t>Service Territory/Area</t>
  </si>
  <si>
    <t>Customer Rate Class</t>
  </si>
  <si>
    <t>Line Number</t>
  </si>
  <si>
    <t>Illustrative 2019 RAAF ($/kWh)</t>
  </si>
  <si>
    <t>Illustrative 2019 RAAF Typical Monthly  Customer Bill Impact ($)</t>
  </si>
  <si>
    <t>Actual 2019 RAAF ($/kWh)</t>
  </si>
  <si>
    <t>Actual 2019 RAAF Typical Monthly  Customer Bill Impact ($)</t>
  </si>
  <si>
    <t>Actual 2020 RAAF ($/kWh)</t>
  </si>
  <si>
    <t>Actual 2020 RAAF Typical Monthly  Customer Bill Impact ($)</t>
  </si>
  <si>
    <t>Illustrative 2020 RAAF ($/kWh)</t>
  </si>
  <si>
    <t>Illustrative 2020 RAAF Typical Monthly  Customer Bill Impact ($)</t>
  </si>
  <si>
    <t>Incremental Rate Impact of Individual Competitive Supply Market on RAAF ($/kWh)</t>
  </si>
  <si>
    <t>Incremental Typical Monthly Bill Impact of Individual Competitive Supply Market on RAAF ($)</t>
  </si>
  <si>
    <t>If applicable, please list the Service Territory/Area in which the rate classes listed in Column C exists</t>
  </si>
  <si>
    <t>Please list each customer rate class the company has that is subject to the RAAF</t>
  </si>
  <si>
    <t>Please list the RAAFs that were in effect for each rate class for the majority of 2019</t>
  </si>
  <si>
    <t>Please list the expected monthly bill impacts for a typical customer resulting from the RAAFs that were in effect for the majority of 2019</t>
  </si>
  <si>
    <t>Table 2</t>
  </si>
  <si>
    <t>2019 and 2020 Rate and Bill Impacts on the RAAF Resulting from the Individual Competitive Supply Market</t>
  </si>
  <si>
    <t>Column F</t>
  </si>
  <si>
    <t>Column G</t>
  </si>
  <si>
    <t>Column L</t>
  </si>
  <si>
    <t>Column M</t>
  </si>
  <si>
    <t>Please list the expected monthly bill impacts for a typical customer resulting from the RAAFs that are in effect for the majority of 2020</t>
  </si>
  <si>
    <t>Please list the RAAFs that are in effect for each rate class for the majority of 2020</t>
  </si>
  <si>
    <t>R-1 Customers</t>
  </si>
  <si>
    <t>R-2 Customers</t>
  </si>
  <si>
    <t># of Individual Competitive Supply Customers</t>
  </si>
  <si>
    <t># of Municipal Aggregation Customers</t>
  </si>
  <si>
    <t>R-3 Customers</t>
  </si>
  <si>
    <t>R-4 Customers</t>
  </si>
  <si>
    <t>Number of Customers by Supplier Type</t>
  </si>
  <si>
    <t>Table 3</t>
  </si>
  <si>
    <t>Total # of Customers</t>
  </si>
  <si>
    <t># of Basic Service Customers</t>
  </si>
  <si>
    <t>Supply Costs that Would Have Been Billed to R-2 Customers Served by Individual Competitive Suppliers if All Were on Fixed Basic Service Rate ($)</t>
  </si>
  <si>
    <t>Using the illustrative RAAFs from Column F, please list the typical monthly customer bill impacts that would have been calculated for each rate class for the majority of 2019 had all R-2 customers been on basic service</t>
  </si>
  <si>
    <t>Using the illustrative RAAFs from Column L, please list the typical monthly customer bill impacts that would have been calculated for each rate class for the majority of 2020 had all R-2 customers been on basic service</t>
  </si>
  <si>
    <t>Using the incremental cost data as calculated in Column H of Table 2, please list the RAAFs that would have been in effect for each rate class for the majority of 2019 had all R-2 customers been on basic service</t>
  </si>
  <si>
    <t>Using the incremental cost data as calculated in Column H of Table 2, please list the RAAFs that would have been in effect for each rate class for the majority of 2020 had all R-2 customers been on basic service</t>
  </si>
  <si>
    <t>N/A</t>
  </si>
  <si>
    <t>Massachusetts/Nantucket Electric</t>
  </si>
  <si>
    <t>R1</t>
  </si>
  <si>
    <t>R2</t>
  </si>
  <si>
    <t>G1</t>
  </si>
  <si>
    <t>G2</t>
  </si>
  <si>
    <t>G3</t>
  </si>
  <si>
    <t>2019 Average kWh per Rate Class</t>
  </si>
  <si>
    <t>NOTE: Extended scope to include 2019 RAAF Reconciliation period (Oct '17 - Sept '18)</t>
  </si>
  <si>
    <t>Note: The R-2 Discount rate changed from 29% to 32% as a result of Docket D.P.U. 18-150</t>
  </si>
  <si>
    <t>Note: The R-4 rate class was eliminated as a result of Docket D.P.U. 18-150 and all customers moved to the R-1 rate class</t>
  </si>
  <si>
    <t>Note</t>
  </si>
  <si>
    <t>The formulas have been revised in Columns N and O to ensure the cells show the correct +/-</t>
  </si>
  <si>
    <t>The formulas have been revised in cells I6 and I7 to stay consistent with Column I</t>
  </si>
  <si>
    <t>Massachusetts Electric Company</t>
  </si>
  <si>
    <t>Nantucket Electric Company</t>
  </si>
  <si>
    <t>d/b/a/ National Grid</t>
  </si>
  <si>
    <t>D.P.U. 18-RAAF-09</t>
  </si>
  <si>
    <t>Exhibit MJP-2</t>
  </si>
  <si>
    <t>Page 1 of 2</t>
  </si>
  <si>
    <t>H.O. _________________</t>
  </si>
  <si>
    <t>Calculation of Residential Assistance Adjustment Factors</t>
  </si>
  <si>
    <t>Estimated Low Income Discount to Be Provided</t>
  </si>
  <si>
    <t>Estimated Incremental Cost of Arrearage Management Program</t>
  </si>
  <si>
    <t>Total Estimated RAAF Recovery for the Period March 2019 through February 2020 ("Base RAAF")</t>
  </si>
  <si>
    <t>Prior Period (Under) Recovery</t>
  </si>
  <si>
    <t>Net Amount to be Reflected in RAAF Factor</t>
  </si>
  <si>
    <t>Rate</t>
  </si>
  <si>
    <t xml:space="preserve">Forecast  </t>
  </si>
  <si>
    <t xml:space="preserve">Allocation of  </t>
  </si>
  <si>
    <t xml:space="preserve">Under Recovery  </t>
  </si>
  <si>
    <t xml:space="preserve">Total RAAF Factor  </t>
  </si>
  <si>
    <t xml:space="preserve">
Class</t>
  </si>
  <si>
    <t>Allocator</t>
  </si>
  <si>
    <t xml:space="preserve">
kWh</t>
  </si>
  <si>
    <t>Base RAAF</t>
  </si>
  <si>
    <t>Factor</t>
  </si>
  <si>
    <t>per kWh</t>
  </si>
  <si>
    <t>(a)</t>
  </si>
  <si>
    <t>(b)</t>
  </si>
  <si>
    <t>(c)</t>
  </si>
  <si>
    <t>(d)</t>
  </si>
  <si>
    <t>(e)</t>
  </si>
  <si>
    <t>(f)</t>
  </si>
  <si>
    <t>(g)</t>
  </si>
  <si>
    <t>R-1/R-2</t>
  </si>
  <si>
    <t>R-4</t>
  </si>
  <si>
    <t>G-1</t>
  </si>
  <si>
    <t>G-2</t>
  </si>
  <si>
    <t>G-3</t>
  </si>
  <si>
    <t>S</t>
  </si>
  <si>
    <t>Total</t>
  </si>
  <si>
    <t>(1)</t>
  </si>
  <si>
    <t>Page 2</t>
  </si>
  <si>
    <t>(2)</t>
  </si>
  <si>
    <t>Exhibit MJP-3, Page 4, Line (13)</t>
  </si>
  <si>
    <t>(3)</t>
  </si>
  <si>
    <t>Line (1) + Line (2)</t>
  </si>
  <si>
    <t>(4)</t>
  </si>
  <si>
    <t>Exhibit MJP-3, Page 5, Line (21)</t>
  </si>
  <si>
    <t>Line (3) - Line (4)</t>
  </si>
  <si>
    <t>The Company's Distribution Revenue Allocator per M.D.P.U. No. 1344, Residential Assistance Adjustment Provision</t>
  </si>
  <si>
    <t>Per Company forecast for Mass. Electric and Nantucket Electric for the period March 2019 through February 2020</t>
  </si>
  <si>
    <t>Column (a), Lines (6) through (11) x Line (3)</t>
  </si>
  <si>
    <t>Column (a), Lines (6) through (11) x Line (4) x (-1)</t>
  </si>
  <si>
    <t>Column (c) ÷ Column (b), truncated after 5 decimal places</t>
  </si>
  <si>
    <t>Column (d) ÷ Column (b), truncated after 5 decimal places</t>
  </si>
  <si>
    <t>Column (e) + Column (f)</t>
  </si>
  <si>
    <t xml:space="preserve">Total Illustrative RAAF Factor  </t>
  </si>
  <si>
    <t>Allocation of   Incremental Supply</t>
  </si>
  <si>
    <t>Costs</t>
  </si>
  <si>
    <t>Incremental Supply Cost</t>
  </si>
  <si>
    <t>Oct 2017 - Sep 2018</t>
  </si>
  <si>
    <t>D.P.U. 19-RAAF-09</t>
  </si>
  <si>
    <t>Exhibit DEG-2</t>
  </si>
  <si>
    <t>Total Estimated RAAF Recovery for the Period March 2020 through February 2021 ("Base RAAF")</t>
  </si>
  <si>
    <t>Page 2, Line (9)</t>
  </si>
  <si>
    <t>Exhibit DEG-3, Page 4, Line (13)</t>
  </si>
  <si>
    <t>Exhibit DEG-3, Page 5, Line (21)</t>
  </si>
  <si>
    <t>The Company's Distribution Revenue Allocator per M.D.P.U. No. 1413, Residential Assistance Adjustment Provision</t>
  </si>
  <si>
    <t>Per Company forecast for Mass. Electric and Nantucket Electric for the period March 2020 through February 2021</t>
  </si>
  <si>
    <t>Column (a), Lines (6) through (10) x Line (3)</t>
  </si>
  <si>
    <t>Column (a), Lines (6) through (10) x Line (4) x (-1)</t>
  </si>
  <si>
    <t>Oct 2018 - Sep 2019</t>
  </si>
  <si>
    <t>Total RAAF Factor</t>
  </si>
  <si>
    <t>Under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</si>
</sst>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8" formatCode="&quot;$&quot;#,##0.00_);[Red]\(&quot;$&quot;#,##0.00\)"/>
    <numFmt numFmtId="44" formatCode="_(&quot;$&quot;* #,##0.00_);_(&quot;$&quot;* \(#,##0.00\);_(&quot;$&quot;* &quot;-&quot;??_);_(@_)"/>
    <numFmt numFmtId="43" formatCode="_(* #,##0.00_);_(* \(#,##0.00\);_(* &quot;-&quot;??_);_(@_)"/>
    <numFmt numFmtId="164" formatCode="&quot;$&quot;#,##0.00000"/>
    <numFmt numFmtId="165" formatCode="&quot;$&quot;#,##0"/>
    <numFmt numFmtId="166" formatCode="&quot;$&quot;#,##0.00"/>
    <numFmt numFmtId="167" formatCode="_(* #,##0_);_(* \(#,##0\);_(* &quot;-&quot;??_);_(@_)"/>
    <numFmt numFmtId="168" formatCode="[$-409]d\-mmm\-yy;@"/>
    <numFmt numFmtId="169" formatCode="0_);\(0\)"/>
    <numFmt numFmtId="170" formatCode="0.0%"/>
    <numFmt numFmtId="171" formatCode="&quot;$&quot;#,##0.00000_);\(&quot;$&quot;#,##0.00000\)"/>
    <numFmt numFmtId="172" formatCode="_(* #,##0.0_);_(* \(#,##0.0\);_(* &quot;-&quot;??_);_(@_)"/>
    <numFmt numFmtId="173"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12"/>
      <name val="Times New Roman"/>
      <family val="1"/>
    </font>
    <font>
      <sz val="12"/>
      <color theme="0"/>
      <name val="Times New Roman"/>
      <family val="1"/>
    </font>
    <font>
      <u/>
      <sz val="12"/>
      <name val="Times New Roman"/>
      <family val="1"/>
    </font>
    <font>
      <sz val="8"/>
      <name val="Times New Roman"/>
      <family val="1"/>
    </font>
    <font>
      <sz val="12"/>
      <color rgb="FF0000FF"/>
      <name val="Times New Roman"/>
      <family val="1"/>
    </font>
    <font>
      <sz val="8"/>
      <color theme="0"/>
      <name val="Times New Roman"/>
      <family val="1"/>
    </font>
    <font>
      <sz val="10"/>
      <name val="Times New Roman"/>
      <family val="1"/>
    </font>
    <font>
      <u val="singleAccounting"/>
      <sz val="12"/>
      <name val="Times New Roman"/>
      <family val="1"/>
    </font>
    <font>
      <sz val="11"/>
      <name val="Times New Roman"/>
      <family val="1"/>
    </font>
    <font>
      <sz val="11"/>
      <color theme="0"/>
      <name val="Times New Roman"/>
      <family val="1"/>
    </font>
    <font>
      <u/>
      <sz val="11"/>
      <name val="Times New Roman"/>
      <family val="1"/>
    </font>
    <font>
      <u val="singleAccounting"/>
      <sz val="11"/>
      <name val="Times New Roman"/>
      <family val="1"/>
    </font>
    <font>
      <b/>
      <sz val="11"/>
      <color theme="1"/>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5" fillId="0" borderId="0"/>
    <xf numFmtId="0" fontId="11" fillId="0" borderId="0"/>
    <xf numFmtId="43" fontId="11" fillId="0" borderId="0" applyFont="0" applyFill="0" applyBorder="0" applyAlignment="0" applyProtection="0"/>
    <xf numFmtId="44" fontId="11" fillId="0" borderId="0" applyFont="0" applyFill="0" applyBorder="0" applyAlignment="0" applyProtection="0"/>
  </cellStyleXfs>
  <cellXfs count="206">
    <xf numFmtId="0" fontId="0" fillId="0" borderId="0" xfId="0"/>
    <xf numFmtId="165" fontId="0" fillId="0" borderId="1" xfId="0" applyNumberFormat="1" applyFont="1" applyBorder="1" applyAlignment="1">
      <alignment horizontal="center" vertical="center" wrapText="1"/>
    </xf>
    <xf numFmtId="0" fontId="0" fillId="0" borderId="0" xfId="0"/>
    <xf numFmtId="0" fontId="2" fillId="0" borderId="0" xfId="0" applyFont="1" applyAlignment="1"/>
    <xf numFmtId="165" fontId="0" fillId="2" borderId="1" xfId="0" applyNumberFormat="1" applyFill="1" applyBorder="1" applyAlignment="1">
      <alignment horizontal="center" vertical="center"/>
    </xf>
    <xf numFmtId="0" fontId="3" fillId="0" borderId="0" xfId="0" applyFont="1"/>
    <xf numFmtId="165" fontId="0" fillId="0" borderId="7" xfId="0" applyNumberFormat="1" applyFont="1" applyBorder="1" applyAlignment="1">
      <alignment horizontal="center" vertical="center" wrapText="1"/>
    </xf>
    <xf numFmtId="165" fontId="0" fillId="0" borderId="3" xfId="0" applyNumberFormat="1" applyFont="1" applyBorder="1" applyAlignment="1">
      <alignment horizontal="center" vertical="center" wrapText="1"/>
    </xf>
    <xf numFmtId="165" fontId="0" fillId="0" borderId="6" xfId="0" applyNumberFormat="1" applyFont="1" applyBorder="1" applyAlignment="1">
      <alignment horizontal="center" vertical="center" wrapText="1"/>
    </xf>
    <xf numFmtId="164" fontId="0" fillId="2" borderId="2" xfId="0" applyNumberFormat="1" applyFill="1" applyBorder="1" applyAlignment="1">
      <alignment horizontal="center" vertical="center"/>
    </xf>
    <xf numFmtId="0" fontId="0" fillId="0" borderId="0" xfId="0" applyFill="1" applyBorder="1"/>
    <xf numFmtId="0" fontId="2" fillId="0" borderId="12" xfId="0" applyFont="1" applyBorder="1" applyAlignment="1">
      <alignment horizontal="center" vertical="center"/>
    </xf>
    <xf numFmtId="37" fontId="2" fillId="0" borderId="13" xfId="0" applyNumberFormat="1" applyFont="1" applyBorder="1" applyAlignment="1">
      <alignment horizontal="center" vertical="center"/>
    </xf>
    <xf numFmtId="5" fontId="2" fillId="0" borderId="13" xfId="0" applyNumberFormat="1" applyFont="1" applyBorder="1" applyAlignment="1">
      <alignment horizontal="center" vertical="center"/>
    </xf>
    <xf numFmtId="5" fontId="2" fillId="0" borderId="5" xfId="0" applyNumberFormat="1" applyFont="1" applyBorder="1" applyAlignment="1">
      <alignment horizontal="center" vertical="center"/>
    </xf>
    <xf numFmtId="165" fontId="0"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37" fontId="2" fillId="0" borderId="0" xfId="0" applyNumberFormat="1" applyFont="1" applyBorder="1" applyAlignment="1">
      <alignment horizontal="center" vertical="center"/>
    </xf>
    <xf numFmtId="5" fontId="2" fillId="0" borderId="0" xfId="0" applyNumberFormat="1" applyFont="1" applyBorder="1" applyAlignment="1">
      <alignment horizontal="center" vertical="center"/>
    </xf>
    <xf numFmtId="0" fontId="3" fillId="0" borderId="0" xfId="0" applyFont="1" applyAlignment="1">
      <alignment horizontal="left" vertical="center"/>
    </xf>
    <xf numFmtId="164" fontId="0" fillId="0" borderId="1" xfId="0" applyNumberFormat="1" applyBorder="1" applyAlignment="1">
      <alignment horizontal="center" vertical="center"/>
    </xf>
    <xf numFmtId="5" fontId="2" fillId="3" borderId="14" xfId="0" applyNumberFormat="1" applyFont="1" applyFill="1" applyBorder="1" applyAlignment="1">
      <alignment horizontal="center" vertical="center"/>
    </xf>
    <xf numFmtId="5" fontId="2" fillId="3" borderId="13" xfId="0" applyNumberFormat="1" applyFont="1" applyFill="1" applyBorder="1" applyAlignment="1">
      <alignment horizontal="center" vertical="center"/>
    </xf>
    <xf numFmtId="165" fontId="0" fillId="0" borderId="8" xfId="0" applyNumberFormat="1" applyFont="1" applyBorder="1" applyAlignment="1">
      <alignment horizontal="center" vertical="center" wrapText="1"/>
    </xf>
    <xf numFmtId="166" fontId="0" fillId="0" borderId="4" xfId="0" applyNumberFormat="1" applyBorder="1" applyAlignment="1">
      <alignment horizontal="center"/>
    </xf>
    <xf numFmtId="164" fontId="0" fillId="0" borderId="7" xfId="0" applyNumberFormat="1" applyBorder="1" applyAlignment="1">
      <alignment horizontal="center" vertical="center"/>
    </xf>
    <xf numFmtId="166" fontId="0" fillId="0" borderId="8" xfId="0" applyNumberFormat="1"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164" fontId="0" fillId="0" borderId="19" xfId="0" applyNumberFormat="1" applyBorder="1" applyAlignment="1">
      <alignment horizontal="center" vertical="center"/>
    </xf>
    <xf numFmtId="166" fontId="0" fillId="0" borderId="20" xfId="0" applyNumberFormat="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165" fontId="0" fillId="0" borderId="16" xfId="0" applyNumberFormat="1" applyFont="1" applyBorder="1" applyAlignment="1">
      <alignment horizontal="center" vertical="center" wrapText="1"/>
    </xf>
    <xf numFmtId="165" fontId="0" fillId="0" borderId="19" xfId="0" applyNumberFormat="1" applyFont="1" applyBorder="1" applyAlignment="1">
      <alignment horizontal="center" vertical="center" wrapText="1"/>
    </xf>
    <xf numFmtId="165" fontId="0" fillId="0" borderId="20"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2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3" xfId="0" applyFont="1" applyFill="1" applyBorder="1" applyAlignment="1">
      <alignment horizontal="center" vertical="center" wrapText="1"/>
    </xf>
    <xf numFmtId="164" fontId="0" fillId="2" borderId="16" xfId="0" applyNumberFormat="1" applyFont="1" applyFill="1" applyBorder="1" applyAlignment="1">
      <alignment horizontal="center" vertical="center" wrapText="1"/>
    </xf>
    <xf numFmtId="164" fontId="0" fillId="2" borderId="3" xfId="0" applyNumberFormat="1" applyFont="1" applyFill="1" applyBorder="1" applyAlignment="1">
      <alignment horizontal="center" vertical="center" wrapText="1"/>
    </xf>
    <xf numFmtId="164" fontId="0" fillId="2" borderId="3" xfId="0" applyNumberFormat="1" applyFill="1" applyBorder="1" applyAlignment="1">
      <alignment horizontal="center"/>
    </xf>
    <xf numFmtId="164" fontId="0" fillId="2" borderId="6" xfId="0" applyNumberFormat="1" applyFill="1" applyBorder="1" applyAlignment="1">
      <alignment horizontal="center"/>
    </xf>
    <xf numFmtId="164" fontId="0" fillId="2" borderId="17" xfId="0" applyNumberFormat="1" applyFont="1" applyFill="1" applyBorder="1" applyAlignment="1">
      <alignment horizontal="center" vertical="center" wrapText="1"/>
    </xf>
    <xf numFmtId="164" fontId="0" fillId="2" borderId="2" xfId="0" applyNumberFormat="1" applyFont="1" applyFill="1" applyBorder="1" applyAlignment="1">
      <alignment horizontal="center" vertical="center" wrapText="1"/>
    </xf>
    <xf numFmtId="164" fontId="0" fillId="2" borderId="2" xfId="0" applyNumberFormat="1" applyFill="1" applyBorder="1" applyAlignment="1">
      <alignment horizontal="center"/>
    </xf>
    <xf numFmtId="164" fontId="0" fillId="2" borderId="10" xfId="0" applyNumberFormat="1" applyFill="1" applyBorder="1" applyAlignment="1">
      <alignment horizontal="center"/>
    </xf>
    <xf numFmtId="166" fontId="0" fillId="2" borderId="17" xfId="0" applyNumberFormat="1" applyFont="1" applyFill="1" applyBorder="1" applyAlignment="1">
      <alignment horizontal="center" vertical="center" wrapText="1"/>
    </xf>
    <xf numFmtId="166" fontId="0" fillId="2" borderId="2" xfId="0" applyNumberFormat="1" applyFont="1" applyFill="1" applyBorder="1" applyAlignment="1">
      <alignment horizontal="center" vertical="center" wrapText="1"/>
    </xf>
    <xf numFmtId="166" fontId="0" fillId="2" borderId="2" xfId="0" applyNumberFormat="1" applyFill="1" applyBorder="1" applyAlignment="1">
      <alignment horizontal="center"/>
    </xf>
    <xf numFmtId="166" fontId="0" fillId="2" borderId="10" xfId="0" applyNumberFormat="1" applyFill="1" applyBorder="1" applyAlignment="1">
      <alignment horizontal="center"/>
    </xf>
    <xf numFmtId="49" fontId="0" fillId="2" borderId="17" xfId="0" applyNumberFormat="1" applyFont="1" applyFill="1" applyBorder="1" applyAlignment="1">
      <alignment horizontal="center" vertical="center" wrapText="1"/>
    </xf>
    <xf numFmtId="49" fontId="0" fillId="2" borderId="18"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0" fillId="2" borderId="9" xfId="0" applyNumberFormat="1" applyFont="1" applyFill="1" applyBorder="1" applyAlignment="1">
      <alignment horizontal="center" vertical="center" wrapText="1"/>
    </xf>
    <xf numFmtId="49" fontId="0" fillId="2" borderId="2" xfId="0" applyNumberFormat="1" applyFill="1" applyBorder="1" applyAlignment="1">
      <alignment horizontal="center"/>
    </xf>
    <xf numFmtId="49" fontId="0" fillId="2" borderId="9" xfId="0" applyNumberFormat="1" applyFill="1" applyBorder="1" applyAlignment="1">
      <alignment horizontal="center"/>
    </xf>
    <xf numFmtId="49" fontId="0" fillId="2" borderId="10" xfId="0" applyNumberFormat="1" applyFill="1" applyBorder="1" applyAlignment="1">
      <alignment horizontal="center"/>
    </xf>
    <xf numFmtId="49" fontId="0" fillId="2" borderId="11" xfId="0" applyNumberFormat="1" applyFill="1" applyBorder="1" applyAlignment="1">
      <alignment horizontal="center"/>
    </xf>
    <xf numFmtId="37" fontId="2" fillId="0" borderId="0" xfId="0" applyNumberFormat="1" applyFont="1" applyAlignment="1">
      <alignment horizontal="center" vertical="center"/>
    </xf>
    <xf numFmtId="5" fontId="2" fillId="0" borderId="0" xfId="0" applyNumberFormat="1" applyFont="1" applyAlignment="1">
      <alignment horizontal="center" vertical="center"/>
    </xf>
    <xf numFmtId="0" fontId="3" fillId="0" borderId="0" xfId="0" applyFont="1" applyFill="1"/>
    <xf numFmtId="17" fontId="0" fillId="0" borderId="30" xfId="0" applyNumberFormat="1" applyBorder="1" applyAlignment="1">
      <alignment horizontal="center" vertical="center"/>
    </xf>
    <xf numFmtId="3" fontId="0" fillId="2" borderId="3"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3" fontId="0" fillId="2" borderId="6" xfId="1" applyNumberFormat="1" applyFont="1" applyFill="1" applyBorder="1" applyAlignment="1">
      <alignment horizontal="center" vertical="center"/>
    </xf>
    <xf numFmtId="3" fontId="0" fillId="2" borderId="7" xfId="1" applyNumberFormat="1" applyFont="1" applyFill="1" applyBorder="1" applyAlignment="1">
      <alignment horizontal="center" vertical="center"/>
    </xf>
    <xf numFmtId="17" fontId="0" fillId="0" borderId="33" xfId="0" applyNumberFormat="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3" fontId="0" fillId="2" borderId="24" xfId="1" applyNumberFormat="1" applyFont="1" applyFill="1" applyBorder="1" applyAlignment="1">
      <alignment horizontal="center" vertical="center"/>
    </xf>
    <xf numFmtId="3" fontId="0" fillId="2" borderId="36" xfId="1" applyNumberFormat="1" applyFont="1" applyFill="1" applyBorder="1" applyAlignment="1">
      <alignment horizontal="center" vertical="center"/>
    </xf>
    <xf numFmtId="3" fontId="0" fillId="4" borderId="37" xfId="1" applyNumberFormat="1" applyFont="1" applyFill="1" applyBorder="1" applyAlignment="1">
      <alignment horizontal="center" vertical="center"/>
    </xf>
    <xf numFmtId="3" fontId="0" fillId="4" borderId="4" xfId="1" applyNumberFormat="1" applyFont="1" applyFill="1" applyBorder="1" applyAlignment="1">
      <alignment horizontal="center" vertical="center"/>
    </xf>
    <xf numFmtId="3" fontId="0" fillId="4" borderId="8" xfId="1" applyNumberFormat="1" applyFont="1" applyFill="1" applyBorder="1" applyAlignment="1">
      <alignment horizontal="center" vertical="center"/>
    </xf>
    <xf numFmtId="0" fontId="2" fillId="0" borderId="38" xfId="0" applyFont="1" applyBorder="1" applyAlignment="1">
      <alignment horizontal="center" vertical="center" wrapText="1"/>
    </xf>
    <xf numFmtId="3" fontId="0" fillId="4" borderId="25" xfId="1" applyNumberFormat="1" applyFont="1" applyFill="1" applyBorder="1" applyAlignment="1">
      <alignment horizontal="center" vertical="center"/>
    </xf>
    <xf numFmtId="3" fontId="0" fillId="4" borderId="15" xfId="1" applyNumberFormat="1" applyFont="1" applyFill="1" applyBorder="1" applyAlignment="1">
      <alignment horizontal="center" vertical="center"/>
    </xf>
    <xf numFmtId="3" fontId="0" fillId="4" borderId="39" xfId="1" applyNumberFormat="1" applyFont="1" applyFill="1" applyBorder="1" applyAlignment="1">
      <alignment horizontal="center" vertical="center"/>
    </xf>
    <xf numFmtId="0" fontId="2" fillId="0" borderId="40" xfId="0" applyFont="1" applyBorder="1" applyAlignment="1">
      <alignment horizontal="center" vertical="center" wrapText="1"/>
    </xf>
    <xf numFmtId="17" fontId="0" fillId="0" borderId="41" xfId="0" applyNumberFormat="1" applyBorder="1" applyAlignment="1">
      <alignment horizontal="center" vertical="center"/>
    </xf>
    <xf numFmtId="37" fontId="0" fillId="2" borderId="24" xfId="1" applyNumberFormat="1" applyFont="1" applyFill="1" applyBorder="1" applyAlignment="1">
      <alignment horizontal="center" vertical="center"/>
    </xf>
    <xf numFmtId="165" fontId="0" fillId="2" borderId="36" xfId="0" applyNumberFormat="1" applyFill="1" applyBorder="1" applyAlignment="1">
      <alignment horizontal="center" vertical="center"/>
    </xf>
    <xf numFmtId="37" fontId="0" fillId="2" borderId="3" xfId="1" applyNumberFormat="1" applyFont="1" applyFill="1" applyBorder="1" applyAlignment="1">
      <alignment horizontal="center" vertical="center"/>
    </xf>
    <xf numFmtId="9" fontId="0" fillId="2" borderId="4" xfId="0" applyNumberFormat="1" applyFill="1" applyBorder="1" applyAlignment="1">
      <alignment horizontal="center"/>
    </xf>
    <xf numFmtId="0" fontId="2" fillId="0" borderId="0" xfId="0" applyFont="1" applyFill="1" applyBorder="1" applyAlignment="1">
      <alignment horizontal="center" vertical="center" wrapText="1"/>
    </xf>
    <xf numFmtId="167" fontId="0" fillId="0" borderId="0" xfId="1" applyNumberFormat="1" applyFont="1"/>
    <xf numFmtId="0" fontId="2" fillId="0" borderId="0" xfId="0" applyFont="1"/>
    <xf numFmtId="164" fontId="4" fillId="0" borderId="19" xfId="0" applyNumberFormat="1" applyFont="1" applyBorder="1" applyAlignment="1">
      <alignment horizontal="center" vertical="center"/>
    </xf>
    <xf numFmtId="166" fontId="4" fillId="0" borderId="20" xfId="0" applyNumberFormat="1" applyFont="1" applyBorder="1" applyAlignment="1">
      <alignment horizontal="center"/>
    </xf>
    <xf numFmtId="166" fontId="4" fillId="0" borderId="4" xfId="0" applyNumberFormat="1" applyFont="1" applyBorder="1" applyAlignment="1">
      <alignment horizontal="center"/>
    </xf>
    <xf numFmtId="0" fontId="5" fillId="0" borderId="0" xfId="2"/>
    <xf numFmtId="0" fontId="6" fillId="0" borderId="0" xfId="2" applyFont="1"/>
    <xf numFmtId="0" fontId="5" fillId="0" borderId="0" xfId="2" applyFont="1" applyAlignment="1">
      <alignment horizontal="right"/>
    </xf>
    <xf numFmtId="0" fontId="5" fillId="0" borderId="0" xfId="2" applyFill="1"/>
    <xf numFmtId="0" fontId="7" fillId="0" borderId="0" xfId="2" applyFont="1" applyAlignment="1">
      <alignment horizontal="center"/>
    </xf>
    <xf numFmtId="0" fontId="8" fillId="0" borderId="0" xfId="2" applyFont="1"/>
    <xf numFmtId="0" fontId="9" fillId="0" borderId="0" xfId="2" applyFont="1" applyAlignment="1">
      <alignment horizontal="right"/>
    </xf>
    <xf numFmtId="168" fontId="8" fillId="0" borderId="0" xfId="2" applyNumberFormat="1" applyFont="1" applyAlignment="1">
      <alignment horizontal="left"/>
    </xf>
    <xf numFmtId="0" fontId="9" fillId="0" borderId="0" xfId="2" applyFont="1" applyFill="1" applyAlignment="1">
      <alignment horizontal="right"/>
    </xf>
    <xf numFmtId="0" fontId="5" fillId="0" borderId="0" xfId="2" applyFont="1" applyFill="1" applyAlignment="1">
      <alignment horizontal="right"/>
    </xf>
    <xf numFmtId="0" fontId="5" fillId="0" borderId="0" xfId="2" applyAlignment="1">
      <alignment horizontal="centerContinuous"/>
    </xf>
    <xf numFmtId="0" fontId="10" fillId="0" borderId="0" xfId="2" applyFont="1"/>
    <xf numFmtId="0" fontId="5" fillId="0" borderId="0" xfId="2" applyFont="1" applyAlignment="1">
      <alignment horizontal="centerContinuous"/>
    </xf>
    <xf numFmtId="168" fontId="10" fillId="0" borderId="0" xfId="2" applyNumberFormat="1" applyFont="1" applyAlignment="1">
      <alignment horizontal="left"/>
    </xf>
    <xf numFmtId="5" fontId="5" fillId="0" borderId="0" xfId="2" applyNumberFormat="1"/>
    <xf numFmtId="0" fontId="5" fillId="0" borderId="0" xfId="2" applyAlignment="1">
      <alignment horizontal="left"/>
    </xf>
    <xf numFmtId="169" fontId="5" fillId="0" borderId="0" xfId="2" quotePrefix="1" applyNumberFormat="1" applyAlignment="1">
      <alignment horizontal="center"/>
    </xf>
    <xf numFmtId="0" fontId="5" fillId="0" borderId="0" xfId="2" applyFont="1"/>
    <xf numFmtId="0" fontId="5" fillId="0" borderId="0" xfId="2" quotePrefix="1"/>
    <xf numFmtId="0" fontId="5" fillId="0" borderId="0" xfId="2" applyFont="1" applyFill="1"/>
    <xf numFmtId="5" fontId="7" fillId="0" borderId="0" xfId="2" applyNumberFormat="1" applyFont="1" applyFill="1"/>
    <xf numFmtId="5" fontId="7" fillId="0" borderId="0" xfId="2" applyNumberFormat="1" applyFont="1"/>
    <xf numFmtId="37" fontId="7" fillId="0" borderId="0" xfId="2" applyNumberFormat="1" applyFont="1" applyFill="1" applyAlignment="1"/>
    <xf numFmtId="169" fontId="5" fillId="0" borderId="0" xfId="3" applyNumberFormat="1" applyFont="1" applyAlignment="1">
      <alignment horizontal="centerContinuous"/>
    </xf>
    <xf numFmtId="37" fontId="7" fillId="0" borderId="0" xfId="2" applyNumberFormat="1" applyFont="1" applyFill="1" applyAlignment="1">
      <alignment horizontal="centerContinuous"/>
    </xf>
    <xf numFmtId="169" fontId="5" fillId="0" borderId="0" xfId="2" quotePrefix="1" applyNumberFormat="1" applyAlignment="1">
      <alignment horizontal="center" wrapText="1"/>
    </xf>
    <xf numFmtId="169" fontId="5" fillId="0" borderId="0" xfId="3" applyNumberFormat="1" applyFont="1" applyAlignment="1">
      <alignment horizontal="center" wrapText="1"/>
    </xf>
    <xf numFmtId="37" fontId="5" fillId="0" borderId="0" xfId="2" applyNumberFormat="1" applyFont="1" applyFill="1" applyAlignment="1">
      <alignment horizontal="center" wrapText="1"/>
    </xf>
    <xf numFmtId="0" fontId="5" fillId="0" borderId="0" xfId="2" applyFill="1" applyAlignment="1">
      <alignment horizontal="center" wrapText="1"/>
    </xf>
    <xf numFmtId="0" fontId="5" fillId="0" borderId="0" xfId="2" applyAlignment="1">
      <alignment horizontal="center" wrapText="1"/>
    </xf>
    <xf numFmtId="0" fontId="7" fillId="0" borderId="0" xfId="3" applyFont="1" applyAlignment="1">
      <alignment horizontal="center" wrapText="1"/>
    </xf>
    <xf numFmtId="0" fontId="7" fillId="0" borderId="0" xfId="3" applyFont="1" applyAlignment="1">
      <alignment horizontal="center"/>
    </xf>
    <xf numFmtId="37" fontId="5" fillId="0" borderId="0" xfId="2" applyNumberFormat="1" applyFill="1"/>
    <xf numFmtId="0" fontId="5" fillId="0" borderId="0" xfId="3" applyFont="1" applyAlignment="1">
      <alignment horizontal="center"/>
    </xf>
    <xf numFmtId="0" fontId="5" fillId="0" borderId="0" xfId="3" quotePrefix="1" applyFont="1" applyAlignment="1">
      <alignment horizontal="center"/>
    </xf>
    <xf numFmtId="169" fontId="5" fillId="0" borderId="0" xfId="2" quotePrefix="1" applyNumberFormat="1" applyFont="1" applyAlignment="1">
      <alignment horizontal="center"/>
    </xf>
    <xf numFmtId="0" fontId="5" fillId="0" borderId="0" xfId="3" applyFont="1"/>
    <xf numFmtId="170" fontId="5" fillId="0" borderId="0" xfId="3" applyNumberFormat="1" applyFont="1" applyFill="1" applyAlignment="1">
      <alignment horizontal="right"/>
    </xf>
    <xf numFmtId="167" fontId="5" fillId="0" borderId="0" xfId="4" applyNumberFormat="1" applyFont="1"/>
    <xf numFmtId="165" fontId="5" fillId="0" borderId="0" xfId="2" applyNumberFormat="1" applyFont="1"/>
    <xf numFmtId="5" fontId="5" fillId="0" borderId="0" xfId="2" applyNumberFormat="1" applyFont="1"/>
    <xf numFmtId="171" fontId="5" fillId="0" borderId="0" xfId="5" applyNumberFormat="1" applyFont="1"/>
    <xf numFmtId="171" fontId="5" fillId="5" borderId="0" xfId="5" applyNumberFormat="1" applyFont="1" applyFill="1" applyAlignment="1"/>
    <xf numFmtId="37" fontId="5" fillId="0" borderId="0" xfId="2" applyNumberFormat="1"/>
    <xf numFmtId="172" fontId="5" fillId="0" borderId="0" xfId="4" applyNumberFormat="1" applyFont="1"/>
    <xf numFmtId="171" fontId="5" fillId="5" borderId="0" xfId="5" applyNumberFormat="1" applyFont="1" applyFill="1"/>
    <xf numFmtId="8" fontId="5" fillId="0" borderId="0" xfId="2" applyNumberFormat="1"/>
    <xf numFmtId="37" fontId="12" fillId="0" borderId="0" xfId="4" applyNumberFormat="1" applyFont="1"/>
    <xf numFmtId="165" fontId="12" fillId="0" borderId="0" xfId="2" applyNumberFormat="1" applyFont="1"/>
    <xf numFmtId="5" fontId="12" fillId="0" borderId="0" xfId="2" applyNumberFormat="1" applyFont="1"/>
    <xf numFmtId="173" fontId="5" fillId="0" borderId="0" xfId="3" applyNumberFormat="1" applyFont="1"/>
    <xf numFmtId="165" fontId="5" fillId="0" borderId="0" xfId="4" applyNumberFormat="1" applyFont="1"/>
    <xf numFmtId="5" fontId="5" fillId="0" borderId="0" xfId="4" applyNumberFormat="1" applyFont="1"/>
    <xf numFmtId="169" fontId="5" fillId="0" borderId="0" xfId="2" quotePrefix="1" applyNumberFormat="1" applyAlignment="1">
      <alignment horizontal="left"/>
    </xf>
    <xf numFmtId="171" fontId="5" fillId="0" borderId="0" xfId="2" applyNumberFormat="1" applyFont="1" applyFill="1"/>
    <xf numFmtId="171" fontId="5" fillId="5" borderId="0" xfId="2" applyNumberFormat="1" applyFont="1" applyFill="1"/>
    <xf numFmtId="0" fontId="5" fillId="5" borderId="0" xfId="2" applyFont="1" applyFill="1"/>
    <xf numFmtId="0" fontId="13" fillId="0" borderId="0" xfId="2" applyFont="1"/>
    <xf numFmtId="0" fontId="14" fillId="0" borderId="0" xfId="2" applyFont="1"/>
    <xf numFmtId="0" fontId="13" fillId="0" borderId="0" xfId="2" applyFont="1" applyAlignment="1">
      <alignment horizontal="right"/>
    </xf>
    <xf numFmtId="0" fontId="13" fillId="0" borderId="0" xfId="2" applyFont="1" applyFill="1"/>
    <xf numFmtId="5" fontId="13" fillId="0" borderId="0" xfId="2" applyNumberFormat="1" applyFont="1" applyFill="1"/>
    <xf numFmtId="168" fontId="13" fillId="0" borderId="0" xfId="2" applyNumberFormat="1" applyFont="1" applyAlignment="1">
      <alignment horizontal="left"/>
    </xf>
    <xf numFmtId="0" fontId="13" fillId="0" borderId="0" xfId="2" applyFont="1" applyFill="1" applyAlignment="1">
      <alignment horizontal="right"/>
    </xf>
    <xf numFmtId="0" fontId="13" fillId="0" borderId="0" xfId="2" applyFont="1" applyAlignment="1">
      <alignment horizontal="centerContinuous"/>
    </xf>
    <xf numFmtId="5" fontId="13" fillId="0" borderId="0" xfId="2" applyNumberFormat="1" applyFont="1"/>
    <xf numFmtId="169" fontId="13" fillId="0" borderId="0" xfId="2" quotePrefix="1" applyNumberFormat="1" applyFont="1" applyAlignment="1">
      <alignment horizontal="center"/>
    </xf>
    <xf numFmtId="0" fontId="13" fillId="0" borderId="0" xfId="2" quotePrefix="1" applyFont="1"/>
    <xf numFmtId="5" fontId="15" fillId="0" borderId="0" xfId="2" applyNumberFormat="1" applyFont="1" applyFill="1"/>
    <xf numFmtId="37" fontId="15" fillId="0" borderId="0" xfId="2" applyNumberFormat="1" applyFont="1" applyFill="1" applyAlignment="1"/>
    <xf numFmtId="169" fontId="13" fillId="0" borderId="42" xfId="2" quotePrefix="1" applyNumberFormat="1" applyFont="1" applyBorder="1" applyAlignment="1">
      <alignment horizontal="centerContinuous"/>
    </xf>
    <xf numFmtId="169" fontId="13" fillId="0" borderId="0" xfId="3" applyNumberFormat="1" applyFont="1" applyAlignment="1">
      <alignment horizontal="centerContinuous"/>
    </xf>
    <xf numFmtId="37" fontId="15" fillId="0" borderId="0" xfId="2" applyNumberFormat="1" applyFont="1" applyFill="1" applyAlignment="1">
      <alignment horizontal="centerContinuous"/>
    </xf>
    <xf numFmtId="169" fontId="13" fillId="0" borderId="0" xfId="2" quotePrefix="1" applyNumberFormat="1" applyFont="1" applyAlignment="1">
      <alignment horizontal="center" wrapText="1"/>
    </xf>
    <xf numFmtId="169" fontId="13" fillId="0" borderId="0" xfId="3" applyNumberFormat="1" applyFont="1" applyAlignment="1">
      <alignment horizontal="center" wrapText="1"/>
    </xf>
    <xf numFmtId="169" fontId="13" fillId="0" borderId="0" xfId="3" applyNumberFormat="1" applyFont="1" applyFill="1" applyAlignment="1">
      <alignment horizontal="center" wrapText="1"/>
    </xf>
    <xf numFmtId="37" fontId="13" fillId="0" borderId="0" xfId="2" applyNumberFormat="1" applyFont="1" applyFill="1" applyAlignment="1">
      <alignment horizontal="center" wrapText="1"/>
    </xf>
    <xf numFmtId="0" fontId="13" fillId="0" borderId="0" xfId="2" applyFont="1" applyAlignment="1">
      <alignment horizontal="center" wrapText="1"/>
    </xf>
    <xf numFmtId="0" fontId="15" fillId="0" borderId="0" xfId="3" applyFont="1" applyAlignment="1">
      <alignment horizontal="center" wrapText="1"/>
    </xf>
    <xf numFmtId="0" fontId="15" fillId="0" borderId="0" xfId="3" applyFont="1" applyFill="1" applyAlignment="1">
      <alignment horizontal="center"/>
    </xf>
    <xf numFmtId="0" fontId="15" fillId="0" borderId="0" xfId="3" applyFont="1" applyFill="1" applyAlignment="1">
      <alignment horizontal="center" wrapText="1"/>
    </xf>
    <xf numFmtId="0" fontId="13" fillId="0" borderId="0" xfId="3" applyFont="1" applyAlignment="1">
      <alignment horizontal="center"/>
    </xf>
    <xf numFmtId="0" fontId="13" fillId="0" borderId="0" xfId="3" applyFont="1" applyFill="1" applyAlignment="1">
      <alignment horizontal="center"/>
    </xf>
    <xf numFmtId="0" fontId="13" fillId="0" borderId="0" xfId="3" quotePrefix="1" applyFont="1" applyAlignment="1">
      <alignment horizontal="center"/>
    </xf>
    <xf numFmtId="0" fontId="13" fillId="0" borderId="0" xfId="3" applyFont="1"/>
    <xf numFmtId="170" fontId="13" fillId="0" borderId="0" xfId="3" applyNumberFormat="1" applyFont="1" applyFill="1" applyAlignment="1">
      <alignment horizontal="right"/>
    </xf>
    <xf numFmtId="167" fontId="13" fillId="0" borderId="0" xfId="4" applyNumberFormat="1" applyFont="1"/>
    <xf numFmtId="165" fontId="13" fillId="0" borderId="0" xfId="2" applyNumberFormat="1" applyFont="1"/>
    <xf numFmtId="171" fontId="13" fillId="0" borderId="0" xfId="5" applyNumberFormat="1" applyFont="1"/>
    <xf numFmtId="171" fontId="13" fillId="5" borderId="0" xfId="5" applyNumberFormat="1" applyFont="1" applyFill="1" applyAlignment="1"/>
    <xf numFmtId="172" fontId="13" fillId="0" borderId="0" xfId="4" applyNumberFormat="1" applyFont="1"/>
    <xf numFmtId="171" fontId="13" fillId="5" borderId="0" xfId="5" applyNumberFormat="1" applyFont="1" applyFill="1"/>
    <xf numFmtId="37" fontId="16" fillId="0" borderId="0" xfId="4" applyNumberFormat="1" applyFont="1"/>
    <xf numFmtId="165" fontId="16" fillId="0" borderId="0" xfId="2" applyNumberFormat="1" applyFont="1"/>
    <xf numFmtId="5" fontId="16" fillId="0" borderId="0" xfId="2" applyNumberFormat="1" applyFont="1"/>
    <xf numFmtId="173" fontId="13" fillId="0" borderId="0" xfId="3" applyNumberFormat="1" applyFont="1"/>
    <xf numFmtId="165" fontId="13" fillId="0" borderId="0" xfId="4" applyNumberFormat="1" applyFont="1"/>
    <xf numFmtId="5" fontId="13" fillId="0" borderId="0" xfId="4" applyNumberFormat="1" applyFont="1"/>
    <xf numFmtId="0" fontId="13" fillId="0" borderId="0" xfId="2" quotePrefix="1" applyFont="1" applyAlignment="1">
      <alignment horizontal="center"/>
    </xf>
    <xf numFmtId="169" fontId="13" fillId="0" borderId="0" xfId="2" quotePrefix="1" applyNumberFormat="1" applyFont="1" applyFill="1" applyAlignment="1">
      <alignment horizontal="center"/>
    </xf>
    <xf numFmtId="0" fontId="13" fillId="0" borderId="0" xfId="2" applyFont="1" applyFill="1" applyAlignment="1">
      <alignment horizontal="center"/>
    </xf>
    <xf numFmtId="0" fontId="13" fillId="0" borderId="0" xfId="2" applyFont="1" applyAlignment="1">
      <alignment horizontal="center"/>
    </xf>
    <xf numFmtId="0" fontId="17" fillId="0" borderId="13"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169" fontId="5" fillId="0" borderId="0" xfId="2" quotePrefix="1" applyNumberFormat="1" applyAlignment="1">
      <alignment horizontal="center"/>
    </xf>
  </cellXfs>
  <cellStyles count="6">
    <cellStyle name="Comma" xfId="1" builtinId="3"/>
    <cellStyle name="Comma 2" xfId="4" xr:uid="{B23EDFE4-F379-4045-A0EE-3AFDEF674E30}"/>
    <cellStyle name="Currency 2" xfId="5" xr:uid="{CB8E4465-3E76-43D6-85B9-FABC36598A80}"/>
    <cellStyle name="Normal" xfId="0" builtinId="0"/>
    <cellStyle name="Normal 2" xfId="3" xr:uid="{B3638BDD-5A36-4ED5-B1BA-BFB21CA3ED0D}"/>
    <cellStyle name="Normal_03010-RAAF" xfId="2" xr:uid="{7417C528-F9D6-40D8-975C-359A524CA6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9F2D-611C-4700-B1FE-6B7FDD8E1027}">
  <dimension ref="A1:R39"/>
  <sheetViews>
    <sheetView tabSelected="1" zoomScale="85" zoomScaleNormal="85" workbookViewId="0"/>
  </sheetViews>
  <sheetFormatPr defaultColWidth="9.109375" defaultRowHeight="14.4" x14ac:dyDescent="0.3"/>
  <cols>
    <col min="1" max="1" width="9.33203125" style="2" customWidth="1"/>
    <col min="2" max="17" width="14" style="2" customWidth="1"/>
    <col min="18" max="16384" width="9.109375" style="2"/>
  </cols>
  <sheetData>
    <row r="1" spans="1:18" x14ac:dyDescent="0.3">
      <c r="A1" s="65" t="s">
        <v>4</v>
      </c>
      <c r="B1" s="5" t="s">
        <v>53</v>
      </c>
      <c r="C1" s="5"/>
      <c r="D1" s="5"/>
      <c r="F1" s="5"/>
      <c r="G1" s="5"/>
      <c r="H1" s="5"/>
      <c r="J1" s="5"/>
      <c r="K1" s="5"/>
      <c r="L1" s="5"/>
      <c r="N1" s="5"/>
      <c r="O1" s="5"/>
      <c r="P1" s="5"/>
    </row>
    <row r="2" spans="1:18" ht="15" thickBot="1" x14ac:dyDescent="0.35">
      <c r="A2" s="5"/>
      <c r="B2" s="5"/>
      <c r="C2" s="5"/>
      <c r="D2" s="5"/>
      <c r="F2" s="5"/>
      <c r="G2" s="5"/>
      <c r="H2" s="5"/>
      <c r="J2" s="5"/>
      <c r="K2" s="5"/>
      <c r="L2" s="5"/>
      <c r="N2" s="5"/>
      <c r="O2" s="5"/>
      <c r="P2" s="5"/>
    </row>
    <row r="3" spans="1:18" ht="24.6" customHeight="1" x14ac:dyDescent="0.3">
      <c r="A3" s="203" t="s">
        <v>0</v>
      </c>
      <c r="B3" s="198" t="s">
        <v>47</v>
      </c>
      <c r="C3" s="199"/>
      <c r="D3" s="199"/>
      <c r="E3" s="202"/>
      <c r="F3" s="198" t="s">
        <v>48</v>
      </c>
      <c r="G3" s="199"/>
      <c r="H3" s="199"/>
      <c r="I3" s="202"/>
      <c r="J3" s="198" t="s">
        <v>51</v>
      </c>
      <c r="K3" s="199"/>
      <c r="L3" s="199"/>
      <c r="M3" s="200"/>
      <c r="N3" s="198" t="s">
        <v>52</v>
      </c>
      <c r="O3" s="199"/>
      <c r="P3" s="199"/>
      <c r="Q3" s="201"/>
    </row>
    <row r="4" spans="1:18" ht="76.5" customHeight="1" thickBot="1" x14ac:dyDescent="0.35">
      <c r="A4" s="204"/>
      <c r="B4" s="72" t="s">
        <v>56</v>
      </c>
      <c r="C4" s="73" t="s">
        <v>49</v>
      </c>
      <c r="D4" s="73" t="s">
        <v>50</v>
      </c>
      <c r="E4" s="73" t="s">
        <v>55</v>
      </c>
      <c r="F4" s="72" t="s">
        <v>56</v>
      </c>
      <c r="G4" s="73" t="s">
        <v>49</v>
      </c>
      <c r="H4" s="73" t="s">
        <v>50</v>
      </c>
      <c r="I4" s="73" t="s">
        <v>55</v>
      </c>
      <c r="J4" s="72" t="s">
        <v>56</v>
      </c>
      <c r="K4" s="73" t="s">
        <v>49</v>
      </c>
      <c r="L4" s="73" t="s">
        <v>50</v>
      </c>
      <c r="M4" s="79" t="s">
        <v>55</v>
      </c>
      <c r="N4" s="72" t="s">
        <v>56</v>
      </c>
      <c r="O4" s="73" t="s">
        <v>49</v>
      </c>
      <c r="P4" s="73" t="s">
        <v>50</v>
      </c>
      <c r="Q4" s="83" t="s">
        <v>55</v>
      </c>
    </row>
    <row r="5" spans="1:18" x14ac:dyDescent="0.3">
      <c r="A5" s="66">
        <v>43891</v>
      </c>
      <c r="B5" s="74">
        <v>542293</v>
      </c>
      <c r="C5" s="75">
        <v>190644</v>
      </c>
      <c r="D5" s="75">
        <v>312905</v>
      </c>
      <c r="E5" s="76">
        <f>SUM(B5:D5)</f>
        <v>1045842</v>
      </c>
      <c r="F5" s="74">
        <v>57475</v>
      </c>
      <c r="G5" s="75">
        <v>38767</v>
      </c>
      <c r="H5" s="75">
        <v>27992</v>
      </c>
      <c r="I5" s="76">
        <f>SUM(F5:H5)</f>
        <v>124234</v>
      </c>
      <c r="J5" s="75" t="s">
        <v>62</v>
      </c>
      <c r="K5" s="75" t="s">
        <v>62</v>
      </c>
      <c r="L5" s="75" t="s">
        <v>62</v>
      </c>
      <c r="M5" s="80">
        <f>SUM(J5:L5)</f>
        <v>0</v>
      </c>
      <c r="N5" s="74">
        <v>0</v>
      </c>
      <c r="O5" s="75">
        <v>0</v>
      </c>
      <c r="P5" s="75">
        <v>0</v>
      </c>
      <c r="Q5" s="76">
        <f>SUM(N5:P5)</f>
        <v>0</v>
      </c>
    </row>
    <row r="6" spans="1:18" x14ac:dyDescent="0.3">
      <c r="A6" s="66">
        <v>43862</v>
      </c>
      <c r="B6" s="67">
        <v>583246</v>
      </c>
      <c r="C6" s="68">
        <v>191668</v>
      </c>
      <c r="D6" s="68">
        <v>275127</v>
      </c>
      <c r="E6" s="77">
        <f t="shared" ref="E6:E31" si="0">SUM(B6:D6)</f>
        <v>1050041</v>
      </c>
      <c r="F6" s="67">
        <v>65233</v>
      </c>
      <c r="G6" s="68">
        <v>40649</v>
      </c>
      <c r="H6" s="68">
        <v>23038</v>
      </c>
      <c r="I6" s="77">
        <f t="shared" ref="I6:I31" si="1">SUM(F6:H6)</f>
        <v>128920</v>
      </c>
      <c r="J6" s="67" t="s">
        <v>62</v>
      </c>
      <c r="K6" s="68" t="s">
        <v>62</v>
      </c>
      <c r="L6" s="68" t="s">
        <v>62</v>
      </c>
      <c r="M6" s="81">
        <f t="shared" ref="M6:M31" si="2">SUM(J6:L6)</f>
        <v>0</v>
      </c>
      <c r="N6" s="67">
        <v>0</v>
      </c>
      <c r="O6" s="68">
        <v>0</v>
      </c>
      <c r="P6" s="68">
        <v>0</v>
      </c>
      <c r="Q6" s="77">
        <f t="shared" ref="Q6:Q31" si="3">SUM(N6:P6)</f>
        <v>0</v>
      </c>
    </row>
    <row r="7" spans="1:18" x14ac:dyDescent="0.3">
      <c r="A7" s="66">
        <v>43831</v>
      </c>
      <c r="B7" s="67">
        <v>585811</v>
      </c>
      <c r="C7" s="68">
        <v>190371</v>
      </c>
      <c r="D7" s="68">
        <v>270096</v>
      </c>
      <c r="E7" s="77">
        <f t="shared" si="0"/>
        <v>1046278</v>
      </c>
      <c r="F7" s="67">
        <v>64080</v>
      </c>
      <c r="G7" s="68">
        <v>39669</v>
      </c>
      <c r="H7" s="68">
        <v>22020</v>
      </c>
      <c r="I7" s="77">
        <f t="shared" si="1"/>
        <v>125769</v>
      </c>
      <c r="J7" s="67" t="s">
        <v>62</v>
      </c>
      <c r="K7" s="68" t="s">
        <v>62</v>
      </c>
      <c r="L7" s="68" t="s">
        <v>62</v>
      </c>
      <c r="M7" s="81">
        <f t="shared" si="2"/>
        <v>0</v>
      </c>
      <c r="N7" s="67">
        <v>0</v>
      </c>
      <c r="O7" s="68">
        <v>0</v>
      </c>
      <c r="P7" s="68">
        <v>0</v>
      </c>
      <c r="Q7" s="77">
        <f t="shared" si="3"/>
        <v>0</v>
      </c>
    </row>
    <row r="8" spans="1:18" x14ac:dyDescent="0.3">
      <c r="A8" s="66">
        <v>43800</v>
      </c>
      <c r="B8" s="67">
        <v>605777</v>
      </c>
      <c r="C8" s="68">
        <v>190797</v>
      </c>
      <c r="D8" s="68">
        <v>249102</v>
      </c>
      <c r="E8" s="77">
        <f t="shared" si="0"/>
        <v>1045676</v>
      </c>
      <c r="F8" s="67">
        <v>66110</v>
      </c>
      <c r="G8" s="68">
        <v>41359</v>
      </c>
      <c r="H8" s="68">
        <v>20983</v>
      </c>
      <c r="I8" s="77">
        <f t="shared" si="1"/>
        <v>128452</v>
      </c>
      <c r="J8" s="67" t="s">
        <v>62</v>
      </c>
      <c r="K8" s="68" t="s">
        <v>62</v>
      </c>
      <c r="L8" s="68" t="s">
        <v>62</v>
      </c>
      <c r="M8" s="81">
        <f t="shared" si="2"/>
        <v>0</v>
      </c>
      <c r="N8" s="67">
        <v>0</v>
      </c>
      <c r="O8" s="68">
        <v>0</v>
      </c>
      <c r="P8" s="68">
        <v>0</v>
      </c>
      <c r="Q8" s="77">
        <f t="shared" si="3"/>
        <v>0</v>
      </c>
    </row>
    <row r="9" spans="1:18" x14ac:dyDescent="0.3">
      <c r="A9" s="66">
        <v>43770</v>
      </c>
      <c r="B9" s="67">
        <v>605037</v>
      </c>
      <c r="C9" s="68">
        <v>189817</v>
      </c>
      <c r="D9" s="68">
        <v>242776</v>
      </c>
      <c r="E9" s="77">
        <f t="shared" si="0"/>
        <v>1037630</v>
      </c>
      <c r="F9" s="67">
        <v>68021</v>
      </c>
      <c r="G9" s="68">
        <v>42395</v>
      </c>
      <c r="H9" s="68">
        <v>20873</v>
      </c>
      <c r="I9" s="77">
        <f t="shared" si="1"/>
        <v>131289</v>
      </c>
      <c r="J9" s="67" t="s">
        <v>62</v>
      </c>
      <c r="K9" s="68" t="s">
        <v>62</v>
      </c>
      <c r="L9" s="68" t="s">
        <v>62</v>
      </c>
      <c r="M9" s="81">
        <f t="shared" si="2"/>
        <v>0</v>
      </c>
      <c r="N9" s="67">
        <v>0</v>
      </c>
      <c r="O9" s="68">
        <v>0</v>
      </c>
      <c r="P9" s="68">
        <v>0</v>
      </c>
      <c r="Q9" s="77">
        <f t="shared" si="3"/>
        <v>0</v>
      </c>
      <c r="R9" s="91" t="s">
        <v>72</v>
      </c>
    </row>
    <row r="10" spans="1:18" x14ac:dyDescent="0.3">
      <c r="A10" s="66">
        <v>43739</v>
      </c>
      <c r="B10" s="67">
        <v>589865</v>
      </c>
      <c r="C10" s="68">
        <v>189245</v>
      </c>
      <c r="D10" s="68">
        <v>251243</v>
      </c>
      <c r="E10" s="77">
        <f t="shared" si="0"/>
        <v>1030353</v>
      </c>
      <c r="F10" s="67">
        <v>65430</v>
      </c>
      <c r="G10" s="68">
        <v>41888</v>
      </c>
      <c r="H10" s="68">
        <v>22016</v>
      </c>
      <c r="I10" s="77">
        <f t="shared" si="1"/>
        <v>129334</v>
      </c>
      <c r="J10" s="67" t="s">
        <v>62</v>
      </c>
      <c r="K10" s="68" t="s">
        <v>62</v>
      </c>
      <c r="L10" s="68" t="s">
        <v>62</v>
      </c>
      <c r="M10" s="81">
        <f t="shared" si="2"/>
        <v>0</v>
      </c>
      <c r="N10" s="67">
        <v>44</v>
      </c>
      <c r="O10" s="68">
        <v>55</v>
      </c>
      <c r="P10" s="68">
        <v>18</v>
      </c>
      <c r="Q10" s="77">
        <f t="shared" si="3"/>
        <v>117</v>
      </c>
    </row>
    <row r="11" spans="1:18" x14ac:dyDescent="0.3">
      <c r="A11" s="66">
        <v>43709</v>
      </c>
      <c r="B11" s="67">
        <v>592852</v>
      </c>
      <c r="C11" s="68">
        <v>192635</v>
      </c>
      <c r="D11" s="68">
        <v>253136</v>
      </c>
      <c r="E11" s="77">
        <f t="shared" si="0"/>
        <v>1038623</v>
      </c>
      <c r="F11" s="67">
        <v>64646</v>
      </c>
      <c r="G11" s="68">
        <v>41967</v>
      </c>
      <c r="H11" s="68">
        <v>22082</v>
      </c>
      <c r="I11" s="77">
        <f t="shared" si="1"/>
        <v>128695</v>
      </c>
      <c r="J11" s="67" t="s">
        <v>62</v>
      </c>
      <c r="K11" s="68" t="s">
        <v>62</v>
      </c>
      <c r="L11" s="68" t="s">
        <v>62</v>
      </c>
      <c r="M11" s="81">
        <f t="shared" si="2"/>
        <v>0</v>
      </c>
      <c r="N11" s="67">
        <v>45</v>
      </c>
      <c r="O11" s="68">
        <v>56</v>
      </c>
      <c r="P11" s="68">
        <v>17</v>
      </c>
      <c r="Q11" s="77">
        <f t="shared" si="3"/>
        <v>118</v>
      </c>
    </row>
    <row r="12" spans="1:18" x14ac:dyDescent="0.3">
      <c r="A12" s="66">
        <v>43678</v>
      </c>
      <c r="B12" s="67">
        <v>591734</v>
      </c>
      <c r="C12" s="68">
        <v>193970</v>
      </c>
      <c r="D12" s="68">
        <v>257128</v>
      </c>
      <c r="E12" s="77">
        <f t="shared" si="0"/>
        <v>1042832</v>
      </c>
      <c r="F12" s="67">
        <v>66126</v>
      </c>
      <c r="G12" s="68">
        <v>43057</v>
      </c>
      <c r="H12" s="68">
        <v>22257</v>
      </c>
      <c r="I12" s="77">
        <f t="shared" si="1"/>
        <v>131440</v>
      </c>
      <c r="J12" s="67" t="s">
        <v>62</v>
      </c>
      <c r="K12" s="68" t="s">
        <v>62</v>
      </c>
      <c r="L12" s="68" t="s">
        <v>62</v>
      </c>
      <c r="M12" s="81">
        <f t="shared" si="2"/>
        <v>0</v>
      </c>
      <c r="N12" s="67">
        <v>46</v>
      </c>
      <c r="O12" s="68">
        <v>59</v>
      </c>
      <c r="P12" s="68">
        <v>18</v>
      </c>
      <c r="Q12" s="77">
        <f t="shared" si="3"/>
        <v>123</v>
      </c>
    </row>
    <row r="13" spans="1:18" x14ac:dyDescent="0.3">
      <c r="A13" s="66">
        <v>43647</v>
      </c>
      <c r="B13" s="67">
        <v>600317</v>
      </c>
      <c r="C13" s="68">
        <v>196517</v>
      </c>
      <c r="D13" s="68">
        <v>255276</v>
      </c>
      <c r="E13" s="77">
        <f t="shared" si="0"/>
        <v>1052110</v>
      </c>
      <c r="F13" s="67">
        <v>67256</v>
      </c>
      <c r="G13" s="68">
        <v>43999</v>
      </c>
      <c r="H13" s="68">
        <v>22695</v>
      </c>
      <c r="I13" s="77">
        <f t="shared" si="1"/>
        <v>133950</v>
      </c>
      <c r="J13" s="67" t="s">
        <v>62</v>
      </c>
      <c r="K13" s="68" t="s">
        <v>62</v>
      </c>
      <c r="L13" s="68" t="s">
        <v>62</v>
      </c>
      <c r="M13" s="81">
        <f t="shared" si="2"/>
        <v>0</v>
      </c>
      <c r="N13" s="67">
        <v>49</v>
      </c>
      <c r="O13" s="68">
        <v>57</v>
      </c>
      <c r="P13" s="68">
        <v>17</v>
      </c>
      <c r="Q13" s="77">
        <f t="shared" si="3"/>
        <v>123</v>
      </c>
    </row>
    <row r="14" spans="1:18" x14ac:dyDescent="0.3">
      <c r="A14" s="66">
        <v>43617</v>
      </c>
      <c r="B14" s="67">
        <v>606064</v>
      </c>
      <c r="C14" s="68">
        <v>194946</v>
      </c>
      <c r="D14" s="68">
        <v>232733</v>
      </c>
      <c r="E14" s="77">
        <f t="shared" si="0"/>
        <v>1033743</v>
      </c>
      <c r="F14" s="67">
        <v>67394</v>
      </c>
      <c r="G14" s="68">
        <v>42809</v>
      </c>
      <c r="H14" s="68">
        <v>19924</v>
      </c>
      <c r="I14" s="77">
        <f t="shared" si="1"/>
        <v>130127</v>
      </c>
      <c r="J14" s="67" t="s">
        <v>62</v>
      </c>
      <c r="K14" s="68" t="s">
        <v>62</v>
      </c>
      <c r="L14" s="68" t="s">
        <v>62</v>
      </c>
      <c r="M14" s="81">
        <f t="shared" si="2"/>
        <v>0</v>
      </c>
      <c r="N14" s="67">
        <v>43</v>
      </c>
      <c r="O14" s="68">
        <v>60</v>
      </c>
      <c r="P14" s="68">
        <v>17</v>
      </c>
      <c r="Q14" s="77">
        <f t="shared" si="3"/>
        <v>120</v>
      </c>
    </row>
    <row r="15" spans="1:18" x14ac:dyDescent="0.3">
      <c r="A15" s="66">
        <v>43586</v>
      </c>
      <c r="B15" s="67">
        <v>607071</v>
      </c>
      <c r="C15" s="68">
        <v>194929</v>
      </c>
      <c r="D15" s="68">
        <v>227559</v>
      </c>
      <c r="E15" s="77">
        <f t="shared" si="0"/>
        <v>1029559</v>
      </c>
      <c r="F15" s="67">
        <v>68104</v>
      </c>
      <c r="G15" s="68">
        <v>43849</v>
      </c>
      <c r="H15" s="68">
        <v>19965</v>
      </c>
      <c r="I15" s="77">
        <f t="shared" si="1"/>
        <v>131918</v>
      </c>
      <c r="J15" s="67" t="s">
        <v>62</v>
      </c>
      <c r="K15" s="68" t="s">
        <v>62</v>
      </c>
      <c r="L15" s="68" t="s">
        <v>62</v>
      </c>
      <c r="M15" s="81">
        <f t="shared" si="2"/>
        <v>0</v>
      </c>
      <c r="N15" s="67">
        <v>45</v>
      </c>
      <c r="O15" s="68">
        <v>60</v>
      </c>
      <c r="P15" s="68">
        <v>18</v>
      </c>
      <c r="Q15" s="77">
        <f t="shared" si="3"/>
        <v>123</v>
      </c>
    </row>
    <row r="16" spans="1:18" x14ac:dyDescent="0.3">
      <c r="A16" s="66">
        <v>43556</v>
      </c>
      <c r="B16" s="67">
        <v>601404</v>
      </c>
      <c r="C16" s="68">
        <v>195570</v>
      </c>
      <c r="D16" s="68">
        <v>237093</v>
      </c>
      <c r="E16" s="77">
        <f t="shared" si="0"/>
        <v>1034067</v>
      </c>
      <c r="F16" s="67">
        <v>68381</v>
      </c>
      <c r="G16" s="68">
        <v>44687</v>
      </c>
      <c r="H16" s="68">
        <v>21250</v>
      </c>
      <c r="I16" s="77">
        <f t="shared" si="1"/>
        <v>134318</v>
      </c>
      <c r="J16" s="67" t="s">
        <v>62</v>
      </c>
      <c r="K16" s="68" t="s">
        <v>62</v>
      </c>
      <c r="L16" s="68" t="s">
        <v>62</v>
      </c>
      <c r="M16" s="81">
        <f t="shared" si="2"/>
        <v>0</v>
      </c>
      <c r="N16" s="67">
        <v>45</v>
      </c>
      <c r="O16" s="68">
        <v>61</v>
      </c>
      <c r="P16" s="68">
        <v>17</v>
      </c>
      <c r="Q16" s="77">
        <f t="shared" si="3"/>
        <v>123</v>
      </c>
    </row>
    <row r="17" spans="1:17" x14ac:dyDescent="0.3">
      <c r="A17" s="66">
        <v>43525</v>
      </c>
      <c r="B17" s="67">
        <v>610891</v>
      </c>
      <c r="C17" s="68">
        <v>198430</v>
      </c>
      <c r="D17" s="68">
        <v>238241</v>
      </c>
      <c r="E17" s="77">
        <f t="shared" si="0"/>
        <v>1047562</v>
      </c>
      <c r="F17" s="67">
        <v>69612</v>
      </c>
      <c r="G17" s="68">
        <v>45608</v>
      </c>
      <c r="H17" s="68">
        <v>21727</v>
      </c>
      <c r="I17" s="77">
        <f t="shared" si="1"/>
        <v>136947</v>
      </c>
      <c r="J17" s="67" t="s">
        <v>62</v>
      </c>
      <c r="K17" s="68" t="s">
        <v>62</v>
      </c>
      <c r="L17" s="68" t="s">
        <v>62</v>
      </c>
      <c r="M17" s="81">
        <f t="shared" si="2"/>
        <v>0</v>
      </c>
      <c r="N17" s="67">
        <v>41</v>
      </c>
      <c r="O17" s="68">
        <v>66</v>
      </c>
      <c r="P17" s="68">
        <v>18</v>
      </c>
      <c r="Q17" s="77">
        <f t="shared" si="3"/>
        <v>125</v>
      </c>
    </row>
    <row r="18" spans="1:17" x14ac:dyDescent="0.3">
      <c r="A18" s="66">
        <v>43497</v>
      </c>
      <c r="B18" s="67">
        <v>586516</v>
      </c>
      <c r="C18" s="68">
        <v>189432</v>
      </c>
      <c r="D18" s="68">
        <v>220895</v>
      </c>
      <c r="E18" s="77">
        <f t="shared" si="0"/>
        <v>996843</v>
      </c>
      <c r="F18" s="67">
        <v>67875</v>
      </c>
      <c r="G18" s="68">
        <v>44639</v>
      </c>
      <c r="H18" s="68">
        <v>20131</v>
      </c>
      <c r="I18" s="77">
        <f t="shared" si="1"/>
        <v>132645</v>
      </c>
      <c r="J18" s="67" t="s">
        <v>62</v>
      </c>
      <c r="K18" s="68" t="s">
        <v>62</v>
      </c>
      <c r="L18" s="68" t="s">
        <v>62</v>
      </c>
      <c r="M18" s="81">
        <f t="shared" si="2"/>
        <v>0</v>
      </c>
      <c r="N18" s="67">
        <v>39</v>
      </c>
      <c r="O18" s="68">
        <v>67</v>
      </c>
      <c r="P18" s="68">
        <v>17</v>
      </c>
      <c r="Q18" s="77">
        <f t="shared" si="3"/>
        <v>123</v>
      </c>
    </row>
    <row r="19" spans="1:17" x14ac:dyDescent="0.3">
      <c r="A19" s="66">
        <v>43466</v>
      </c>
      <c r="B19" s="67">
        <v>615834</v>
      </c>
      <c r="C19" s="68">
        <v>195247</v>
      </c>
      <c r="D19" s="68">
        <v>217663</v>
      </c>
      <c r="E19" s="77">
        <f t="shared" si="0"/>
        <v>1028744</v>
      </c>
      <c r="F19" s="67">
        <v>70358</v>
      </c>
      <c r="G19" s="68">
        <v>46510</v>
      </c>
      <c r="H19" s="68">
        <v>20786</v>
      </c>
      <c r="I19" s="77">
        <f t="shared" si="1"/>
        <v>137654</v>
      </c>
      <c r="J19" s="67" t="s">
        <v>62</v>
      </c>
      <c r="K19" s="68" t="s">
        <v>62</v>
      </c>
      <c r="L19" s="68" t="s">
        <v>62</v>
      </c>
      <c r="M19" s="81">
        <f t="shared" si="2"/>
        <v>0</v>
      </c>
      <c r="N19" s="67">
        <v>44</v>
      </c>
      <c r="O19" s="68">
        <v>67</v>
      </c>
      <c r="P19" s="68">
        <v>19</v>
      </c>
      <c r="Q19" s="77">
        <f t="shared" si="3"/>
        <v>130</v>
      </c>
    </row>
    <row r="20" spans="1:17" x14ac:dyDescent="0.3">
      <c r="A20" s="66">
        <v>43435</v>
      </c>
      <c r="B20" s="67">
        <v>632318</v>
      </c>
      <c r="C20" s="68">
        <v>195232</v>
      </c>
      <c r="D20" s="68">
        <v>211604</v>
      </c>
      <c r="E20" s="77">
        <f t="shared" si="0"/>
        <v>1039154</v>
      </c>
      <c r="F20" s="67">
        <v>71895</v>
      </c>
      <c r="G20" s="68">
        <v>46295</v>
      </c>
      <c r="H20" s="68">
        <v>20151</v>
      </c>
      <c r="I20" s="77">
        <f t="shared" si="1"/>
        <v>138341</v>
      </c>
      <c r="J20" s="67" t="s">
        <v>62</v>
      </c>
      <c r="K20" s="68" t="s">
        <v>62</v>
      </c>
      <c r="L20" s="68" t="s">
        <v>62</v>
      </c>
      <c r="M20" s="81">
        <f t="shared" si="2"/>
        <v>0</v>
      </c>
      <c r="N20" s="67">
        <v>44</v>
      </c>
      <c r="O20" s="68">
        <v>66</v>
      </c>
      <c r="P20" s="68">
        <v>18</v>
      </c>
      <c r="Q20" s="77">
        <f t="shared" si="3"/>
        <v>128</v>
      </c>
    </row>
    <row r="21" spans="1:17" x14ac:dyDescent="0.3">
      <c r="A21" s="66">
        <v>43405</v>
      </c>
      <c r="B21" s="67">
        <v>611888</v>
      </c>
      <c r="C21" s="68">
        <v>195486</v>
      </c>
      <c r="D21" s="68">
        <v>216863</v>
      </c>
      <c r="E21" s="77">
        <f t="shared" si="0"/>
        <v>1024237</v>
      </c>
      <c r="F21" s="67">
        <v>70624</v>
      </c>
      <c r="G21" s="68">
        <v>47123</v>
      </c>
      <c r="H21" s="68">
        <v>20397</v>
      </c>
      <c r="I21" s="77">
        <f t="shared" si="1"/>
        <v>138144</v>
      </c>
      <c r="J21" s="67" t="s">
        <v>62</v>
      </c>
      <c r="K21" s="68" t="s">
        <v>62</v>
      </c>
      <c r="L21" s="68" t="s">
        <v>62</v>
      </c>
      <c r="M21" s="81">
        <f t="shared" si="2"/>
        <v>0</v>
      </c>
      <c r="N21" s="67">
        <v>45</v>
      </c>
      <c r="O21" s="68">
        <v>68</v>
      </c>
      <c r="P21" s="68">
        <v>18</v>
      </c>
      <c r="Q21" s="77">
        <f t="shared" si="3"/>
        <v>131</v>
      </c>
    </row>
    <row r="22" spans="1:17" x14ac:dyDescent="0.3">
      <c r="A22" s="66">
        <v>43374</v>
      </c>
      <c r="B22" s="67">
        <v>608354</v>
      </c>
      <c r="C22" s="68">
        <v>196380</v>
      </c>
      <c r="D22" s="68">
        <v>220216</v>
      </c>
      <c r="E22" s="77">
        <f t="shared" si="0"/>
        <v>1024950</v>
      </c>
      <c r="F22" s="67">
        <v>66747</v>
      </c>
      <c r="G22" s="68">
        <v>45391</v>
      </c>
      <c r="H22" s="68">
        <v>20822</v>
      </c>
      <c r="I22" s="77">
        <f t="shared" si="1"/>
        <v>132960</v>
      </c>
      <c r="J22" s="67" t="s">
        <v>62</v>
      </c>
      <c r="K22" s="68" t="s">
        <v>62</v>
      </c>
      <c r="L22" s="68" t="s">
        <v>62</v>
      </c>
      <c r="M22" s="81">
        <f t="shared" si="2"/>
        <v>0</v>
      </c>
      <c r="N22" s="67">
        <v>45</v>
      </c>
      <c r="O22" s="68">
        <v>69</v>
      </c>
      <c r="P22" s="68">
        <v>18</v>
      </c>
      <c r="Q22" s="77">
        <f t="shared" si="3"/>
        <v>132</v>
      </c>
    </row>
    <row r="23" spans="1:17" x14ac:dyDescent="0.3">
      <c r="A23" s="66">
        <v>43344</v>
      </c>
      <c r="B23" s="67">
        <v>612001</v>
      </c>
      <c r="C23" s="68">
        <v>199129</v>
      </c>
      <c r="D23" s="68">
        <v>217689</v>
      </c>
      <c r="E23" s="77">
        <f t="shared" si="0"/>
        <v>1028819</v>
      </c>
      <c r="F23" s="67">
        <v>68654</v>
      </c>
      <c r="G23" s="68">
        <v>46381</v>
      </c>
      <c r="H23" s="68">
        <v>20498</v>
      </c>
      <c r="I23" s="77">
        <f t="shared" si="1"/>
        <v>135533</v>
      </c>
      <c r="J23" s="67" t="s">
        <v>62</v>
      </c>
      <c r="K23" s="68" t="s">
        <v>62</v>
      </c>
      <c r="L23" s="68" t="s">
        <v>62</v>
      </c>
      <c r="M23" s="81">
        <f t="shared" si="2"/>
        <v>0</v>
      </c>
      <c r="N23" s="67">
        <v>43</v>
      </c>
      <c r="O23" s="68">
        <v>72</v>
      </c>
      <c r="P23" s="68">
        <v>18</v>
      </c>
      <c r="Q23" s="77">
        <f t="shared" si="3"/>
        <v>133</v>
      </c>
    </row>
    <row r="24" spans="1:17" x14ac:dyDescent="0.3">
      <c r="A24" s="66">
        <v>43313</v>
      </c>
      <c r="B24" s="67">
        <v>596807</v>
      </c>
      <c r="C24" s="68">
        <v>196994</v>
      </c>
      <c r="D24" s="68">
        <v>221907</v>
      </c>
      <c r="E24" s="77">
        <f t="shared" si="0"/>
        <v>1015708</v>
      </c>
      <c r="F24" s="67">
        <v>69832</v>
      </c>
      <c r="G24" s="68">
        <v>48181</v>
      </c>
      <c r="H24" s="68">
        <v>22150</v>
      </c>
      <c r="I24" s="77">
        <f t="shared" si="1"/>
        <v>140163</v>
      </c>
      <c r="J24" s="67" t="s">
        <v>62</v>
      </c>
      <c r="K24" s="68" t="s">
        <v>62</v>
      </c>
      <c r="L24" s="68" t="s">
        <v>62</v>
      </c>
      <c r="M24" s="81">
        <f t="shared" si="2"/>
        <v>0</v>
      </c>
      <c r="N24" s="67">
        <v>43</v>
      </c>
      <c r="O24" s="68">
        <v>65</v>
      </c>
      <c r="P24" s="68">
        <v>19</v>
      </c>
      <c r="Q24" s="77">
        <f t="shared" si="3"/>
        <v>127</v>
      </c>
    </row>
    <row r="25" spans="1:17" x14ac:dyDescent="0.3">
      <c r="A25" s="66">
        <v>43282</v>
      </c>
      <c r="B25" s="67">
        <v>596321</v>
      </c>
      <c r="C25" s="68">
        <v>202339</v>
      </c>
      <c r="D25" s="68">
        <v>234833</v>
      </c>
      <c r="E25" s="77">
        <f t="shared" si="0"/>
        <v>1033493</v>
      </c>
      <c r="F25" s="67">
        <v>69830</v>
      </c>
      <c r="G25" s="68">
        <v>48979</v>
      </c>
      <c r="H25" s="68">
        <v>23542</v>
      </c>
      <c r="I25" s="77">
        <f t="shared" si="1"/>
        <v>142351</v>
      </c>
      <c r="J25" s="67" t="s">
        <v>62</v>
      </c>
      <c r="K25" s="68" t="s">
        <v>62</v>
      </c>
      <c r="L25" s="68" t="s">
        <v>62</v>
      </c>
      <c r="M25" s="81">
        <f t="shared" si="2"/>
        <v>0</v>
      </c>
      <c r="N25" s="67">
        <v>45</v>
      </c>
      <c r="O25" s="68">
        <v>75</v>
      </c>
      <c r="P25" s="68">
        <v>19</v>
      </c>
      <c r="Q25" s="77">
        <f t="shared" si="3"/>
        <v>139</v>
      </c>
    </row>
    <row r="26" spans="1:17" x14ac:dyDescent="0.3">
      <c r="A26" s="66">
        <v>43252</v>
      </c>
      <c r="B26" s="67">
        <v>586954</v>
      </c>
      <c r="C26" s="68">
        <v>200839</v>
      </c>
      <c r="D26" s="68">
        <v>236393</v>
      </c>
      <c r="E26" s="77">
        <f t="shared" si="0"/>
        <v>1024186</v>
      </c>
      <c r="F26" s="67">
        <v>68611</v>
      </c>
      <c r="G26" s="68">
        <v>48283</v>
      </c>
      <c r="H26" s="68">
        <v>23706</v>
      </c>
      <c r="I26" s="77">
        <f t="shared" si="1"/>
        <v>140600</v>
      </c>
      <c r="J26" s="67" t="s">
        <v>62</v>
      </c>
      <c r="K26" s="68" t="s">
        <v>62</v>
      </c>
      <c r="L26" s="68" t="s">
        <v>62</v>
      </c>
      <c r="M26" s="81">
        <f t="shared" si="2"/>
        <v>0</v>
      </c>
      <c r="N26" s="67">
        <v>45</v>
      </c>
      <c r="O26" s="68">
        <v>72</v>
      </c>
      <c r="P26" s="68">
        <v>20</v>
      </c>
      <c r="Q26" s="77">
        <f t="shared" si="3"/>
        <v>137</v>
      </c>
    </row>
    <row r="27" spans="1:17" x14ac:dyDescent="0.3">
      <c r="A27" s="66">
        <v>43221</v>
      </c>
      <c r="B27" s="67">
        <v>592009</v>
      </c>
      <c r="C27" s="68">
        <v>204053</v>
      </c>
      <c r="D27" s="68">
        <v>239678</v>
      </c>
      <c r="E27" s="77">
        <f t="shared" si="0"/>
        <v>1035740</v>
      </c>
      <c r="F27" s="67">
        <v>70270</v>
      </c>
      <c r="G27" s="68">
        <v>49216</v>
      </c>
      <c r="H27" s="68">
        <v>24434</v>
      </c>
      <c r="I27" s="77">
        <f t="shared" si="1"/>
        <v>143920</v>
      </c>
      <c r="J27" s="67" t="s">
        <v>62</v>
      </c>
      <c r="K27" s="68" t="s">
        <v>62</v>
      </c>
      <c r="L27" s="68" t="s">
        <v>62</v>
      </c>
      <c r="M27" s="81">
        <f t="shared" si="2"/>
        <v>0</v>
      </c>
      <c r="N27" s="67">
        <v>45</v>
      </c>
      <c r="O27" s="68">
        <v>71</v>
      </c>
      <c r="P27" s="68">
        <v>20</v>
      </c>
      <c r="Q27" s="77">
        <f t="shared" si="3"/>
        <v>136</v>
      </c>
    </row>
    <row r="28" spans="1:17" x14ac:dyDescent="0.3">
      <c r="A28" s="66">
        <v>43191</v>
      </c>
      <c r="B28" s="67">
        <v>574682</v>
      </c>
      <c r="C28" s="68">
        <v>198750</v>
      </c>
      <c r="D28" s="68">
        <v>236527</v>
      </c>
      <c r="E28" s="77">
        <f t="shared" si="0"/>
        <v>1009959</v>
      </c>
      <c r="F28" s="67">
        <v>69104</v>
      </c>
      <c r="G28" s="68">
        <v>48943</v>
      </c>
      <c r="H28" s="68">
        <v>23850</v>
      </c>
      <c r="I28" s="77">
        <f t="shared" si="1"/>
        <v>141897</v>
      </c>
      <c r="J28" s="67" t="s">
        <v>62</v>
      </c>
      <c r="K28" s="68" t="s">
        <v>62</v>
      </c>
      <c r="L28" s="68" t="s">
        <v>62</v>
      </c>
      <c r="M28" s="81">
        <f t="shared" si="2"/>
        <v>0</v>
      </c>
      <c r="N28" s="67">
        <v>43</v>
      </c>
      <c r="O28" s="68">
        <v>67</v>
      </c>
      <c r="P28" s="68">
        <v>21</v>
      </c>
      <c r="Q28" s="77">
        <f t="shared" si="3"/>
        <v>131</v>
      </c>
    </row>
    <row r="29" spans="1:17" x14ac:dyDescent="0.3">
      <c r="A29" s="66">
        <v>43160</v>
      </c>
      <c r="B29" s="67">
        <v>579631</v>
      </c>
      <c r="C29" s="68">
        <v>198209</v>
      </c>
      <c r="D29" s="68">
        <v>235508</v>
      </c>
      <c r="E29" s="77">
        <f t="shared" si="0"/>
        <v>1013348</v>
      </c>
      <c r="F29" s="67">
        <v>66959</v>
      </c>
      <c r="G29" s="68">
        <v>47813</v>
      </c>
      <c r="H29" s="68">
        <v>23989</v>
      </c>
      <c r="I29" s="77">
        <f t="shared" si="1"/>
        <v>138761</v>
      </c>
      <c r="J29" s="67" t="s">
        <v>62</v>
      </c>
      <c r="K29" s="68" t="s">
        <v>62</v>
      </c>
      <c r="L29" s="68" t="s">
        <v>62</v>
      </c>
      <c r="M29" s="81">
        <f t="shared" si="2"/>
        <v>0</v>
      </c>
      <c r="N29" s="67">
        <v>49</v>
      </c>
      <c r="O29" s="68">
        <v>68</v>
      </c>
      <c r="P29" s="68">
        <v>18</v>
      </c>
      <c r="Q29" s="77">
        <f t="shared" si="3"/>
        <v>135</v>
      </c>
    </row>
    <row r="30" spans="1:17" x14ac:dyDescent="0.3">
      <c r="A30" s="66">
        <v>43132</v>
      </c>
      <c r="B30" s="67">
        <v>589569</v>
      </c>
      <c r="C30" s="68">
        <v>203733</v>
      </c>
      <c r="D30" s="68">
        <v>232913</v>
      </c>
      <c r="E30" s="77">
        <f t="shared" si="0"/>
        <v>1026215</v>
      </c>
      <c r="F30" s="67">
        <v>67397</v>
      </c>
      <c r="G30" s="68">
        <v>48867</v>
      </c>
      <c r="H30" s="68">
        <v>23712</v>
      </c>
      <c r="I30" s="77">
        <f t="shared" si="1"/>
        <v>139976</v>
      </c>
      <c r="J30" s="67" t="s">
        <v>62</v>
      </c>
      <c r="K30" s="68" t="s">
        <v>62</v>
      </c>
      <c r="L30" s="68" t="s">
        <v>62</v>
      </c>
      <c r="M30" s="81">
        <f t="shared" si="2"/>
        <v>0</v>
      </c>
      <c r="N30" s="67">
        <v>48</v>
      </c>
      <c r="O30" s="68">
        <v>71</v>
      </c>
      <c r="P30" s="68">
        <v>20</v>
      </c>
      <c r="Q30" s="77">
        <f t="shared" si="3"/>
        <v>139</v>
      </c>
    </row>
    <row r="31" spans="1:17" ht="15" thickBot="1" x14ac:dyDescent="0.35">
      <c r="A31" s="71">
        <v>43101</v>
      </c>
      <c r="B31" s="69">
        <v>613680</v>
      </c>
      <c r="C31" s="70">
        <v>206952</v>
      </c>
      <c r="D31" s="70">
        <v>216429</v>
      </c>
      <c r="E31" s="78">
        <f t="shared" si="0"/>
        <v>1037061</v>
      </c>
      <c r="F31" s="69">
        <v>67623</v>
      </c>
      <c r="G31" s="70">
        <v>49568</v>
      </c>
      <c r="H31" s="70">
        <v>22253</v>
      </c>
      <c r="I31" s="78">
        <f t="shared" si="1"/>
        <v>139444</v>
      </c>
      <c r="J31" s="69" t="s">
        <v>62</v>
      </c>
      <c r="K31" s="70" t="s">
        <v>62</v>
      </c>
      <c r="L31" s="70" t="s">
        <v>62</v>
      </c>
      <c r="M31" s="82">
        <f t="shared" si="2"/>
        <v>0</v>
      </c>
      <c r="N31" s="69">
        <v>51</v>
      </c>
      <c r="O31" s="70">
        <v>74</v>
      </c>
      <c r="P31" s="70">
        <v>19</v>
      </c>
      <c r="Q31" s="78">
        <f t="shared" si="3"/>
        <v>144</v>
      </c>
    </row>
    <row r="32" spans="1:17" x14ac:dyDescent="0.3">
      <c r="A32" s="16"/>
      <c r="B32" s="63"/>
      <c r="C32" s="63"/>
      <c r="D32" s="63"/>
      <c r="E32" s="64"/>
      <c r="F32" s="63"/>
      <c r="G32" s="63"/>
      <c r="H32" s="63"/>
      <c r="I32" s="64"/>
      <c r="J32" s="63"/>
      <c r="K32" s="63"/>
      <c r="L32" s="63"/>
      <c r="M32" s="64"/>
      <c r="N32" s="18"/>
      <c r="O32" s="18"/>
      <c r="P32" s="18"/>
      <c r="Q32" s="19"/>
    </row>
    <row r="33" spans="2:16" x14ac:dyDescent="0.3">
      <c r="B33" s="20"/>
      <c r="C33" s="20"/>
      <c r="D33" s="20"/>
      <c r="F33" s="20"/>
      <c r="G33" s="20"/>
      <c r="H33" s="20"/>
      <c r="J33" s="20"/>
      <c r="K33" s="20"/>
      <c r="L33" s="20"/>
      <c r="N33" s="20"/>
      <c r="O33" s="20"/>
      <c r="P33" s="20"/>
    </row>
    <row r="34" spans="2:16" x14ac:dyDescent="0.3">
      <c r="B34" s="16"/>
      <c r="C34" s="16"/>
      <c r="D34" s="16"/>
      <c r="F34" s="16"/>
      <c r="G34" s="16"/>
      <c r="H34" s="16"/>
      <c r="J34" s="16"/>
      <c r="K34" s="16"/>
      <c r="L34" s="16"/>
      <c r="N34" s="16"/>
      <c r="O34" s="16"/>
      <c r="P34" s="16"/>
    </row>
    <row r="35" spans="2:16" x14ac:dyDescent="0.3">
      <c r="B35" s="16"/>
      <c r="C35" s="16"/>
      <c r="D35" s="16"/>
      <c r="F35" s="16"/>
      <c r="G35" s="16"/>
      <c r="H35" s="16"/>
      <c r="J35" s="16"/>
      <c r="K35" s="16"/>
      <c r="L35" s="16"/>
      <c r="N35" s="16"/>
      <c r="O35" s="16"/>
      <c r="P35" s="16"/>
    </row>
    <row r="36" spans="2:16" x14ac:dyDescent="0.3">
      <c r="B36" s="16"/>
      <c r="C36" s="16"/>
      <c r="D36" s="16"/>
      <c r="F36" s="16"/>
      <c r="G36" s="16"/>
      <c r="H36" s="16"/>
      <c r="J36" s="16"/>
      <c r="K36" s="16"/>
      <c r="L36" s="16"/>
      <c r="N36" s="16"/>
      <c r="O36" s="16"/>
      <c r="P36" s="16"/>
    </row>
    <row r="37" spans="2:16" x14ac:dyDescent="0.3">
      <c r="B37" s="16"/>
      <c r="C37" s="16"/>
      <c r="D37" s="16"/>
      <c r="F37" s="16"/>
      <c r="G37" s="16"/>
      <c r="H37" s="16"/>
      <c r="J37" s="16"/>
      <c r="K37" s="16"/>
      <c r="L37" s="16"/>
      <c r="N37" s="16"/>
      <c r="O37" s="16"/>
      <c r="P37" s="16"/>
    </row>
    <row r="38" spans="2:16" x14ac:dyDescent="0.3">
      <c r="B38" s="16"/>
      <c r="C38" s="16"/>
      <c r="D38" s="16"/>
      <c r="F38" s="16"/>
      <c r="G38" s="16"/>
      <c r="H38" s="16"/>
      <c r="J38" s="16"/>
      <c r="K38" s="16"/>
      <c r="L38" s="16"/>
      <c r="N38" s="16"/>
      <c r="O38" s="16"/>
      <c r="P38" s="16"/>
    </row>
    <row r="39" spans="2:16" x14ac:dyDescent="0.3">
      <c r="B39" s="16"/>
      <c r="C39" s="16"/>
      <c r="D39" s="16"/>
      <c r="F39" s="16"/>
      <c r="G39" s="16"/>
      <c r="H39" s="16"/>
      <c r="J39" s="16"/>
      <c r="K39" s="16"/>
      <c r="L39" s="16"/>
      <c r="N39" s="16"/>
      <c r="O39" s="16"/>
      <c r="P39" s="16"/>
    </row>
  </sheetData>
  <mergeCells count="5">
    <mergeCell ref="J3:M3"/>
    <mergeCell ref="N3:Q3"/>
    <mergeCell ref="B3:E3"/>
    <mergeCell ref="A3:A4"/>
    <mergeCell ref="F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B910D-602A-4D93-9524-0F3AB6BF3126}">
  <dimension ref="A1:J40"/>
  <sheetViews>
    <sheetView zoomScale="85" zoomScaleNormal="85" workbookViewId="0"/>
  </sheetViews>
  <sheetFormatPr defaultColWidth="9.109375" defaultRowHeight="14.4" x14ac:dyDescent="0.3"/>
  <cols>
    <col min="1" max="1" width="9.33203125" style="2" customWidth="1"/>
    <col min="2" max="2" width="15.6640625" style="2" customWidth="1"/>
    <col min="3" max="3" width="16.6640625" style="2" customWidth="1"/>
    <col min="4" max="5" width="15.6640625" style="2" customWidth="1"/>
    <col min="6" max="6" width="22.6640625" style="2" customWidth="1"/>
    <col min="7" max="9" width="18.6640625" style="2" customWidth="1"/>
    <col min="10" max="11" width="17.6640625" style="2" customWidth="1"/>
    <col min="12" max="12" width="15.6640625" style="2" customWidth="1"/>
    <col min="13" max="16384" width="9.109375" style="2"/>
  </cols>
  <sheetData>
    <row r="1" spans="1:10" x14ac:dyDescent="0.3">
      <c r="A1" s="5" t="s">
        <v>39</v>
      </c>
      <c r="B1" s="5" t="s">
        <v>5</v>
      </c>
    </row>
    <row r="2" spans="1:10" ht="15" thickBot="1" x14ac:dyDescent="0.35">
      <c r="A2" s="5"/>
      <c r="B2" s="91"/>
    </row>
    <row r="3" spans="1:10" ht="101.4" thickBot="1" x14ac:dyDescent="0.35">
      <c r="A3" s="11" t="s">
        <v>0</v>
      </c>
      <c r="B3" s="34" t="s">
        <v>18</v>
      </c>
      <c r="C3" s="34" t="s">
        <v>19</v>
      </c>
      <c r="D3" s="39" t="s">
        <v>1</v>
      </c>
      <c r="E3" s="40" t="s">
        <v>2</v>
      </c>
      <c r="F3" s="33" t="s">
        <v>57</v>
      </c>
      <c r="G3" s="34" t="s">
        <v>3</v>
      </c>
      <c r="H3" s="41" t="s">
        <v>6</v>
      </c>
      <c r="I3" s="42" t="s">
        <v>7</v>
      </c>
    </row>
    <row r="4" spans="1:10" x14ac:dyDescent="0.3">
      <c r="A4" s="84">
        <v>43891</v>
      </c>
      <c r="B4" s="85">
        <v>21093567</v>
      </c>
      <c r="C4" s="86">
        <v>3260269.7699999991</v>
      </c>
      <c r="D4" s="9">
        <v>0.13957</v>
      </c>
      <c r="E4" s="88">
        <v>0.32</v>
      </c>
      <c r="F4" s="36">
        <f>B4*D4</f>
        <v>2944029.1461899998</v>
      </c>
      <c r="G4" s="37">
        <f>C4-F4</f>
        <v>316240.62380999932</v>
      </c>
      <c r="H4" s="37">
        <f>G4*E4</f>
        <v>101196.99961919978</v>
      </c>
      <c r="I4" s="38">
        <f t="shared" ref="I4:I30" si="0">G4-H4</f>
        <v>215043.62419079954</v>
      </c>
    </row>
    <row r="5" spans="1:10" x14ac:dyDescent="0.3">
      <c r="A5" s="66">
        <v>43862</v>
      </c>
      <c r="B5" s="87">
        <v>23360481</v>
      </c>
      <c r="C5" s="4">
        <v>3602096.04</v>
      </c>
      <c r="D5" s="9">
        <v>0.13957</v>
      </c>
      <c r="E5" s="88">
        <v>0.32</v>
      </c>
      <c r="F5" s="7">
        <f t="shared" ref="F5:F30" si="1">B5*D5</f>
        <v>3260422.33317</v>
      </c>
      <c r="G5" s="1">
        <f t="shared" ref="G5:G30" si="2">C5-F5</f>
        <v>341673.70683000004</v>
      </c>
      <c r="H5" s="1">
        <f t="shared" ref="H5:H30" si="3">G5*E5</f>
        <v>109335.58618560001</v>
      </c>
      <c r="I5" s="15">
        <f t="shared" si="0"/>
        <v>232338.12064440001</v>
      </c>
    </row>
    <row r="6" spans="1:10" x14ac:dyDescent="0.3">
      <c r="A6" s="66">
        <v>43831</v>
      </c>
      <c r="B6" s="87">
        <v>26300635</v>
      </c>
      <c r="C6" s="4">
        <v>4003765.74</v>
      </c>
      <c r="D6" s="9">
        <v>0.13957</v>
      </c>
      <c r="E6" s="88">
        <v>0.32</v>
      </c>
      <c r="F6" s="7">
        <f t="shared" si="1"/>
        <v>3670779.6269499999</v>
      </c>
      <c r="G6" s="1">
        <f t="shared" si="2"/>
        <v>332986.11305000028</v>
      </c>
      <c r="H6" s="1">
        <f t="shared" si="3"/>
        <v>106555.55617600009</v>
      </c>
      <c r="I6" s="15">
        <f t="shared" si="0"/>
        <v>226430.55687400018</v>
      </c>
    </row>
    <row r="7" spans="1:10" x14ac:dyDescent="0.3">
      <c r="A7" s="66">
        <v>43800</v>
      </c>
      <c r="B7" s="87">
        <v>24589680</v>
      </c>
      <c r="C7" s="4">
        <v>3729787.11</v>
      </c>
      <c r="D7" s="9">
        <v>0.13957</v>
      </c>
      <c r="E7" s="88">
        <v>0.32</v>
      </c>
      <c r="F7" s="7">
        <f>B7*D7</f>
        <v>3431981.6376</v>
      </c>
      <c r="G7" s="1">
        <f t="shared" si="2"/>
        <v>297805.47239999985</v>
      </c>
      <c r="H7" s="1">
        <f t="shared" si="3"/>
        <v>95297.751167999959</v>
      </c>
      <c r="I7" s="15">
        <f t="shared" si="0"/>
        <v>202507.72123199989</v>
      </c>
    </row>
    <row r="8" spans="1:10" x14ac:dyDescent="0.3">
      <c r="A8" s="66">
        <v>43770</v>
      </c>
      <c r="B8" s="87">
        <v>19181986</v>
      </c>
      <c r="C8" s="4">
        <v>2890696.75</v>
      </c>
      <c r="D8" s="9">
        <v>0.13957</v>
      </c>
      <c r="E8" s="88">
        <v>0.32</v>
      </c>
      <c r="F8" s="7">
        <f t="shared" si="1"/>
        <v>2677229.78602</v>
      </c>
      <c r="G8" s="1">
        <f t="shared" si="2"/>
        <v>213466.96398</v>
      </c>
      <c r="H8" s="1">
        <f t="shared" si="3"/>
        <v>68309.428473599997</v>
      </c>
      <c r="I8" s="15">
        <f t="shared" si="0"/>
        <v>145157.53550639999</v>
      </c>
    </row>
    <row r="9" spans="1:10" x14ac:dyDescent="0.3">
      <c r="A9" s="66">
        <v>43739</v>
      </c>
      <c r="B9" s="87">
        <v>17152635</v>
      </c>
      <c r="C9" s="4">
        <v>2589646.61</v>
      </c>
      <c r="D9" s="9">
        <v>0.10793</v>
      </c>
      <c r="E9" s="88">
        <v>0.32</v>
      </c>
      <c r="F9" s="7">
        <f t="shared" si="1"/>
        <v>1851283.89555</v>
      </c>
      <c r="G9" s="1">
        <f t="shared" si="2"/>
        <v>738362.71444999985</v>
      </c>
      <c r="H9" s="1">
        <f t="shared" si="3"/>
        <v>236276.06862399995</v>
      </c>
      <c r="I9" s="15">
        <f t="shared" si="0"/>
        <v>502086.64582599991</v>
      </c>
      <c r="J9" s="91" t="s">
        <v>71</v>
      </c>
    </row>
    <row r="10" spans="1:10" x14ac:dyDescent="0.3">
      <c r="A10" s="66">
        <v>43709</v>
      </c>
      <c r="B10" s="87">
        <v>21310052</v>
      </c>
      <c r="C10" s="4">
        <v>3235601.67</v>
      </c>
      <c r="D10" s="9">
        <v>0.10793</v>
      </c>
      <c r="E10" s="88">
        <v>0.28999999999999998</v>
      </c>
      <c r="F10" s="7">
        <f t="shared" si="1"/>
        <v>2299993.91236</v>
      </c>
      <c r="G10" s="1">
        <f>C10-F10</f>
        <v>935607.75763999997</v>
      </c>
      <c r="H10" s="1">
        <f t="shared" si="3"/>
        <v>271326.24971559999</v>
      </c>
      <c r="I10" s="15">
        <f t="shared" si="0"/>
        <v>664281.50792440004</v>
      </c>
    </row>
    <row r="11" spans="1:10" x14ac:dyDescent="0.3">
      <c r="A11" s="66">
        <v>43678</v>
      </c>
      <c r="B11" s="87">
        <v>28635979</v>
      </c>
      <c r="C11" s="4">
        <v>4363905.830000001</v>
      </c>
      <c r="D11" s="9">
        <v>0.10793</v>
      </c>
      <c r="E11" s="88">
        <v>0.28999999999999998</v>
      </c>
      <c r="F11" s="7">
        <f t="shared" si="1"/>
        <v>3090681.2134699998</v>
      </c>
      <c r="G11" s="1">
        <f t="shared" si="2"/>
        <v>1273224.6165300012</v>
      </c>
      <c r="H11" s="1">
        <f t="shared" si="3"/>
        <v>369235.13879370032</v>
      </c>
      <c r="I11" s="15">
        <f t="shared" si="0"/>
        <v>903989.47773630079</v>
      </c>
    </row>
    <row r="12" spans="1:10" x14ac:dyDescent="0.3">
      <c r="A12" s="66">
        <v>43647</v>
      </c>
      <c r="B12" s="87">
        <v>25107270</v>
      </c>
      <c r="C12" s="4">
        <v>3883412.87</v>
      </c>
      <c r="D12" s="9">
        <v>0.10793</v>
      </c>
      <c r="E12" s="88">
        <v>0.28999999999999998</v>
      </c>
      <c r="F12" s="7">
        <f t="shared" si="1"/>
        <v>2709827.6510999999</v>
      </c>
      <c r="G12" s="1">
        <f t="shared" si="2"/>
        <v>1173585.2189000002</v>
      </c>
      <c r="H12" s="1">
        <f t="shared" si="3"/>
        <v>340339.71348100004</v>
      </c>
      <c r="I12" s="15">
        <f t="shared" si="0"/>
        <v>833245.50541900017</v>
      </c>
    </row>
    <row r="13" spans="1:10" x14ac:dyDescent="0.3">
      <c r="A13" s="66">
        <v>43617</v>
      </c>
      <c r="B13" s="87">
        <v>18183705</v>
      </c>
      <c r="C13" s="4">
        <v>2867105.81</v>
      </c>
      <c r="D13" s="9">
        <v>0.10793</v>
      </c>
      <c r="E13" s="88">
        <v>0.28999999999999998</v>
      </c>
      <c r="F13" s="7">
        <f t="shared" si="1"/>
        <v>1962567.2806499999</v>
      </c>
      <c r="G13" s="1">
        <f t="shared" si="2"/>
        <v>904538.5293500002</v>
      </c>
      <c r="H13" s="1">
        <f t="shared" si="3"/>
        <v>262316.17351150006</v>
      </c>
      <c r="I13" s="15">
        <f t="shared" si="0"/>
        <v>642222.3558385002</v>
      </c>
    </row>
    <row r="14" spans="1:10" x14ac:dyDescent="0.3">
      <c r="A14" s="66">
        <v>43586</v>
      </c>
      <c r="B14" s="87">
        <v>19714772</v>
      </c>
      <c r="C14" s="4">
        <v>3129146.25</v>
      </c>
      <c r="D14" s="9">
        <v>0.10793</v>
      </c>
      <c r="E14" s="88">
        <v>0.28999999999999998</v>
      </c>
      <c r="F14" s="7">
        <f t="shared" si="1"/>
        <v>2127815.3419599999</v>
      </c>
      <c r="G14" s="1">
        <f t="shared" si="2"/>
        <v>1001330.9080400001</v>
      </c>
      <c r="H14" s="1">
        <f t="shared" si="3"/>
        <v>290385.96333160001</v>
      </c>
      <c r="I14" s="15">
        <f t="shared" si="0"/>
        <v>710944.94470840017</v>
      </c>
    </row>
    <row r="15" spans="1:10" x14ac:dyDescent="0.3">
      <c r="A15" s="66">
        <v>43556</v>
      </c>
      <c r="B15" s="87">
        <v>22404528</v>
      </c>
      <c r="C15" s="4">
        <v>3567318.08</v>
      </c>
      <c r="D15" s="9">
        <v>0.13718</v>
      </c>
      <c r="E15" s="88">
        <v>0.28999999999999998</v>
      </c>
      <c r="F15" s="7">
        <f t="shared" si="1"/>
        <v>3073453.1510399999</v>
      </c>
      <c r="G15" s="1">
        <f t="shared" si="2"/>
        <v>493864.92896000016</v>
      </c>
      <c r="H15" s="1">
        <f t="shared" si="3"/>
        <v>143220.82939840003</v>
      </c>
      <c r="I15" s="15">
        <f t="shared" si="0"/>
        <v>350644.09956160013</v>
      </c>
    </row>
    <row r="16" spans="1:10" x14ac:dyDescent="0.3">
      <c r="A16" s="66">
        <v>43525</v>
      </c>
      <c r="B16" s="87">
        <v>29023022</v>
      </c>
      <c r="C16" s="4">
        <v>4658904.88</v>
      </c>
      <c r="D16" s="9">
        <v>0.13718</v>
      </c>
      <c r="E16" s="88">
        <v>0.28999999999999998</v>
      </c>
      <c r="F16" s="7">
        <f t="shared" si="1"/>
        <v>3981378.15796</v>
      </c>
      <c r="G16" s="1">
        <f t="shared" si="2"/>
        <v>677526.72203999991</v>
      </c>
      <c r="H16" s="1">
        <f t="shared" si="3"/>
        <v>196482.74939159997</v>
      </c>
      <c r="I16" s="15">
        <f t="shared" si="0"/>
        <v>481043.97264839994</v>
      </c>
    </row>
    <row r="17" spans="1:10" x14ac:dyDescent="0.3">
      <c r="A17" s="66">
        <v>43497</v>
      </c>
      <c r="B17" s="87">
        <v>28757603</v>
      </c>
      <c r="C17" s="4">
        <v>4592268.3899999997</v>
      </c>
      <c r="D17" s="9">
        <v>0.13718</v>
      </c>
      <c r="E17" s="88">
        <v>0.28999999999999998</v>
      </c>
      <c r="F17" s="7">
        <f t="shared" si="1"/>
        <v>3944967.9795399997</v>
      </c>
      <c r="G17" s="1">
        <f t="shared" si="2"/>
        <v>647300.41045999993</v>
      </c>
      <c r="H17" s="1">
        <f t="shared" si="3"/>
        <v>187717.11903339997</v>
      </c>
      <c r="I17" s="15">
        <f t="shared" si="0"/>
        <v>459583.29142659996</v>
      </c>
    </row>
    <row r="18" spans="1:10" x14ac:dyDescent="0.3">
      <c r="A18" s="66">
        <v>43466</v>
      </c>
      <c r="B18" s="87">
        <v>30736625</v>
      </c>
      <c r="C18" s="4">
        <v>4818208.4399999995</v>
      </c>
      <c r="D18" s="9">
        <v>0.13718</v>
      </c>
      <c r="E18" s="88">
        <v>0.28999999999999998</v>
      </c>
      <c r="F18" s="7">
        <f t="shared" si="1"/>
        <v>4216450.2175000003</v>
      </c>
      <c r="G18" s="1">
        <f t="shared" si="2"/>
        <v>601758.22249999922</v>
      </c>
      <c r="H18" s="1">
        <f t="shared" si="3"/>
        <v>174509.88452499977</v>
      </c>
      <c r="I18" s="15">
        <f t="shared" si="0"/>
        <v>427248.33797499945</v>
      </c>
    </row>
    <row r="19" spans="1:10" x14ac:dyDescent="0.3">
      <c r="A19" s="66">
        <v>43435</v>
      </c>
      <c r="B19" s="87">
        <v>29020635</v>
      </c>
      <c r="C19" s="4">
        <v>4413437.1099999994</v>
      </c>
      <c r="D19" s="9">
        <v>0.13718</v>
      </c>
      <c r="E19" s="88">
        <v>0.28999999999999998</v>
      </c>
      <c r="F19" s="7">
        <f t="shared" si="1"/>
        <v>3981050.7092999998</v>
      </c>
      <c r="G19" s="1">
        <f t="shared" si="2"/>
        <v>432386.40069999965</v>
      </c>
      <c r="H19" s="1">
        <f t="shared" si="3"/>
        <v>125392.05620299988</v>
      </c>
      <c r="I19" s="15">
        <f t="shared" si="0"/>
        <v>306994.34449699975</v>
      </c>
    </row>
    <row r="20" spans="1:10" x14ac:dyDescent="0.3">
      <c r="A20" s="66">
        <v>43405</v>
      </c>
      <c r="B20" s="87">
        <v>23314716</v>
      </c>
      <c r="C20" s="4">
        <v>3464917.5899999994</v>
      </c>
      <c r="D20" s="9">
        <v>0.13718</v>
      </c>
      <c r="E20" s="88">
        <v>0.28999999999999998</v>
      </c>
      <c r="F20" s="7">
        <f t="shared" si="1"/>
        <v>3198312.7408799999</v>
      </c>
      <c r="G20" s="1">
        <f t="shared" si="2"/>
        <v>266604.84911999945</v>
      </c>
      <c r="H20" s="1">
        <f t="shared" si="3"/>
        <v>77315.406244799829</v>
      </c>
      <c r="I20" s="15">
        <f t="shared" si="0"/>
        <v>189289.4428751996</v>
      </c>
    </row>
    <row r="21" spans="1:10" x14ac:dyDescent="0.3">
      <c r="A21" s="66">
        <v>43374</v>
      </c>
      <c r="B21" s="87">
        <v>20778787</v>
      </c>
      <c r="C21" s="4">
        <v>3059626.5799999996</v>
      </c>
      <c r="D21" s="9">
        <v>0.1087</v>
      </c>
      <c r="E21" s="88">
        <v>0.28999999999999998</v>
      </c>
      <c r="F21" s="7">
        <f t="shared" si="1"/>
        <v>2258654.1469000001</v>
      </c>
      <c r="G21" s="1">
        <f t="shared" si="2"/>
        <v>800972.43309999956</v>
      </c>
      <c r="H21" s="1">
        <f t="shared" si="3"/>
        <v>232282.00559899985</v>
      </c>
      <c r="I21" s="15">
        <f t="shared" si="0"/>
        <v>568690.42750099977</v>
      </c>
    </row>
    <row r="22" spans="1:10" x14ac:dyDescent="0.3">
      <c r="A22" s="66">
        <v>43344</v>
      </c>
      <c r="B22" s="87">
        <v>29908979</v>
      </c>
      <c r="C22" s="4">
        <v>4361581.6100000003</v>
      </c>
      <c r="D22" s="9">
        <v>0.1087</v>
      </c>
      <c r="E22" s="88">
        <v>0.28999999999999998</v>
      </c>
      <c r="F22" s="7">
        <f t="shared" si="1"/>
        <v>3251106.0172999999</v>
      </c>
      <c r="G22" s="1">
        <f t="shared" si="2"/>
        <v>1110475.5927000004</v>
      </c>
      <c r="H22" s="1">
        <f t="shared" si="3"/>
        <v>322037.92188300006</v>
      </c>
      <c r="I22" s="15">
        <f t="shared" si="0"/>
        <v>788437.67081700033</v>
      </c>
    </row>
    <row r="23" spans="1:10" x14ac:dyDescent="0.3">
      <c r="A23" s="66">
        <v>43313</v>
      </c>
      <c r="B23" s="87">
        <v>31635397</v>
      </c>
      <c r="C23" s="4">
        <v>4615311.0199999996</v>
      </c>
      <c r="D23" s="9">
        <v>0.1087</v>
      </c>
      <c r="E23" s="88">
        <v>0.28999999999999998</v>
      </c>
      <c r="F23" s="7">
        <f t="shared" si="1"/>
        <v>3438767.6539000003</v>
      </c>
      <c r="G23" s="1">
        <f t="shared" si="2"/>
        <v>1176543.3660999993</v>
      </c>
      <c r="H23" s="1">
        <f t="shared" si="3"/>
        <v>341197.57616899977</v>
      </c>
      <c r="I23" s="15">
        <f t="shared" si="0"/>
        <v>835345.78993099951</v>
      </c>
    </row>
    <row r="24" spans="1:10" x14ac:dyDescent="0.3">
      <c r="A24" s="66">
        <v>43282</v>
      </c>
      <c r="B24" s="87">
        <v>28381880</v>
      </c>
      <c r="C24" s="4">
        <v>4119988.3200000003</v>
      </c>
      <c r="D24" s="9">
        <v>0.1087</v>
      </c>
      <c r="E24" s="88">
        <v>0.28999999999999998</v>
      </c>
      <c r="F24" s="7">
        <f t="shared" si="1"/>
        <v>3085110.3560000001</v>
      </c>
      <c r="G24" s="1">
        <f t="shared" si="2"/>
        <v>1034877.9640000002</v>
      </c>
      <c r="H24" s="1">
        <f t="shared" si="3"/>
        <v>300114.60956000001</v>
      </c>
      <c r="I24" s="15">
        <f t="shared" si="0"/>
        <v>734763.35444000014</v>
      </c>
    </row>
    <row r="25" spans="1:10" x14ac:dyDescent="0.3">
      <c r="A25" s="66">
        <v>43252</v>
      </c>
      <c r="B25" s="87">
        <v>22606441</v>
      </c>
      <c r="C25" s="4">
        <v>3302587.6199999996</v>
      </c>
      <c r="D25" s="9">
        <v>0.1087</v>
      </c>
      <c r="E25" s="88">
        <v>0.28999999999999998</v>
      </c>
      <c r="F25" s="7">
        <f t="shared" si="1"/>
        <v>2457320.1367000001</v>
      </c>
      <c r="G25" s="1">
        <f t="shared" si="2"/>
        <v>845267.4832999995</v>
      </c>
      <c r="H25" s="1">
        <f t="shared" si="3"/>
        <v>245127.57015699983</v>
      </c>
      <c r="I25" s="15">
        <f t="shared" si="0"/>
        <v>600139.91314299963</v>
      </c>
    </row>
    <row r="26" spans="1:10" x14ac:dyDescent="0.3">
      <c r="A26" s="66">
        <v>43221</v>
      </c>
      <c r="B26" s="87">
        <v>22622455</v>
      </c>
      <c r="C26" s="4">
        <v>3327882.33</v>
      </c>
      <c r="D26" s="9">
        <v>0.1087</v>
      </c>
      <c r="E26" s="88">
        <v>0.28999999999999998</v>
      </c>
      <c r="F26" s="7">
        <f t="shared" si="1"/>
        <v>2459060.8585000001</v>
      </c>
      <c r="G26" s="1">
        <f t="shared" si="2"/>
        <v>868821.47149999999</v>
      </c>
      <c r="H26" s="1">
        <f t="shared" si="3"/>
        <v>251958.22673499997</v>
      </c>
      <c r="I26" s="15">
        <f t="shared" si="0"/>
        <v>616863.24476499995</v>
      </c>
    </row>
    <row r="27" spans="1:10" x14ac:dyDescent="0.3">
      <c r="A27" s="66">
        <v>43191</v>
      </c>
      <c r="B27" s="87">
        <v>27397130</v>
      </c>
      <c r="C27" s="4">
        <v>4064423.5100000002</v>
      </c>
      <c r="D27" s="9">
        <v>0.12673000000000001</v>
      </c>
      <c r="E27" s="88">
        <v>0.28999999999999998</v>
      </c>
      <c r="F27" s="7">
        <f t="shared" si="1"/>
        <v>3472038.2849000003</v>
      </c>
      <c r="G27" s="1">
        <f t="shared" si="2"/>
        <v>592385.22509999992</v>
      </c>
      <c r="H27" s="1">
        <f t="shared" si="3"/>
        <v>171791.71527899997</v>
      </c>
      <c r="I27" s="15">
        <f t="shared" si="0"/>
        <v>420593.50982099993</v>
      </c>
    </row>
    <row r="28" spans="1:10" x14ac:dyDescent="0.3">
      <c r="A28" s="66">
        <v>43160</v>
      </c>
      <c r="B28" s="87">
        <v>28193084</v>
      </c>
      <c r="C28" s="4">
        <v>4250451.26</v>
      </c>
      <c r="D28" s="9">
        <v>0.12673000000000001</v>
      </c>
      <c r="E28" s="88">
        <v>0.28999999999999998</v>
      </c>
      <c r="F28" s="7">
        <f t="shared" si="1"/>
        <v>3572909.5353200003</v>
      </c>
      <c r="G28" s="1">
        <f t="shared" si="2"/>
        <v>677541.72467999952</v>
      </c>
      <c r="H28" s="1">
        <f t="shared" si="3"/>
        <v>196487.10015719983</v>
      </c>
      <c r="I28" s="15">
        <f t="shared" si="0"/>
        <v>481054.62452279968</v>
      </c>
    </row>
    <row r="29" spans="1:10" x14ac:dyDescent="0.3">
      <c r="A29" s="66">
        <v>43132</v>
      </c>
      <c r="B29" s="87">
        <v>30466370</v>
      </c>
      <c r="C29" s="4">
        <v>4490483.7399999993</v>
      </c>
      <c r="D29" s="9">
        <v>0.12673000000000001</v>
      </c>
      <c r="E29" s="88">
        <v>0.28999999999999998</v>
      </c>
      <c r="F29" s="7">
        <f t="shared" si="1"/>
        <v>3861003.0701000001</v>
      </c>
      <c r="G29" s="1">
        <f t="shared" si="2"/>
        <v>629480.66989999916</v>
      </c>
      <c r="H29" s="1">
        <f t="shared" si="3"/>
        <v>182549.39427099974</v>
      </c>
      <c r="I29" s="15">
        <f t="shared" si="0"/>
        <v>446931.27562899946</v>
      </c>
    </row>
    <row r="30" spans="1:10" x14ac:dyDescent="0.3">
      <c r="A30" s="66">
        <v>43101</v>
      </c>
      <c r="B30" s="87">
        <v>38670611</v>
      </c>
      <c r="C30" s="4">
        <v>5353102.330000001</v>
      </c>
      <c r="D30" s="9">
        <v>0.12673000000000001</v>
      </c>
      <c r="E30" s="88">
        <v>0.28999999999999998</v>
      </c>
      <c r="F30" s="7">
        <f t="shared" si="1"/>
        <v>4900726.5320300004</v>
      </c>
      <c r="G30" s="1">
        <f t="shared" si="2"/>
        <v>452375.79797000065</v>
      </c>
      <c r="H30" s="1">
        <f t="shared" si="3"/>
        <v>131188.98141130019</v>
      </c>
      <c r="I30" s="15">
        <f t="shared" si="0"/>
        <v>321186.81655870046</v>
      </c>
    </row>
    <row r="31" spans="1:10" x14ac:dyDescent="0.3">
      <c r="A31" s="66">
        <v>43070</v>
      </c>
      <c r="B31" s="87">
        <v>29912430</v>
      </c>
      <c r="C31" s="4">
        <v>4021263.53</v>
      </c>
      <c r="D31" s="9">
        <v>0.12673000000000001</v>
      </c>
      <c r="E31" s="88">
        <v>0.28999999999999998</v>
      </c>
      <c r="F31" s="7">
        <f t="shared" ref="F31:F33" si="4">B31*D31</f>
        <v>3790802.2539000004</v>
      </c>
      <c r="G31" s="1">
        <f t="shared" ref="G31:G33" si="5">C31-F31</f>
        <v>230461.27609999944</v>
      </c>
      <c r="H31" s="1">
        <f t="shared" ref="H31:H33" si="6">G31*E31</f>
        <v>66833.770068999831</v>
      </c>
      <c r="I31" s="15">
        <f t="shared" ref="I31:I33" si="7">G31-H31</f>
        <v>163627.50603099959</v>
      </c>
      <c r="J31" s="91" t="s">
        <v>70</v>
      </c>
    </row>
    <row r="32" spans="1:10" x14ac:dyDescent="0.3">
      <c r="A32" s="66">
        <v>43040</v>
      </c>
      <c r="B32" s="87">
        <v>24300294</v>
      </c>
      <c r="C32" s="4">
        <v>3241746.4499999997</v>
      </c>
      <c r="D32" s="9">
        <v>0.12673000000000001</v>
      </c>
      <c r="E32" s="88">
        <v>0.28999999999999998</v>
      </c>
      <c r="F32" s="7">
        <f t="shared" si="4"/>
        <v>3079576.2586200004</v>
      </c>
      <c r="G32" s="1">
        <f t="shared" si="5"/>
        <v>162170.19137999928</v>
      </c>
      <c r="H32" s="1">
        <f t="shared" si="6"/>
        <v>47029.355500199788</v>
      </c>
      <c r="I32" s="15">
        <f t="shared" si="7"/>
        <v>115140.83587979949</v>
      </c>
    </row>
    <row r="33" spans="1:9" ht="15" thickBot="1" x14ac:dyDescent="0.35">
      <c r="A33" s="66">
        <v>43009</v>
      </c>
      <c r="B33" s="87">
        <v>24093941</v>
      </c>
      <c r="C33" s="4">
        <v>3172564.5999999992</v>
      </c>
      <c r="D33" s="9">
        <v>9.4320000000000001E-2</v>
      </c>
      <c r="E33" s="88">
        <v>0.28999999999999998</v>
      </c>
      <c r="F33" s="8">
        <f t="shared" si="4"/>
        <v>2272540.5151200001</v>
      </c>
      <c r="G33" s="6">
        <f t="shared" si="5"/>
        <v>900024.08487999905</v>
      </c>
      <c r="H33" s="6">
        <f t="shared" si="6"/>
        <v>261006.9846151997</v>
      </c>
      <c r="I33" s="24">
        <f t="shared" si="7"/>
        <v>639017.10026479932</v>
      </c>
    </row>
    <row r="34" spans="1:9" ht="15" thickBot="1" x14ac:dyDescent="0.35">
      <c r="A34" s="11" t="s">
        <v>8</v>
      </c>
      <c r="B34" s="12">
        <f>SUM(B4:B30)</f>
        <v>688549025</v>
      </c>
      <c r="C34" s="13">
        <f>SUM(C4:C30)</f>
        <v>104015927.26000001</v>
      </c>
      <c r="D34" s="22"/>
      <c r="E34" s="23"/>
      <c r="F34" s="14">
        <f t="shared" ref="F34:I34" si="8">SUM(F4:F30)</f>
        <v>85178921.372889981</v>
      </c>
      <c r="G34" s="14">
        <f t="shared" si="8"/>
        <v>18837005.887109999</v>
      </c>
      <c r="H34" s="14">
        <f t="shared" si="8"/>
        <v>5529947.7750974987</v>
      </c>
      <c r="I34" s="14">
        <f t="shared" si="8"/>
        <v>13307058.112012496</v>
      </c>
    </row>
    <row r="35" spans="1:9" x14ac:dyDescent="0.3">
      <c r="A35" s="17"/>
      <c r="B35" s="18"/>
      <c r="C35" s="19"/>
      <c r="D35" s="19"/>
      <c r="E35" s="19"/>
      <c r="F35" s="19"/>
      <c r="G35" s="19"/>
      <c r="H35" s="19"/>
      <c r="I35" s="19"/>
    </row>
    <row r="36" spans="1:9" x14ac:dyDescent="0.3">
      <c r="B36" s="20" t="s">
        <v>17</v>
      </c>
      <c r="H36" s="3"/>
      <c r="I36" s="3"/>
    </row>
    <row r="37" spans="1:9" x14ac:dyDescent="0.3">
      <c r="B37" s="16" t="s">
        <v>9</v>
      </c>
      <c r="C37" s="2" t="s">
        <v>21</v>
      </c>
    </row>
    <row r="38" spans="1:9" x14ac:dyDescent="0.3">
      <c r="B38" s="16" t="s">
        <v>10</v>
      </c>
      <c r="C38" s="2" t="s">
        <v>20</v>
      </c>
    </row>
    <row r="39" spans="1:9" x14ac:dyDescent="0.3">
      <c r="B39" s="16" t="s">
        <v>11</v>
      </c>
      <c r="C39" s="2" t="s">
        <v>12</v>
      </c>
    </row>
    <row r="40" spans="1:9" x14ac:dyDescent="0.3">
      <c r="B40" s="16" t="s">
        <v>13</v>
      </c>
      <c r="C40" s="10" t="s">
        <v>14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B41F-604F-42BC-A920-594152FCD539}">
  <dimension ref="A1:Q41"/>
  <sheetViews>
    <sheetView zoomScale="85" zoomScaleNormal="85" workbookViewId="0"/>
  </sheetViews>
  <sheetFormatPr defaultRowHeight="14.4" x14ac:dyDescent="0.3"/>
  <cols>
    <col min="1" max="1" width="9.33203125" customWidth="1"/>
    <col min="2" max="2" width="26.44140625" customWidth="1"/>
    <col min="3" max="3" width="13.6640625" customWidth="1"/>
    <col min="4" max="4" width="10.109375" bestFit="1" customWidth="1"/>
    <col min="5" max="5" width="19.5546875" customWidth="1"/>
    <col min="6" max="6" width="10.5546875" bestFit="1" customWidth="1"/>
    <col min="7" max="7" width="20.44140625" customWidth="1"/>
    <col min="8" max="8" width="18.88671875" bestFit="1" customWidth="1"/>
    <col min="9" max="9" width="19.109375" style="2" customWidth="1"/>
    <col min="10" max="10" width="10.109375" style="2" bestFit="1" customWidth="1"/>
    <col min="11" max="11" width="19.5546875" style="2" customWidth="1"/>
    <col min="12" max="12" width="10.5546875" style="2" bestFit="1" customWidth="1"/>
    <col min="13" max="13" width="20.44140625" style="2" customWidth="1"/>
    <col min="14" max="14" width="18.88671875" style="2" bestFit="1" customWidth="1"/>
    <col min="15" max="15" width="19.109375" style="2" customWidth="1"/>
  </cols>
  <sheetData>
    <row r="1" spans="1:17" x14ac:dyDescent="0.3">
      <c r="A1" s="5" t="s">
        <v>54</v>
      </c>
      <c r="B1" s="5" t="s">
        <v>40</v>
      </c>
    </row>
    <row r="2" spans="1:17" ht="15" thickBot="1" x14ac:dyDescent="0.35"/>
    <row r="3" spans="1:17" ht="72.599999999999994" thickBot="1" x14ac:dyDescent="0.35">
      <c r="A3" s="33" t="s">
        <v>24</v>
      </c>
      <c r="B3" s="34" t="s">
        <v>22</v>
      </c>
      <c r="C3" s="35" t="s">
        <v>23</v>
      </c>
      <c r="D3" s="33" t="s">
        <v>27</v>
      </c>
      <c r="E3" s="34" t="s">
        <v>28</v>
      </c>
      <c r="F3" s="34" t="s">
        <v>25</v>
      </c>
      <c r="G3" s="34" t="s">
        <v>26</v>
      </c>
      <c r="H3" s="34" t="s">
        <v>33</v>
      </c>
      <c r="I3" s="35" t="s">
        <v>34</v>
      </c>
      <c r="J3" s="33" t="s">
        <v>29</v>
      </c>
      <c r="K3" s="34" t="s">
        <v>30</v>
      </c>
      <c r="L3" s="34" t="s">
        <v>31</v>
      </c>
      <c r="M3" s="34" t="s">
        <v>32</v>
      </c>
      <c r="N3" s="34" t="s">
        <v>33</v>
      </c>
      <c r="O3" s="35" t="s">
        <v>34</v>
      </c>
      <c r="Q3" s="89" t="s">
        <v>69</v>
      </c>
    </row>
    <row r="4" spans="1:17" ht="28.8" x14ac:dyDescent="0.3">
      <c r="A4" s="30">
        <v>1</v>
      </c>
      <c r="B4" s="55" t="s">
        <v>63</v>
      </c>
      <c r="C4" s="56" t="s">
        <v>64</v>
      </c>
      <c r="D4" s="43">
        <f>'2019 RAAF Calc'!I33</f>
        <v>5.5999999999999999E-3</v>
      </c>
      <c r="E4" s="51">
        <f>ROUND(D4*Q4,2)</f>
        <v>3.36</v>
      </c>
      <c r="F4" s="47">
        <f>'2019 RAAF Calc'!L33</f>
        <v>5.4200000000000003E-3</v>
      </c>
      <c r="G4" s="51">
        <f>ROUND(F4*Q4,2)</f>
        <v>3.25</v>
      </c>
      <c r="H4" s="31">
        <f>D4-F4</f>
        <v>1.799999999999996E-4</v>
      </c>
      <c r="I4" s="32">
        <f>E4-G4</f>
        <v>0.10999999999999988</v>
      </c>
      <c r="J4" s="43">
        <f>'2020 RAAF Calc'!I33</f>
        <v>6.1399999999999996E-3</v>
      </c>
      <c r="K4" s="51">
        <f>ROUND(J4*Q4,2)</f>
        <v>3.68</v>
      </c>
      <c r="L4" s="47">
        <f>'2020 RAAF Calc'!L33</f>
        <v>5.94E-3</v>
      </c>
      <c r="M4" s="51">
        <f>ROUND(L4*Q4,2)</f>
        <v>3.56</v>
      </c>
      <c r="N4" s="92">
        <f>J4-L4</f>
        <v>1.9999999999999966E-4</v>
      </c>
      <c r="O4" s="93">
        <f>K4-M4</f>
        <v>0.12000000000000011</v>
      </c>
      <c r="Q4" s="90">
        <v>600</v>
      </c>
    </row>
    <row r="5" spans="1:17" ht="28.8" x14ac:dyDescent="0.3">
      <c r="A5" s="28">
        <v>2</v>
      </c>
      <c r="B5" s="55" t="s">
        <v>63</v>
      </c>
      <c r="C5" s="58" t="s">
        <v>65</v>
      </c>
      <c r="D5" s="43">
        <f>'2019 RAAF Calc'!I33</f>
        <v>5.5999999999999999E-3</v>
      </c>
      <c r="E5" s="51">
        <f t="shared" ref="E5:E8" si="0">ROUND(D5*Q5,2)</f>
        <v>3.36</v>
      </c>
      <c r="F5" s="47">
        <f>'2019 RAAF Calc'!L33</f>
        <v>5.4200000000000003E-3</v>
      </c>
      <c r="G5" s="51">
        <f t="shared" ref="G5:G8" si="1">ROUND(F5*Q5,2)</f>
        <v>3.25</v>
      </c>
      <c r="H5" s="21">
        <f t="shared" ref="H5:H25" si="2">D5-F5</f>
        <v>1.799999999999996E-4</v>
      </c>
      <c r="I5" s="25">
        <f t="shared" ref="I5:I25" si="3">E5-G5</f>
        <v>0.10999999999999988</v>
      </c>
      <c r="J5" s="43">
        <f>'2020 RAAF Calc'!I33</f>
        <v>6.1399999999999996E-3</v>
      </c>
      <c r="K5" s="51">
        <f t="shared" ref="K5:K8" si="4">ROUND(J5*Q5,2)</f>
        <v>3.68</v>
      </c>
      <c r="L5" s="47">
        <f>'2020 RAAF Calc'!L33</f>
        <v>5.94E-3</v>
      </c>
      <c r="M5" s="51">
        <f t="shared" ref="M5:M8" si="5">ROUND(L5*Q5,2)</f>
        <v>3.56</v>
      </c>
      <c r="N5" s="92">
        <f t="shared" ref="N5:N25" si="6">J5-L5</f>
        <v>1.9999999999999966E-4</v>
      </c>
      <c r="O5" s="93">
        <f t="shared" ref="O5:O25" si="7">K5-M5</f>
        <v>0.12000000000000011</v>
      </c>
      <c r="Q5" s="90">
        <v>600</v>
      </c>
    </row>
    <row r="6" spans="1:17" ht="28.8" x14ac:dyDescent="0.3">
      <c r="A6" s="28">
        <v>3</v>
      </c>
      <c r="B6" s="55" t="s">
        <v>63</v>
      </c>
      <c r="C6" s="58" t="s">
        <v>66</v>
      </c>
      <c r="D6" s="44">
        <f>'2019 RAAF Calc'!I37</f>
        <v>4.3600000000000002E-3</v>
      </c>
      <c r="E6" s="51">
        <f t="shared" si="0"/>
        <v>5.0599999999999996</v>
      </c>
      <c r="F6" s="48">
        <f>'2019 RAAF Calc'!L37</f>
        <v>4.2199999999999998E-3</v>
      </c>
      <c r="G6" s="51">
        <f t="shared" si="1"/>
        <v>4.9000000000000004</v>
      </c>
      <c r="H6" s="21">
        <f t="shared" si="2"/>
        <v>1.4000000000000037E-4</v>
      </c>
      <c r="I6" s="94">
        <f>E6-G6</f>
        <v>0.15999999999999925</v>
      </c>
      <c r="J6" s="44">
        <f>'2020 RAAF Calc'!I35</f>
        <v>5.0799999999999994E-3</v>
      </c>
      <c r="K6" s="51">
        <f t="shared" si="4"/>
        <v>5.89</v>
      </c>
      <c r="L6" s="48">
        <f>'2020 RAAF Calc'!L35</f>
        <v>4.919999999999999E-3</v>
      </c>
      <c r="M6" s="51">
        <f t="shared" si="5"/>
        <v>5.71</v>
      </c>
      <c r="N6" s="92">
        <f t="shared" si="6"/>
        <v>1.6000000000000042E-4</v>
      </c>
      <c r="O6" s="93">
        <f t="shared" si="7"/>
        <v>0.17999999999999972</v>
      </c>
      <c r="Q6" s="90">
        <v>1160</v>
      </c>
    </row>
    <row r="7" spans="1:17" ht="28.8" x14ac:dyDescent="0.3">
      <c r="A7" s="28">
        <v>4</v>
      </c>
      <c r="B7" s="55" t="s">
        <v>63</v>
      </c>
      <c r="C7" s="58" t="s">
        <v>67</v>
      </c>
      <c r="D7" s="44">
        <f>'2019 RAAF Calc'!I39</f>
        <v>3.2700000000000003E-3</v>
      </c>
      <c r="E7" s="51">
        <f t="shared" si="0"/>
        <v>61.86</v>
      </c>
      <c r="F7" s="48">
        <f>'2019 RAAF Calc'!L39</f>
        <v>3.1700000000000005E-3</v>
      </c>
      <c r="G7" s="51">
        <f t="shared" si="1"/>
        <v>59.97</v>
      </c>
      <c r="H7" s="21">
        <f t="shared" si="2"/>
        <v>9.9999999999999829E-5</v>
      </c>
      <c r="I7" s="94">
        <f>E7-G7</f>
        <v>1.8900000000000006</v>
      </c>
      <c r="J7" s="44">
        <f>'2020 RAAF Calc'!I37</f>
        <v>3.7700000000000003E-3</v>
      </c>
      <c r="K7" s="51">
        <f t="shared" si="4"/>
        <v>71.319999999999993</v>
      </c>
      <c r="L7" s="48">
        <f>'2020 RAAF Calc'!L37</f>
        <v>3.6500000000000005E-3</v>
      </c>
      <c r="M7" s="51">
        <f t="shared" si="5"/>
        <v>69.05</v>
      </c>
      <c r="N7" s="92">
        <f t="shared" si="6"/>
        <v>1.1999999999999988E-4</v>
      </c>
      <c r="O7" s="93">
        <f t="shared" si="7"/>
        <v>2.269999999999996</v>
      </c>
      <c r="Q7" s="90">
        <v>18918</v>
      </c>
    </row>
    <row r="8" spans="1:17" ht="28.8" x14ac:dyDescent="0.3">
      <c r="A8" s="28">
        <v>5</v>
      </c>
      <c r="B8" s="55" t="s">
        <v>63</v>
      </c>
      <c r="C8" s="58" t="s">
        <v>68</v>
      </c>
      <c r="D8" s="44">
        <f>'2019 RAAF Calc'!I43</f>
        <v>4.5799999999999999E-3</v>
      </c>
      <c r="E8" s="51">
        <f t="shared" si="0"/>
        <v>840.46</v>
      </c>
      <c r="F8" s="48">
        <f>'2019 RAAF Calc'!L41</f>
        <v>1.98E-3</v>
      </c>
      <c r="G8" s="51">
        <f t="shared" si="1"/>
        <v>363.34</v>
      </c>
      <c r="H8" s="21">
        <f t="shared" si="2"/>
        <v>2.5999999999999999E-3</v>
      </c>
      <c r="I8" s="25">
        <f t="shared" si="3"/>
        <v>477.12000000000006</v>
      </c>
      <c r="J8" s="44">
        <f>'2020 RAAF Calc'!I39</f>
        <v>2.2300000000000002E-3</v>
      </c>
      <c r="K8" s="51">
        <f t="shared" si="4"/>
        <v>409.22</v>
      </c>
      <c r="L8" s="48">
        <f>'2020 RAAF Calc'!L39</f>
        <v>2.16E-3</v>
      </c>
      <c r="M8" s="51">
        <f t="shared" si="5"/>
        <v>396.37</v>
      </c>
      <c r="N8" s="92">
        <f t="shared" si="6"/>
        <v>7.0000000000000184E-5</v>
      </c>
      <c r="O8" s="93">
        <f t="shared" si="7"/>
        <v>12.850000000000023</v>
      </c>
      <c r="Q8" s="90">
        <v>183506</v>
      </c>
    </row>
    <row r="9" spans="1:17" x14ac:dyDescent="0.3">
      <c r="A9" s="28">
        <v>6</v>
      </c>
      <c r="B9" s="57"/>
      <c r="C9" s="58"/>
      <c r="D9" s="44"/>
      <c r="E9" s="52"/>
      <c r="F9" s="48"/>
      <c r="G9" s="52"/>
      <c r="H9" s="21">
        <f t="shared" si="2"/>
        <v>0</v>
      </c>
      <c r="I9" s="25">
        <f t="shared" si="3"/>
        <v>0</v>
      </c>
      <c r="J9" s="44"/>
      <c r="K9" s="52"/>
      <c r="L9" s="48"/>
      <c r="M9" s="52"/>
      <c r="N9" s="92">
        <f t="shared" si="6"/>
        <v>0</v>
      </c>
      <c r="O9" s="93">
        <f t="shared" si="7"/>
        <v>0</v>
      </c>
    </row>
    <row r="10" spans="1:17" x14ac:dyDescent="0.3">
      <c r="A10" s="28">
        <v>7</v>
      </c>
      <c r="B10" s="57"/>
      <c r="C10" s="58"/>
      <c r="D10" s="44"/>
      <c r="E10" s="52"/>
      <c r="F10" s="48"/>
      <c r="G10" s="52"/>
      <c r="H10" s="21">
        <f t="shared" si="2"/>
        <v>0</v>
      </c>
      <c r="I10" s="25">
        <f t="shared" si="3"/>
        <v>0</v>
      </c>
      <c r="J10" s="44"/>
      <c r="K10" s="52"/>
      <c r="L10" s="48"/>
      <c r="M10" s="52"/>
      <c r="N10" s="92">
        <f t="shared" si="6"/>
        <v>0</v>
      </c>
      <c r="O10" s="93">
        <f t="shared" si="7"/>
        <v>0</v>
      </c>
    </row>
    <row r="11" spans="1:17" x14ac:dyDescent="0.3">
      <c r="A11" s="28">
        <v>8</v>
      </c>
      <c r="B11" s="57"/>
      <c r="C11" s="58"/>
      <c r="D11" s="44"/>
      <c r="E11" s="52"/>
      <c r="F11" s="48"/>
      <c r="G11" s="52"/>
      <c r="H11" s="21">
        <f t="shared" si="2"/>
        <v>0</v>
      </c>
      <c r="I11" s="25">
        <f t="shared" si="3"/>
        <v>0</v>
      </c>
      <c r="J11" s="44"/>
      <c r="K11" s="52"/>
      <c r="L11" s="48"/>
      <c r="M11" s="52"/>
      <c r="N11" s="92">
        <f t="shared" si="6"/>
        <v>0</v>
      </c>
      <c r="O11" s="93">
        <f t="shared" si="7"/>
        <v>0</v>
      </c>
    </row>
    <row r="12" spans="1:17" x14ac:dyDescent="0.3">
      <c r="A12" s="28">
        <v>9</v>
      </c>
      <c r="B12" s="57"/>
      <c r="C12" s="58"/>
      <c r="D12" s="44"/>
      <c r="E12" s="52"/>
      <c r="F12" s="48"/>
      <c r="G12" s="52"/>
      <c r="H12" s="21">
        <f t="shared" si="2"/>
        <v>0</v>
      </c>
      <c r="I12" s="25">
        <f t="shared" si="3"/>
        <v>0</v>
      </c>
      <c r="J12" s="44"/>
      <c r="K12" s="52"/>
      <c r="L12" s="48"/>
      <c r="M12" s="52"/>
      <c r="N12" s="92">
        <f t="shared" si="6"/>
        <v>0</v>
      </c>
      <c r="O12" s="93">
        <f t="shared" si="7"/>
        <v>0</v>
      </c>
    </row>
    <row r="13" spans="1:17" x14ac:dyDescent="0.3">
      <c r="A13" s="28">
        <v>10</v>
      </c>
      <c r="B13" s="57"/>
      <c r="C13" s="58"/>
      <c r="D13" s="44"/>
      <c r="E13" s="52"/>
      <c r="F13" s="48"/>
      <c r="G13" s="52"/>
      <c r="H13" s="21">
        <f t="shared" si="2"/>
        <v>0</v>
      </c>
      <c r="I13" s="25">
        <f t="shared" si="3"/>
        <v>0</v>
      </c>
      <c r="J13" s="44"/>
      <c r="K13" s="52"/>
      <c r="L13" s="48"/>
      <c r="M13" s="52"/>
      <c r="N13" s="92">
        <f t="shared" si="6"/>
        <v>0</v>
      </c>
      <c r="O13" s="93">
        <f t="shared" si="7"/>
        <v>0</v>
      </c>
    </row>
    <row r="14" spans="1:17" x14ac:dyDescent="0.3">
      <c r="A14" s="28">
        <v>11</v>
      </c>
      <c r="B14" s="57"/>
      <c r="C14" s="58"/>
      <c r="D14" s="44"/>
      <c r="E14" s="52"/>
      <c r="F14" s="48"/>
      <c r="G14" s="52"/>
      <c r="H14" s="21">
        <f t="shared" si="2"/>
        <v>0</v>
      </c>
      <c r="I14" s="25">
        <f t="shared" si="3"/>
        <v>0</v>
      </c>
      <c r="J14" s="44"/>
      <c r="K14" s="52"/>
      <c r="L14" s="48"/>
      <c r="M14" s="52"/>
      <c r="N14" s="92">
        <f t="shared" si="6"/>
        <v>0</v>
      </c>
      <c r="O14" s="93">
        <f t="shared" si="7"/>
        <v>0</v>
      </c>
    </row>
    <row r="15" spans="1:17" x14ac:dyDescent="0.3">
      <c r="A15" s="28">
        <v>12</v>
      </c>
      <c r="B15" s="57"/>
      <c r="C15" s="58"/>
      <c r="D15" s="44"/>
      <c r="E15" s="52"/>
      <c r="F15" s="48"/>
      <c r="G15" s="52"/>
      <c r="H15" s="21">
        <f t="shared" si="2"/>
        <v>0</v>
      </c>
      <c r="I15" s="25">
        <f t="shared" si="3"/>
        <v>0</v>
      </c>
      <c r="J15" s="44"/>
      <c r="K15" s="52"/>
      <c r="L15" s="48"/>
      <c r="M15" s="52"/>
      <c r="N15" s="92">
        <f t="shared" si="6"/>
        <v>0</v>
      </c>
      <c r="O15" s="93">
        <f t="shared" si="7"/>
        <v>0</v>
      </c>
    </row>
    <row r="16" spans="1:17" x14ac:dyDescent="0.3">
      <c r="A16" s="28">
        <v>13</v>
      </c>
      <c r="B16" s="57"/>
      <c r="C16" s="58"/>
      <c r="D16" s="44"/>
      <c r="E16" s="52"/>
      <c r="F16" s="48"/>
      <c r="G16" s="52"/>
      <c r="H16" s="21">
        <f t="shared" si="2"/>
        <v>0</v>
      </c>
      <c r="I16" s="25">
        <f t="shared" si="3"/>
        <v>0</v>
      </c>
      <c r="J16" s="44"/>
      <c r="K16" s="52"/>
      <c r="L16" s="48"/>
      <c r="M16" s="52"/>
      <c r="N16" s="92">
        <f t="shared" si="6"/>
        <v>0</v>
      </c>
      <c r="O16" s="93">
        <f t="shared" si="7"/>
        <v>0</v>
      </c>
    </row>
    <row r="17" spans="1:15" x14ac:dyDescent="0.3">
      <c r="A17" s="28">
        <v>14</v>
      </c>
      <c r="B17" s="57"/>
      <c r="C17" s="58"/>
      <c r="D17" s="44"/>
      <c r="E17" s="52"/>
      <c r="F17" s="48"/>
      <c r="G17" s="52"/>
      <c r="H17" s="21">
        <f t="shared" si="2"/>
        <v>0</v>
      </c>
      <c r="I17" s="25">
        <f t="shared" si="3"/>
        <v>0</v>
      </c>
      <c r="J17" s="44"/>
      <c r="K17" s="52"/>
      <c r="L17" s="48"/>
      <c r="M17" s="52"/>
      <c r="N17" s="92">
        <f t="shared" si="6"/>
        <v>0</v>
      </c>
      <c r="O17" s="93">
        <f t="shared" si="7"/>
        <v>0</v>
      </c>
    </row>
    <row r="18" spans="1:15" x14ac:dyDescent="0.3">
      <c r="A18" s="28">
        <v>15</v>
      </c>
      <c r="B18" s="57"/>
      <c r="C18" s="58"/>
      <c r="D18" s="44"/>
      <c r="E18" s="52"/>
      <c r="F18" s="48"/>
      <c r="G18" s="52"/>
      <c r="H18" s="21">
        <f t="shared" si="2"/>
        <v>0</v>
      </c>
      <c r="I18" s="25">
        <f t="shared" si="3"/>
        <v>0</v>
      </c>
      <c r="J18" s="44"/>
      <c r="K18" s="52"/>
      <c r="L18" s="48"/>
      <c r="M18" s="52"/>
      <c r="N18" s="92">
        <f t="shared" si="6"/>
        <v>0</v>
      </c>
      <c r="O18" s="93">
        <f t="shared" si="7"/>
        <v>0</v>
      </c>
    </row>
    <row r="19" spans="1:15" x14ac:dyDescent="0.3">
      <c r="A19" s="28">
        <v>16</v>
      </c>
      <c r="B19" s="59"/>
      <c r="C19" s="60"/>
      <c r="D19" s="45"/>
      <c r="E19" s="53"/>
      <c r="F19" s="49"/>
      <c r="G19" s="53"/>
      <c r="H19" s="21">
        <f t="shared" si="2"/>
        <v>0</v>
      </c>
      <c r="I19" s="25">
        <f t="shared" si="3"/>
        <v>0</v>
      </c>
      <c r="J19" s="45"/>
      <c r="K19" s="53"/>
      <c r="L19" s="49"/>
      <c r="M19" s="53"/>
      <c r="N19" s="92">
        <f t="shared" si="6"/>
        <v>0</v>
      </c>
      <c r="O19" s="93">
        <f t="shared" si="7"/>
        <v>0</v>
      </c>
    </row>
    <row r="20" spans="1:15" x14ac:dyDescent="0.3">
      <c r="A20" s="28">
        <v>17</v>
      </c>
      <c r="B20" s="59"/>
      <c r="C20" s="60"/>
      <c r="D20" s="45"/>
      <c r="E20" s="53"/>
      <c r="F20" s="49"/>
      <c r="G20" s="53"/>
      <c r="H20" s="21">
        <f t="shared" si="2"/>
        <v>0</v>
      </c>
      <c r="I20" s="25">
        <f t="shared" si="3"/>
        <v>0</v>
      </c>
      <c r="J20" s="45"/>
      <c r="K20" s="53"/>
      <c r="L20" s="49"/>
      <c r="M20" s="53"/>
      <c r="N20" s="92">
        <f t="shared" si="6"/>
        <v>0</v>
      </c>
      <c r="O20" s="93">
        <f t="shared" si="7"/>
        <v>0</v>
      </c>
    </row>
    <row r="21" spans="1:15" x14ac:dyDescent="0.3">
      <c r="A21" s="28">
        <v>18</v>
      </c>
      <c r="B21" s="59"/>
      <c r="C21" s="60"/>
      <c r="D21" s="45"/>
      <c r="E21" s="53"/>
      <c r="F21" s="49"/>
      <c r="G21" s="53"/>
      <c r="H21" s="21">
        <f t="shared" si="2"/>
        <v>0</v>
      </c>
      <c r="I21" s="25">
        <f t="shared" si="3"/>
        <v>0</v>
      </c>
      <c r="J21" s="45"/>
      <c r="K21" s="53"/>
      <c r="L21" s="49"/>
      <c r="M21" s="53"/>
      <c r="N21" s="92">
        <f t="shared" si="6"/>
        <v>0</v>
      </c>
      <c r="O21" s="93">
        <f t="shared" si="7"/>
        <v>0</v>
      </c>
    </row>
    <row r="22" spans="1:15" x14ac:dyDescent="0.3">
      <c r="A22" s="28">
        <v>19</v>
      </c>
      <c r="B22" s="59"/>
      <c r="C22" s="60"/>
      <c r="D22" s="45"/>
      <c r="E22" s="53"/>
      <c r="F22" s="49"/>
      <c r="G22" s="53"/>
      <c r="H22" s="21">
        <f t="shared" si="2"/>
        <v>0</v>
      </c>
      <c r="I22" s="25">
        <f t="shared" si="3"/>
        <v>0</v>
      </c>
      <c r="J22" s="45"/>
      <c r="K22" s="53"/>
      <c r="L22" s="49"/>
      <c r="M22" s="53"/>
      <c r="N22" s="92">
        <f t="shared" si="6"/>
        <v>0</v>
      </c>
      <c r="O22" s="93">
        <f t="shared" si="7"/>
        <v>0</v>
      </c>
    </row>
    <row r="23" spans="1:15" x14ac:dyDescent="0.3">
      <c r="A23" s="28">
        <v>20</v>
      </c>
      <c r="B23" s="59"/>
      <c r="C23" s="60"/>
      <c r="D23" s="45"/>
      <c r="E23" s="53"/>
      <c r="F23" s="49"/>
      <c r="G23" s="53"/>
      <c r="H23" s="21">
        <f t="shared" si="2"/>
        <v>0</v>
      </c>
      <c r="I23" s="25">
        <f t="shared" si="3"/>
        <v>0</v>
      </c>
      <c r="J23" s="45"/>
      <c r="K23" s="53"/>
      <c r="L23" s="49"/>
      <c r="M23" s="53"/>
      <c r="N23" s="92">
        <f t="shared" si="6"/>
        <v>0</v>
      </c>
      <c r="O23" s="93">
        <f t="shared" si="7"/>
        <v>0</v>
      </c>
    </row>
    <row r="24" spans="1:15" x14ac:dyDescent="0.3">
      <c r="A24" s="28">
        <v>21</v>
      </c>
      <c r="B24" s="59"/>
      <c r="C24" s="60"/>
      <c r="D24" s="45"/>
      <c r="E24" s="53"/>
      <c r="F24" s="49"/>
      <c r="G24" s="53"/>
      <c r="H24" s="21">
        <f t="shared" si="2"/>
        <v>0</v>
      </c>
      <c r="I24" s="25">
        <f t="shared" si="3"/>
        <v>0</v>
      </c>
      <c r="J24" s="45"/>
      <c r="K24" s="53"/>
      <c r="L24" s="49"/>
      <c r="M24" s="53"/>
      <c r="N24" s="92">
        <f t="shared" si="6"/>
        <v>0</v>
      </c>
      <c r="O24" s="93">
        <f t="shared" si="7"/>
        <v>0</v>
      </c>
    </row>
    <row r="25" spans="1:15" ht="15" thickBot="1" x14ac:dyDescent="0.35">
      <c r="A25" s="29">
        <v>22</v>
      </c>
      <c r="B25" s="61"/>
      <c r="C25" s="62"/>
      <c r="D25" s="46"/>
      <c r="E25" s="54"/>
      <c r="F25" s="50"/>
      <c r="G25" s="54"/>
      <c r="H25" s="26">
        <f t="shared" si="2"/>
        <v>0</v>
      </c>
      <c r="I25" s="27">
        <f t="shared" si="3"/>
        <v>0</v>
      </c>
      <c r="J25" s="46"/>
      <c r="K25" s="54"/>
      <c r="L25" s="50"/>
      <c r="M25" s="54"/>
      <c r="N25" s="26">
        <f t="shared" si="6"/>
        <v>0</v>
      </c>
      <c r="O25" s="27">
        <f t="shared" si="7"/>
        <v>0</v>
      </c>
    </row>
    <row r="27" spans="1:15" x14ac:dyDescent="0.3">
      <c r="B27" s="20" t="s">
        <v>17</v>
      </c>
    </row>
    <row r="28" spans="1:15" x14ac:dyDescent="0.3">
      <c r="B28" s="16" t="s">
        <v>9</v>
      </c>
      <c r="C28" t="s">
        <v>35</v>
      </c>
    </row>
    <row r="29" spans="1:15" x14ac:dyDescent="0.3">
      <c r="B29" s="16" t="s">
        <v>10</v>
      </c>
      <c r="C29" t="s">
        <v>36</v>
      </c>
    </row>
    <row r="30" spans="1:15" x14ac:dyDescent="0.3">
      <c r="B30" s="16" t="s">
        <v>11</v>
      </c>
      <c r="C30" t="s">
        <v>37</v>
      </c>
    </row>
    <row r="31" spans="1:15" x14ac:dyDescent="0.3">
      <c r="B31" s="16" t="s">
        <v>13</v>
      </c>
      <c r="C31" s="2" t="s">
        <v>38</v>
      </c>
    </row>
    <row r="32" spans="1:15" x14ac:dyDescent="0.3">
      <c r="B32" s="16" t="s">
        <v>41</v>
      </c>
      <c r="C32" s="2" t="s">
        <v>60</v>
      </c>
    </row>
    <row r="33" spans="1:3" x14ac:dyDescent="0.3">
      <c r="B33" s="16" t="s">
        <v>42</v>
      </c>
      <c r="C33" s="2" t="s">
        <v>58</v>
      </c>
    </row>
    <row r="34" spans="1:3" x14ac:dyDescent="0.3">
      <c r="B34" s="16" t="s">
        <v>15</v>
      </c>
      <c r="C34" s="2" t="s">
        <v>46</v>
      </c>
    </row>
    <row r="35" spans="1:3" x14ac:dyDescent="0.3">
      <c r="B35" s="16" t="s">
        <v>16</v>
      </c>
      <c r="C35" s="2" t="s">
        <v>45</v>
      </c>
    </row>
    <row r="36" spans="1:3" x14ac:dyDescent="0.3">
      <c r="B36" s="16" t="s">
        <v>43</v>
      </c>
      <c r="C36" s="2" t="s">
        <v>61</v>
      </c>
    </row>
    <row r="37" spans="1:3" x14ac:dyDescent="0.3">
      <c r="B37" s="16" t="s">
        <v>44</v>
      </c>
      <c r="C37" s="2" t="s">
        <v>59</v>
      </c>
    </row>
    <row r="39" spans="1:3" x14ac:dyDescent="0.3">
      <c r="B39" s="16" t="s">
        <v>73</v>
      </c>
      <c r="C39" t="s">
        <v>74</v>
      </c>
    </row>
    <row r="40" spans="1:3" x14ac:dyDescent="0.3">
      <c r="A40" s="16"/>
      <c r="B40" s="16" t="s">
        <v>73</v>
      </c>
      <c r="C40" s="2" t="s">
        <v>75</v>
      </c>
    </row>
    <row r="41" spans="1:3" x14ac:dyDescent="0.3">
      <c r="B41" s="16"/>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758D0-8B06-4D19-A75B-4D7A955C937C}">
  <sheetPr>
    <pageSetUpPr fitToPage="1"/>
  </sheetPr>
  <dimension ref="A1:O60"/>
  <sheetViews>
    <sheetView view="pageBreakPreview" zoomScale="75" zoomScaleNormal="75" zoomScaleSheetLayoutView="75" workbookViewId="0"/>
  </sheetViews>
  <sheetFormatPr defaultColWidth="12" defaultRowHeight="15.6" x14ac:dyDescent="0.3"/>
  <cols>
    <col min="1" max="1" width="12" style="95" customWidth="1"/>
    <col min="2" max="2" width="13.109375" style="95" customWidth="1"/>
    <col min="3" max="3" width="13.44140625" style="95" customWidth="1"/>
    <col min="4" max="4" width="22.6640625" style="95" customWidth="1"/>
    <col min="5" max="5" width="18.6640625" style="95" customWidth="1"/>
    <col min="6" max="6" width="20.6640625" style="95" customWidth="1"/>
    <col min="7" max="7" width="14.6640625" style="95" bestFit="1" customWidth="1"/>
    <col min="8" max="8" width="15.6640625" style="95" customWidth="1"/>
    <col min="9" max="9" width="16.44140625" style="95" customWidth="1"/>
    <col min="10" max="10" width="21.109375" style="95" customWidth="1"/>
    <col min="11" max="11" width="21.44140625" style="95" customWidth="1"/>
    <col min="12" max="12" width="19" style="95" bestFit="1" customWidth="1"/>
    <col min="13" max="13" width="22.44140625" style="95" bestFit="1" customWidth="1"/>
    <col min="14" max="14" width="12" style="95"/>
    <col min="15" max="15" width="17" style="95" bestFit="1" customWidth="1"/>
    <col min="16" max="16384" width="12" style="95"/>
  </cols>
  <sheetData>
    <row r="1" spans="1:15" x14ac:dyDescent="0.3">
      <c r="B1" s="96"/>
      <c r="I1" s="97" t="s">
        <v>76</v>
      </c>
      <c r="J1" s="98"/>
      <c r="K1" s="98"/>
      <c r="L1" s="99"/>
    </row>
    <row r="2" spans="1:15" x14ac:dyDescent="0.3">
      <c r="B2" s="96"/>
      <c r="I2" s="97" t="s">
        <v>77</v>
      </c>
      <c r="J2" s="98"/>
      <c r="K2" s="98"/>
      <c r="L2" s="99"/>
    </row>
    <row r="3" spans="1:15" x14ac:dyDescent="0.3">
      <c r="A3" s="100"/>
      <c r="I3" s="97" t="s">
        <v>78</v>
      </c>
      <c r="J3" s="98"/>
      <c r="K3" s="98"/>
      <c r="L3" s="99"/>
    </row>
    <row r="4" spans="1:15" x14ac:dyDescent="0.3">
      <c r="I4" s="101" t="s">
        <v>79</v>
      </c>
      <c r="J4" s="98"/>
      <c r="K4" s="98"/>
      <c r="L4" s="99"/>
    </row>
    <row r="5" spans="1:15" x14ac:dyDescent="0.3">
      <c r="A5" s="102"/>
      <c r="I5" s="103" t="s">
        <v>80</v>
      </c>
    </row>
    <row r="6" spans="1:15" x14ac:dyDescent="0.3">
      <c r="A6" s="102"/>
      <c r="I6" s="97" t="s">
        <v>81</v>
      </c>
    </row>
    <row r="7" spans="1:15" x14ac:dyDescent="0.3">
      <c r="H7" s="98"/>
      <c r="I7" s="104" t="s">
        <v>82</v>
      </c>
    </row>
    <row r="10" spans="1:15" x14ac:dyDescent="0.3">
      <c r="A10" s="105" t="s">
        <v>76</v>
      </c>
      <c r="B10" s="105"/>
      <c r="C10" s="105"/>
      <c r="D10" s="105"/>
      <c r="E10" s="105"/>
      <c r="F10" s="105"/>
      <c r="G10" s="105"/>
      <c r="H10" s="105"/>
      <c r="I10" s="105"/>
    </row>
    <row r="11" spans="1:15" x14ac:dyDescent="0.3">
      <c r="A11" s="105" t="s">
        <v>77</v>
      </c>
      <c r="B11" s="105"/>
      <c r="C11" s="105"/>
      <c r="D11" s="105"/>
      <c r="E11" s="105"/>
      <c r="F11" s="105"/>
      <c r="G11" s="105"/>
      <c r="H11" s="105"/>
      <c r="I11" s="105"/>
      <c r="J11" s="106"/>
    </row>
    <row r="12" spans="1:15" x14ac:dyDescent="0.3">
      <c r="A12" s="107" t="s">
        <v>83</v>
      </c>
      <c r="B12" s="105"/>
      <c r="C12" s="105"/>
      <c r="D12" s="105"/>
      <c r="E12" s="105"/>
      <c r="F12" s="105"/>
      <c r="G12" s="105"/>
      <c r="H12" s="105"/>
      <c r="I12" s="105"/>
      <c r="J12" s="108"/>
      <c r="O12" s="109"/>
    </row>
    <row r="13" spans="1:15" x14ac:dyDescent="0.3">
      <c r="A13" s="110"/>
      <c r="J13" s="98"/>
      <c r="K13" s="98"/>
      <c r="L13" s="98"/>
      <c r="M13" s="98"/>
      <c r="N13" s="98"/>
      <c r="O13" s="98"/>
    </row>
    <row r="14" spans="1:15" x14ac:dyDescent="0.3">
      <c r="J14" s="98"/>
      <c r="K14" s="98"/>
      <c r="L14" s="98"/>
      <c r="M14" s="98"/>
      <c r="N14" s="98"/>
      <c r="O14" s="98"/>
    </row>
    <row r="15" spans="1:15" x14ac:dyDescent="0.3">
      <c r="J15" s="98"/>
      <c r="K15" s="98"/>
      <c r="L15" s="98"/>
      <c r="M15" s="98"/>
      <c r="N15" s="98"/>
      <c r="O15" s="98"/>
    </row>
    <row r="16" spans="1:15" x14ac:dyDescent="0.3">
      <c r="A16" s="111">
        <v>-1</v>
      </c>
      <c r="B16" s="112" t="s">
        <v>84</v>
      </c>
      <c r="I16" s="109">
        <v>63551035.838822745</v>
      </c>
      <c r="J16" s="109"/>
      <c r="K16" s="98"/>
      <c r="L16" s="98"/>
      <c r="M16" s="98"/>
      <c r="N16" s="98"/>
      <c r="O16" s="98"/>
    </row>
    <row r="17" spans="1:15" x14ac:dyDescent="0.3">
      <c r="A17" s="113"/>
      <c r="I17" s="109"/>
      <c r="J17" s="98"/>
      <c r="K17" s="98"/>
      <c r="L17" s="98"/>
      <c r="M17" s="98"/>
      <c r="N17" s="98"/>
      <c r="O17" s="98"/>
    </row>
    <row r="18" spans="1:15" x14ac:dyDescent="0.3">
      <c r="A18" s="111">
        <f>A16-1</f>
        <v>-2</v>
      </c>
      <c r="B18" s="114" t="s">
        <v>85</v>
      </c>
      <c r="C18" s="98"/>
      <c r="D18" s="98"/>
      <c r="E18" s="98"/>
      <c r="F18" s="98"/>
      <c r="I18" s="115">
        <v>10197935.92</v>
      </c>
      <c r="J18" s="114"/>
      <c r="K18" s="98"/>
      <c r="L18" s="98"/>
      <c r="M18" s="98"/>
      <c r="N18" s="98"/>
      <c r="O18" s="98"/>
    </row>
    <row r="19" spans="1:15" x14ac:dyDescent="0.3">
      <c r="A19" s="111"/>
      <c r="M19" s="98"/>
      <c r="N19" s="98"/>
      <c r="O19" s="98"/>
    </row>
    <row r="20" spans="1:15" x14ac:dyDescent="0.3">
      <c r="A20" s="111">
        <f>A18-1</f>
        <v>-3</v>
      </c>
      <c r="B20" s="112" t="s">
        <v>86</v>
      </c>
      <c r="I20" s="109">
        <f>SUM(I16:I18)</f>
        <v>73748971.758822739</v>
      </c>
      <c r="M20" s="98"/>
      <c r="N20" s="98"/>
      <c r="O20" s="98"/>
    </row>
    <row r="21" spans="1:15" x14ac:dyDescent="0.3">
      <c r="A21" s="111"/>
      <c r="B21" s="112"/>
      <c r="I21" s="109"/>
      <c r="M21" s="98"/>
      <c r="N21" s="98"/>
      <c r="O21" s="98"/>
    </row>
    <row r="22" spans="1:15" x14ac:dyDescent="0.3">
      <c r="A22" s="111">
        <f>A20-1</f>
        <v>-4</v>
      </c>
      <c r="B22" s="112" t="s">
        <v>87</v>
      </c>
      <c r="I22" s="116">
        <v>-1830769.3350330843</v>
      </c>
      <c r="J22" s="98"/>
      <c r="K22" s="98"/>
      <c r="L22" s="98"/>
      <c r="M22" s="98"/>
      <c r="N22" s="98"/>
      <c r="O22" s="98"/>
    </row>
    <row r="23" spans="1:15" x14ac:dyDescent="0.3">
      <c r="A23" s="111"/>
      <c r="B23" s="112"/>
      <c r="I23" s="109"/>
      <c r="J23" s="98"/>
      <c r="K23" s="98"/>
      <c r="L23" s="98"/>
      <c r="M23" s="98"/>
      <c r="N23" s="98"/>
      <c r="O23" s="98"/>
    </row>
    <row r="24" spans="1:15" x14ac:dyDescent="0.3">
      <c r="A24" s="111">
        <f>A22-1</f>
        <v>-5</v>
      </c>
      <c r="B24" s="112" t="s">
        <v>88</v>
      </c>
      <c r="I24" s="109">
        <f>I20-I22</f>
        <v>75579741.093855828</v>
      </c>
      <c r="J24" s="98"/>
      <c r="K24" s="98"/>
      <c r="L24" s="98"/>
      <c r="M24" s="98"/>
      <c r="N24" s="98"/>
      <c r="O24" s="98"/>
    </row>
    <row r="25" spans="1:15" ht="16.2" thickBot="1" x14ac:dyDescent="0.35">
      <c r="A25" s="111"/>
      <c r="J25" s="98"/>
      <c r="K25" s="98"/>
      <c r="L25" s="98"/>
      <c r="M25" s="98"/>
      <c r="N25" s="98"/>
      <c r="O25" s="98"/>
    </row>
    <row r="26" spans="1:15" ht="42" thickBot="1" x14ac:dyDescent="0.35">
      <c r="A26" s="111"/>
      <c r="B26" s="112"/>
      <c r="I26" s="117"/>
      <c r="J26" s="197" t="s">
        <v>6</v>
      </c>
      <c r="K26" s="98"/>
      <c r="L26" s="98"/>
      <c r="M26" s="98"/>
      <c r="N26" s="98"/>
      <c r="O26" s="98"/>
    </row>
    <row r="27" spans="1:15" x14ac:dyDescent="0.3">
      <c r="A27" s="205" t="str">
        <f>"Allocation of Base RAAF and Prior Period"&amp;IF(I22&lt;0," Under "," Over ")&amp;"Recovery to Rate Classes"</f>
        <v>Allocation of Base RAAF and Prior Period Under Recovery to Rate Classes</v>
      </c>
      <c r="B27" s="205"/>
      <c r="C27" s="205"/>
      <c r="D27" s="205"/>
      <c r="E27" s="205"/>
      <c r="F27" s="205"/>
      <c r="G27" s="205"/>
      <c r="H27" s="205"/>
      <c r="I27" s="205"/>
      <c r="J27" s="135">
        <f>SUM('Table 2 - Incremental Costs'!H22:H33)</f>
        <v>2517323.2058068989</v>
      </c>
      <c r="K27" s="98" t="s">
        <v>134</v>
      </c>
      <c r="L27" s="98"/>
      <c r="M27" s="98"/>
      <c r="N27" s="98"/>
      <c r="O27" s="98"/>
    </row>
    <row r="28" spans="1:15" x14ac:dyDescent="0.3">
      <c r="A28" s="111"/>
      <c r="B28" s="118"/>
      <c r="C28" s="118"/>
      <c r="D28" s="118"/>
      <c r="E28" s="118"/>
      <c r="F28" s="118"/>
      <c r="G28" s="118"/>
      <c r="H28" s="118"/>
      <c r="I28" s="119"/>
      <c r="K28" s="98"/>
      <c r="L28" s="98"/>
      <c r="M28" s="98"/>
      <c r="N28" s="98"/>
      <c r="O28" s="98"/>
    </row>
    <row r="29" spans="1:15" s="124" customFormat="1" ht="31.2" x14ac:dyDescent="0.3">
      <c r="A29" s="120"/>
      <c r="B29" s="121" t="s">
        <v>89</v>
      </c>
      <c r="C29" s="121"/>
      <c r="D29" s="121" t="s">
        <v>90</v>
      </c>
      <c r="E29" s="121" t="s">
        <v>91</v>
      </c>
      <c r="F29" s="121" t="s">
        <v>91</v>
      </c>
      <c r="G29" s="121"/>
      <c r="H29" s="121" t="s">
        <v>92</v>
      </c>
      <c r="I29" s="122" t="s">
        <v>93</v>
      </c>
      <c r="J29" s="121" t="s">
        <v>131</v>
      </c>
      <c r="K29" s="122" t="s">
        <v>133</v>
      </c>
      <c r="L29" s="122" t="s">
        <v>130</v>
      </c>
      <c r="M29" s="123"/>
      <c r="N29" s="123"/>
      <c r="O29" s="123"/>
    </row>
    <row r="30" spans="1:15" ht="16.5" customHeight="1" x14ac:dyDescent="0.3">
      <c r="A30" s="111"/>
      <c r="B30" s="125" t="s">
        <v>94</v>
      </c>
      <c r="C30" s="126" t="s">
        <v>95</v>
      </c>
      <c r="D30" s="125" t="s">
        <v>96</v>
      </c>
      <c r="E30" s="125" t="s">
        <v>97</v>
      </c>
      <c r="F30" s="125" t="str">
        <f>IF(I22&lt;0,"Under","Over")&amp;" Recovery"</f>
        <v>Under Recovery</v>
      </c>
      <c r="G30" s="125" t="s">
        <v>97</v>
      </c>
      <c r="H30" s="125" t="s">
        <v>98</v>
      </c>
      <c r="I30" s="125" t="s">
        <v>99</v>
      </c>
      <c r="J30" s="125" t="s">
        <v>132</v>
      </c>
      <c r="K30" s="125" t="s">
        <v>99</v>
      </c>
      <c r="L30" s="125" t="s">
        <v>99</v>
      </c>
      <c r="M30" s="127"/>
      <c r="N30" s="98"/>
      <c r="O30" s="98"/>
    </row>
    <row r="31" spans="1:15" x14ac:dyDescent="0.3">
      <c r="A31" s="111"/>
      <c r="B31" s="128"/>
      <c r="C31" s="128" t="s">
        <v>100</v>
      </c>
      <c r="D31" s="128" t="s">
        <v>101</v>
      </c>
      <c r="E31" s="128" t="s">
        <v>102</v>
      </c>
      <c r="F31" s="128" t="s">
        <v>103</v>
      </c>
      <c r="G31" s="129" t="s">
        <v>104</v>
      </c>
      <c r="H31" s="129" t="s">
        <v>105</v>
      </c>
      <c r="I31" s="128" t="s">
        <v>106</v>
      </c>
      <c r="J31" s="114"/>
      <c r="K31" s="117"/>
      <c r="L31" s="114"/>
      <c r="M31" s="127"/>
      <c r="N31" s="98"/>
      <c r="O31" s="98"/>
    </row>
    <row r="32" spans="1:15" x14ac:dyDescent="0.3">
      <c r="A32" s="111"/>
      <c r="B32" s="112"/>
      <c r="C32" s="112"/>
      <c r="D32" s="112"/>
      <c r="E32" s="112"/>
      <c r="F32" s="112"/>
      <c r="G32" s="112"/>
      <c r="H32" s="112"/>
      <c r="I32" s="117"/>
      <c r="J32" s="114"/>
      <c r="K32" s="117"/>
      <c r="L32" s="114"/>
      <c r="M32" s="127"/>
      <c r="N32" s="98"/>
      <c r="O32" s="98"/>
    </row>
    <row r="33" spans="1:13" x14ac:dyDescent="0.3">
      <c r="A33" s="130">
        <f>A24-1</f>
        <v>-6</v>
      </c>
      <c r="B33" s="131" t="s">
        <v>107</v>
      </c>
      <c r="C33" s="132">
        <v>0.57499999999999996</v>
      </c>
      <c r="D33" s="133">
        <v>7749690100.6217575</v>
      </c>
      <c r="E33" s="134">
        <f>ROUND($I$20*C33,0)</f>
        <v>42405659</v>
      </c>
      <c r="F33" s="135">
        <f>-ROUND($I$22*C33,0)</f>
        <v>1052692</v>
      </c>
      <c r="G33" s="136">
        <f>TRUNC(E33/D33,5)</f>
        <v>5.47E-3</v>
      </c>
      <c r="H33" s="136">
        <f>TRUNC(F33/D33,5)</f>
        <v>1.2999999999999999E-4</v>
      </c>
      <c r="I33" s="137">
        <f>G33+H33</f>
        <v>5.5999999999999999E-3</v>
      </c>
      <c r="J33" s="135">
        <f>J$27*C33</f>
        <v>1447460.8433389668</v>
      </c>
      <c r="K33" s="136">
        <f>TRUNC(J33/D33,5)</f>
        <v>1.8000000000000001E-4</v>
      </c>
      <c r="L33" s="150">
        <f>I33-K33</f>
        <v>5.4200000000000003E-3</v>
      </c>
      <c r="M33" s="138"/>
    </row>
    <row r="34" spans="1:13" x14ac:dyDescent="0.3">
      <c r="A34" s="111"/>
      <c r="B34" s="131"/>
      <c r="C34" s="132"/>
      <c r="D34" s="133"/>
      <c r="E34" s="134"/>
      <c r="F34" s="135"/>
      <c r="G34" s="136"/>
      <c r="H34" s="136"/>
      <c r="I34" s="137"/>
      <c r="J34" s="135"/>
      <c r="K34" s="117"/>
      <c r="L34" s="151"/>
      <c r="M34" s="138"/>
    </row>
    <row r="35" spans="1:13" x14ac:dyDescent="0.3">
      <c r="A35" s="111">
        <f>A33-1</f>
        <v>-7</v>
      </c>
      <c r="B35" s="131" t="s">
        <v>108</v>
      </c>
      <c r="C35" s="132">
        <v>1E-3</v>
      </c>
      <c r="D35" s="133">
        <v>10027794.017328022</v>
      </c>
      <c r="E35" s="134">
        <f>ROUND($I$20*C35,0)</f>
        <v>73749</v>
      </c>
      <c r="F35" s="135">
        <f>-ROUND($I$22*C35,0)</f>
        <v>1831</v>
      </c>
      <c r="G35" s="136">
        <f>TRUNC(E35/D35,5)</f>
        <v>7.3499999999999998E-3</v>
      </c>
      <c r="H35" s="136">
        <f>TRUNC(F35/D35,5)</f>
        <v>1.8000000000000001E-4</v>
      </c>
      <c r="I35" s="137">
        <f>G35+H35</f>
        <v>7.5299999999999994E-3</v>
      </c>
      <c r="J35" s="135">
        <f>J$27*C35</f>
        <v>2517.3232058068988</v>
      </c>
      <c r="K35" s="136">
        <f>TRUNC(J35/D35,5)</f>
        <v>2.5000000000000001E-4</v>
      </c>
      <c r="L35" s="150">
        <f>I35-K35</f>
        <v>7.2799999999999991E-3</v>
      </c>
      <c r="M35" s="138"/>
    </row>
    <row r="36" spans="1:13" x14ac:dyDescent="0.3">
      <c r="A36" s="111"/>
      <c r="B36" s="131"/>
      <c r="C36" s="132"/>
      <c r="D36" s="133"/>
      <c r="E36" s="134"/>
      <c r="F36" s="135"/>
      <c r="G36" s="136"/>
      <c r="H36" s="136"/>
      <c r="I36" s="137"/>
      <c r="J36" s="135"/>
      <c r="K36" s="117"/>
      <c r="L36" s="151"/>
      <c r="M36" s="138"/>
    </row>
    <row r="37" spans="1:13" x14ac:dyDescent="0.3">
      <c r="A37" s="111">
        <f>A35-1</f>
        <v>-8</v>
      </c>
      <c r="B37" s="131" t="s">
        <v>109</v>
      </c>
      <c r="C37" s="132">
        <v>0.123</v>
      </c>
      <c r="D37" s="133">
        <v>2127036104.8695707</v>
      </c>
      <c r="E37" s="134">
        <f>ROUND($I$20*C37,0)</f>
        <v>9071124</v>
      </c>
      <c r="F37" s="135">
        <f>-ROUND($I$22*C37,0)</f>
        <v>225185</v>
      </c>
      <c r="G37" s="136">
        <f>TRUNC(E37/D37,5)</f>
        <v>4.2599999999999999E-3</v>
      </c>
      <c r="H37" s="136">
        <f>TRUNC(F37/D37,5)</f>
        <v>1E-4</v>
      </c>
      <c r="I37" s="137">
        <f>G37+H37</f>
        <v>4.3600000000000002E-3</v>
      </c>
      <c r="J37" s="135">
        <f>J$27*C37</f>
        <v>309630.75431424857</v>
      </c>
      <c r="K37" s="136">
        <f>TRUNC(J37/D37,5)</f>
        <v>1.3999999999999999E-4</v>
      </c>
      <c r="L37" s="150">
        <f>I37-K37</f>
        <v>4.2199999999999998E-3</v>
      </c>
      <c r="M37" s="138"/>
    </row>
    <row r="38" spans="1:13" x14ac:dyDescent="0.3">
      <c r="A38" s="111"/>
      <c r="B38" s="131"/>
      <c r="C38" s="132"/>
      <c r="D38" s="139"/>
      <c r="E38" s="134"/>
      <c r="F38" s="135"/>
      <c r="G38" s="136"/>
      <c r="H38" s="136"/>
      <c r="I38" s="140"/>
      <c r="J38" s="135"/>
      <c r="K38" s="117"/>
      <c r="L38" s="151"/>
    </row>
    <row r="39" spans="1:13" x14ac:dyDescent="0.3">
      <c r="A39" s="111">
        <f>A37-1</f>
        <v>-9</v>
      </c>
      <c r="B39" s="131" t="s">
        <v>110</v>
      </c>
      <c r="C39" s="132">
        <v>0.11600000000000001</v>
      </c>
      <c r="D39" s="133">
        <v>2665702435.7668381</v>
      </c>
      <c r="E39" s="134">
        <f>ROUND($I$20*C39,0)</f>
        <v>8554881</v>
      </c>
      <c r="F39" s="135">
        <f>-ROUND($I$22*C39,0)</f>
        <v>212369</v>
      </c>
      <c r="G39" s="136">
        <f>TRUNC(E39/D39,5)</f>
        <v>3.2000000000000002E-3</v>
      </c>
      <c r="H39" s="136">
        <f>TRUNC(F39/D39,5)</f>
        <v>6.9999999999999994E-5</v>
      </c>
      <c r="I39" s="137">
        <f>G39+H39</f>
        <v>3.2700000000000003E-3</v>
      </c>
      <c r="J39" s="135">
        <f>J$27*C39</f>
        <v>292009.49187360029</v>
      </c>
      <c r="K39" s="136">
        <f>TRUNC(J39/D39,5)</f>
        <v>1E-4</v>
      </c>
      <c r="L39" s="150">
        <f>I39-K39</f>
        <v>3.1700000000000005E-3</v>
      </c>
      <c r="M39" s="141"/>
    </row>
    <row r="40" spans="1:13" x14ac:dyDescent="0.3">
      <c r="A40" s="111"/>
      <c r="B40" s="131"/>
      <c r="C40" s="132"/>
      <c r="D40" s="133"/>
      <c r="E40" s="134"/>
      <c r="F40" s="135"/>
      <c r="G40" s="136"/>
      <c r="H40" s="136"/>
      <c r="I40" s="140"/>
      <c r="J40" s="135"/>
      <c r="K40" s="117"/>
      <c r="L40" s="151"/>
    </row>
    <row r="41" spans="1:13" x14ac:dyDescent="0.3">
      <c r="A41" s="111">
        <f>A39-1</f>
        <v>-10</v>
      </c>
      <c r="B41" s="131" t="s">
        <v>111</v>
      </c>
      <c r="C41" s="132">
        <v>0.17799999999999999</v>
      </c>
      <c r="D41" s="133">
        <v>6538019654.3923178</v>
      </c>
      <c r="E41" s="134">
        <f>ROUND($I$20*C41,0)</f>
        <v>13127317</v>
      </c>
      <c r="F41" s="135">
        <f>-ROUND($I$22*C41,0)</f>
        <v>325877</v>
      </c>
      <c r="G41" s="136">
        <f>TRUNC(E41/D41,5)</f>
        <v>2E-3</v>
      </c>
      <c r="H41" s="136">
        <f>TRUNC(F41/D41,5)</f>
        <v>4.0000000000000003E-5</v>
      </c>
      <c r="I41" s="137">
        <f>G41+H41</f>
        <v>2.0400000000000001E-3</v>
      </c>
      <c r="J41" s="135">
        <f>J$27*C41</f>
        <v>448083.53063362796</v>
      </c>
      <c r="K41" s="136">
        <f>TRUNC(J41/D41,5)</f>
        <v>6.0000000000000002E-5</v>
      </c>
      <c r="L41" s="150">
        <f>I41-K41</f>
        <v>1.98E-3</v>
      </c>
    </row>
    <row r="42" spans="1:13" x14ac:dyDescent="0.3">
      <c r="A42" s="111"/>
      <c r="B42" s="131"/>
      <c r="C42" s="132"/>
      <c r="D42" s="133"/>
      <c r="E42" s="134"/>
      <c r="F42" s="135"/>
      <c r="G42" s="136"/>
      <c r="H42" s="136"/>
      <c r="I42" s="140"/>
      <c r="J42" s="135"/>
      <c r="K42" s="117"/>
      <c r="L42" s="151"/>
    </row>
    <row r="43" spans="1:13" ht="17.399999999999999" x14ac:dyDescent="0.45">
      <c r="A43" s="111">
        <f>A41-1</f>
        <v>-11</v>
      </c>
      <c r="B43" s="131" t="s">
        <v>112</v>
      </c>
      <c r="C43" s="132">
        <v>7.0000000000000001E-3</v>
      </c>
      <c r="D43" s="142">
        <v>115356678.87184238</v>
      </c>
      <c r="E43" s="143">
        <f>ROUND(I20-SUM(E33:E41),0)</f>
        <v>516242</v>
      </c>
      <c r="F43" s="144">
        <f>ROUND(-I22-SUM(F33:F41),0)</f>
        <v>12815</v>
      </c>
      <c r="G43" s="136">
        <f>TRUNC(E43/D43,5)</f>
        <v>4.47E-3</v>
      </c>
      <c r="H43" s="136">
        <f>TRUNC(F43/D43,5)</f>
        <v>1.1E-4</v>
      </c>
      <c r="I43" s="137">
        <f>G43+H43</f>
        <v>4.5799999999999999E-3</v>
      </c>
      <c r="J43" s="144">
        <f>J$27*C43</f>
        <v>17621.262440648294</v>
      </c>
      <c r="K43" s="136">
        <f>TRUNC(J43/D43,5)</f>
        <v>1.4999999999999999E-4</v>
      </c>
      <c r="L43" s="150">
        <f>I43-K43</f>
        <v>4.4299999999999999E-3</v>
      </c>
    </row>
    <row r="44" spans="1:13" x14ac:dyDescent="0.3">
      <c r="A44" s="112"/>
      <c r="B44" s="131"/>
      <c r="C44" s="145"/>
      <c r="D44" s="112"/>
      <c r="E44" s="134"/>
      <c r="F44" s="135"/>
      <c r="G44" s="112"/>
      <c r="H44" s="112"/>
      <c r="I44" s="112"/>
      <c r="J44" s="135"/>
      <c r="K44" s="117"/>
      <c r="L44" s="114"/>
    </row>
    <row r="45" spans="1:13" x14ac:dyDescent="0.3">
      <c r="A45" s="111">
        <f>A43-1</f>
        <v>-12</v>
      </c>
      <c r="B45" s="131" t="s">
        <v>113</v>
      </c>
      <c r="C45" s="145"/>
      <c r="D45" s="133">
        <f>SUM(D33:D43)</f>
        <v>19205832768.539654</v>
      </c>
      <c r="E45" s="146">
        <f>SUM(E33:E43)</f>
        <v>73748972</v>
      </c>
      <c r="F45" s="147">
        <f>SUM(F33:F43)</f>
        <v>1830769</v>
      </c>
      <c r="G45" s="112"/>
      <c r="H45" s="112"/>
      <c r="I45" s="112"/>
      <c r="J45" s="146">
        <f>SUM(J33:J43)</f>
        <v>2517323.2058068994</v>
      </c>
      <c r="K45" s="136"/>
      <c r="L45" s="149"/>
    </row>
    <row r="46" spans="1:13" x14ac:dyDescent="0.3">
      <c r="A46" s="112"/>
      <c r="B46" s="112"/>
      <c r="C46" s="112"/>
      <c r="D46" s="112"/>
      <c r="E46" s="112"/>
      <c r="F46" s="112"/>
      <c r="G46" s="112"/>
      <c r="H46" s="112"/>
      <c r="I46" s="135"/>
      <c r="J46" s="114"/>
      <c r="K46" s="117"/>
      <c r="L46" s="114"/>
    </row>
    <row r="47" spans="1:13" x14ac:dyDescent="0.3">
      <c r="A47" s="113" t="s">
        <v>114</v>
      </c>
      <c r="B47" s="95" t="s">
        <v>115</v>
      </c>
      <c r="J47" s="114"/>
      <c r="K47" s="117"/>
      <c r="L47" s="114"/>
    </row>
    <row r="48" spans="1:13" x14ac:dyDescent="0.3">
      <c r="A48" s="113" t="s">
        <v>116</v>
      </c>
      <c r="B48" s="112" t="s">
        <v>117</v>
      </c>
      <c r="J48" s="114"/>
      <c r="K48" s="117"/>
      <c r="L48" s="114"/>
    </row>
    <row r="49" spans="1:12" x14ac:dyDescent="0.3">
      <c r="A49" s="113" t="s">
        <v>118</v>
      </c>
      <c r="B49" s="112" t="s">
        <v>119</v>
      </c>
      <c r="J49" s="114"/>
      <c r="K49" s="117"/>
      <c r="L49" s="114"/>
    </row>
    <row r="50" spans="1:12" x14ac:dyDescent="0.3">
      <c r="A50" s="113" t="s">
        <v>120</v>
      </c>
      <c r="B50" s="114" t="s">
        <v>121</v>
      </c>
      <c r="J50" s="114"/>
      <c r="K50" s="117"/>
      <c r="L50" s="114"/>
    </row>
    <row r="51" spans="1:12" x14ac:dyDescent="0.3">
      <c r="A51" s="148">
        <f>A50-1</f>
        <v>-5</v>
      </c>
      <c r="B51" s="114" t="s">
        <v>122</v>
      </c>
      <c r="J51" s="114"/>
      <c r="K51" s="117"/>
      <c r="L51" s="114"/>
    </row>
    <row r="52" spans="1:12" x14ac:dyDescent="0.3">
      <c r="A52" s="112" t="s">
        <v>100</v>
      </c>
      <c r="B52" s="114" t="s">
        <v>123</v>
      </c>
      <c r="C52" s="98"/>
      <c r="D52" s="98"/>
      <c r="E52" s="98"/>
      <c r="F52" s="98"/>
      <c r="G52" s="98"/>
      <c r="H52" s="98"/>
      <c r="I52" s="98"/>
      <c r="J52" s="112"/>
      <c r="K52" s="112"/>
      <c r="L52" s="112"/>
    </row>
    <row r="53" spans="1:12" x14ac:dyDescent="0.3">
      <c r="A53" s="112" t="s">
        <v>101</v>
      </c>
      <c r="B53" s="112" t="s">
        <v>124</v>
      </c>
    </row>
    <row r="54" spans="1:12" x14ac:dyDescent="0.3">
      <c r="A54" s="112" t="s">
        <v>102</v>
      </c>
      <c r="B54" s="112" t="s">
        <v>125</v>
      </c>
    </row>
    <row r="55" spans="1:12" x14ac:dyDescent="0.3">
      <c r="A55" s="112" t="s">
        <v>103</v>
      </c>
      <c r="B55" s="112" t="s">
        <v>126</v>
      </c>
    </row>
    <row r="56" spans="1:12" x14ac:dyDescent="0.3">
      <c r="A56" s="112" t="s">
        <v>104</v>
      </c>
      <c r="B56" s="112" t="s">
        <v>127</v>
      </c>
    </row>
    <row r="57" spans="1:12" x14ac:dyDescent="0.3">
      <c r="A57" s="112" t="s">
        <v>105</v>
      </c>
      <c r="B57" s="112" t="s">
        <v>128</v>
      </c>
    </row>
    <row r="58" spans="1:12" x14ac:dyDescent="0.3">
      <c r="A58" s="112" t="s">
        <v>106</v>
      </c>
      <c r="B58" s="112" t="s">
        <v>129</v>
      </c>
    </row>
    <row r="59" spans="1:12" x14ac:dyDescent="0.3">
      <c r="A59" s="112"/>
    </row>
    <row r="60" spans="1:12" x14ac:dyDescent="0.3">
      <c r="B60" s="112"/>
    </row>
  </sheetData>
  <mergeCells count="1">
    <mergeCell ref="A27:I27"/>
  </mergeCells>
  <printOptions horizontalCentered="1"/>
  <pageMargins left="0.5" right="0.5" top="0.5" bottom="0.5" header="0.5" footer="0.5"/>
  <pageSetup scale="4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F68B-5578-44F1-A395-2DFA141179C9}">
  <sheetPr>
    <pageSetUpPr fitToPage="1"/>
  </sheetPr>
  <dimension ref="A1:L60"/>
  <sheetViews>
    <sheetView view="pageBreakPreview" zoomScale="75" zoomScaleNormal="90" zoomScaleSheetLayoutView="75" workbookViewId="0"/>
  </sheetViews>
  <sheetFormatPr defaultColWidth="12" defaultRowHeight="13.8" x14ac:dyDescent="0.25"/>
  <cols>
    <col min="1" max="1" width="12" style="152" customWidth="1"/>
    <col min="2" max="2" width="13.109375" style="152" customWidth="1"/>
    <col min="3" max="3" width="13.44140625" style="152" customWidth="1"/>
    <col min="4" max="4" width="22.6640625" style="152" customWidth="1"/>
    <col min="5" max="5" width="18.6640625" style="152" customWidth="1"/>
    <col min="6" max="6" width="20.6640625" style="152" customWidth="1"/>
    <col min="7" max="7" width="14.6640625" style="152" bestFit="1" customWidth="1"/>
    <col min="8" max="8" width="15.6640625" style="152" customWidth="1"/>
    <col min="9" max="9" width="16.44140625" style="152" customWidth="1"/>
    <col min="10" max="10" width="21.109375" style="152" customWidth="1"/>
    <col min="11" max="11" width="21.44140625" style="152" customWidth="1"/>
    <col min="12" max="12" width="19" style="152" bestFit="1" customWidth="1"/>
    <col min="13" max="16384" width="12" style="152"/>
  </cols>
  <sheetData>
    <row r="1" spans="1:9" x14ac:dyDescent="0.25">
      <c r="B1" s="153"/>
      <c r="I1" s="154" t="s">
        <v>76</v>
      </c>
    </row>
    <row r="2" spans="1:9" x14ac:dyDescent="0.25">
      <c r="B2" s="153"/>
      <c r="I2" s="154" t="s">
        <v>77</v>
      </c>
    </row>
    <row r="3" spans="1:9" x14ac:dyDescent="0.25">
      <c r="I3" s="154" t="s">
        <v>78</v>
      </c>
    </row>
    <row r="4" spans="1:9" x14ac:dyDescent="0.25">
      <c r="I4" s="154" t="s">
        <v>135</v>
      </c>
    </row>
    <row r="5" spans="1:9" x14ac:dyDescent="0.25">
      <c r="A5" s="157"/>
      <c r="I5" s="158" t="s">
        <v>136</v>
      </c>
    </row>
    <row r="6" spans="1:9" x14ac:dyDescent="0.25">
      <c r="A6" s="157"/>
      <c r="I6" s="154" t="s">
        <v>81</v>
      </c>
    </row>
    <row r="7" spans="1:9" x14ac:dyDescent="0.25">
      <c r="H7" s="155"/>
      <c r="I7" s="158" t="s">
        <v>82</v>
      </c>
    </row>
    <row r="8" spans="1:9" x14ac:dyDescent="0.25">
      <c r="H8" s="155"/>
      <c r="I8" s="158"/>
    </row>
    <row r="10" spans="1:9" x14ac:dyDescent="0.25">
      <c r="A10" s="159" t="s">
        <v>76</v>
      </c>
      <c r="B10" s="159"/>
      <c r="C10" s="159"/>
      <c r="D10" s="159"/>
      <c r="E10" s="159"/>
      <c r="F10" s="159"/>
      <c r="G10" s="159"/>
      <c r="H10" s="159"/>
      <c r="I10" s="159"/>
    </row>
    <row r="11" spans="1:9" x14ac:dyDescent="0.25">
      <c r="A11" s="159" t="s">
        <v>77</v>
      </c>
      <c r="B11" s="159"/>
      <c r="C11" s="159"/>
      <c r="D11" s="159"/>
      <c r="E11" s="159"/>
      <c r="F11" s="159"/>
      <c r="G11" s="159"/>
      <c r="H11" s="159"/>
      <c r="I11" s="159"/>
    </row>
    <row r="12" spans="1:9" x14ac:dyDescent="0.25">
      <c r="A12" s="159" t="s">
        <v>83</v>
      </c>
      <c r="B12" s="159"/>
      <c r="C12" s="159"/>
      <c r="D12" s="159"/>
      <c r="E12" s="159"/>
      <c r="F12" s="159"/>
      <c r="G12" s="159"/>
      <c r="H12" s="159"/>
      <c r="I12" s="159"/>
    </row>
    <row r="16" spans="1:9" x14ac:dyDescent="0.25">
      <c r="A16" s="161">
        <v>-1</v>
      </c>
      <c r="B16" s="152" t="s">
        <v>84</v>
      </c>
      <c r="I16" s="160">
        <v>68736084.461117461</v>
      </c>
    </row>
    <row r="17" spans="1:12" x14ac:dyDescent="0.25">
      <c r="A17" s="162"/>
      <c r="I17" s="160"/>
    </row>
    <row r="18" spans="1:12" x14ac:dyDescent="0.25">
      <c r="A18" s="161">
        <f>A16-1</f>
        <v>-2</v>
      </c>
      <c r="B18" s="155" t="s">
        <v>85</v>
      </c>
      <c r="C18" s="155"/>
      <c r="D18" s="155"/>
      <c r="E18" s="155"/>
      <c r="F18" s="155"/>
      <c r="I18" s="163">
        <v>10620126.560000001</v>
      </c>
    </row>
    <row r="19" spans="1:12" x14ac:dyDescent="0.25">
      <c r="A19" s="161"/>
    </row>
    <row r="20" spans="1:12" x14ac:dyDescent="0.25">
      <c r="A20" s="161">
        <f>A18-1</f>
        <v>-3</v>
      </c>
      <c r="B20" s="152" t="s">
        <v>137</v>
      </c>
      <c r="I20" s="160">
        <f>SUM(I16:I18)</f>
        <v>79356211.021117464</v>
      </c>
    </row>
    <row r="21" spans="1:12" x14ac:dyDescent="0.25">
      <c r="A21" s="161"/>
      <c r="I21" s="160"/>
    </row>
    <row r="22" spans="1:12" x14ac:dyDescent="0.25">
      <c r="A22" s="161">
        <f>A20-1</f>
        <v>-4</v>
      </c>
      <c r="B22" s="155" t="s">
        <v>87</v>
      </c>
      <c r="I22" s="163">
        <v>-1485572.1542386147</v>
      </c>
    </row>
    <row r="23" spans="1:12" x14ac:dyDescent="0.25">
      <c r="A23" s="161"/>
      <c r="I23" s="160"/>
    </row>
    <row r="24" spans="1:12" x14ac:dyDescent="0.25">
      <c r="A24" s="161">
        <f>A22-1</f>
        <v>-5</v>
      </c>
      <c r="B24" s="152" t="s">
        <v>88</v>
      </c>
      <c r="I24" s="156">
        <f>I20-I22</f>
        <v>80841783.175356075</v>
      </c>
    </row>
    <row r="25" spans="1:12" ht="14.4" thickBot="1" x14ac:dyDescent="0.3">
      <c r="A25" s="161"/>
    </row>
    <row r="26" spans="1:12" ht="42" thickBot="1" x14ac:dyDescent="0.35">
      <c r="A26" s="161"/>
      <c r="I26" s="164"/>
      <c r="J26" s="197" t="s">
        <v>6</v>
      </c>
      <c r="K26" s="98"/>
      <c r="L26" s="98"/>
    </row>
    <row r="27" spans="1:12" ht="15.6" x14ac:dyDescent="0.3">
      <c r="A27" s="165" t="str">
        <f>"Allocation of Base RAAF and Prior Period"&amp;IF(I22&lt;0," Under "," Over ")&amp;"Recovery to Rate Classes"</f>
        <v>Allocation of Base RAAF and Prior Period Under Recovery to Rate Classes</v>
      </c>
      <c r="B27" s="165"/>
      <c r="C27" s="165"/>
      <c r="D27" s="165"/>
      <c r="E27" s="165"/>
      <c r="F27" s="165"/>
      <c r="G27" s="165"/>
      <c r="H27" s="165"/>
      <c r="I27" s="165"/>
      <c r="J27" s="135">
        <f>SUM('Table 2 - Incremental Costs'!H10:H21)</f>
        <v>2670523.2892286</v>
      </c>
      <c r="K27" s="98" t="s">
        <v>145</v>
      </c>
      <c r="L27" s="98"/>
    </row>
    <row r="28" spans="1:12" ht="15.6" x14ac:dyDescent="0.3">
      <c r="A28" s="161"/>
      <c r="B28" s="166"/>
      <c r="C28" s="166"/>
      <c r="D28" s="166"/>
      <c r="E28" s="166"/>
      <c r="F28" s="166"/>
      <c r="G28" s="166"/>
      <c r="H28" s="166"/>
      <c r="I28" s="167"/>
      <c r="J28" s="95"/>
      <c r="K28" s="98"/>
      <c r="L28" s="98"/>
    </row>
    <row r="29" spans="1:12" s="172" customFormat="1" ht="31.2" x14ac:dyDescent="0.3">
      <c r="A29" s="168"/>
      <c r="B29" s="169" t="s">
        <v>89</v>
      </c>
      <c r="C29" s="169"/>
      <c r="D29" s="169" t="s">
        <v>90</v>
      </c>
      <c r="E29" s="169" t="s">
        <v>91</v>
      </c>
      <c r="F29" s="170" t="s">
        <v>91</v>
      </c>
      <c r="G29" s="169"/>
      <c r="H29" s="169" t="s">
        <v>147</v>
      </c>
      <c r="I29" s="171" t="s">
        <v>146</v>
      </c>
      <c r="J29" s="121" t="s">
        <v>131</v>
      </c>
      <c r="K29" s="122" t="s">
        <v>133</v>
      </c>
      <c r="L29" s="122" t="s">
        <v>130</v>
      </c>
    </row>
    <row r="30" spans="1:12" ht="16.5" customHeight="1" x14ac:dyDescent="0.3">
      <c r="A30" s="161"/>
      <c r="B30" s="173" t="s">
        <v>94</v>
      </c>
      <c r="C30" s="174" t="s">
        <v>95</v>
      </c>
      <c r="D30" s="173" t="s">
        <v>96</v>
      </c>
      <c r="E30" s="173" t="s">
        <v>97</v>
      </c>
      <c r="F30" s="175" t="str">
        <f>IF(I22&lt;0,"Under","Over")&amp;" Recovery"</f>
        <v>Under Recovery</v>
      </c>
      <c r="G30" s="173" t="s">
        <v>97</v>
      </c>
      <c r="H30" s="173" t="s">
        <v>98</v>
      </c>
      <c r="I30" s="173" t="s">
        <v>99</v>
      </c>
      <c r="J30" s="125" t="s">
        <v>132</v>
      </c>
      <c r="K30" s="125" t="s">
        <v>99</v>
      </c>
      <c r="L30" s="125" t="s">
        <v>99</v>
      </c>
    </row>
    <row r="31" spans="1:12" ht="15.6" x14ac:dyDescent="0.3">
      <c r="A31" s="161"/>
      <c r="B31" s="176"/>
      <c r="C31" s="177" t="s">
        <v>100</v>
      </c>
      <c r="D31" s="176" t="s">
        <v>101</v>
      </c>
      <c r="E31" s="176" t="s">
        <v>102</v>
      </c>
      <c r="F31" s="176" t="s">
        <v>103</v>
      </c>
      <c r="G31" s="178" t="s">
        <v>104</v>
      </c>
      <c r="H31" s="178" t="s">
        <v>105</v>
      </c>
      <c r="I31" s="176" t="s">
        <v>106</v>
      </c>
      <c r="J31" s="114"/>
      <c r="K31" s="117"/>
      <c r="L31" s="114"/>
    </row>
    <row r="32" spans="1:12" ht="15.6" x14ac:dyDescent="0.3">
      <c r="A32" s="161"/>
      <c r="C32" s="155"/>
      <c r="I32" s="164"/>
      <c r="J32" s="135"/>
      <c r="K32" s="136"/>
      <c r="L32" s="150"/>
    </row>
    <row r="33" spans="1:12" ht="15.6" x14ac:dyDescent="0.3">
      <c r="A33" s="161">
        <f>A24-1</f>
        <v>-6</v>
      </c>
      <c r="B33" s="179" t="s">
        <v>107</v>
      </c>
      <c r="C33" s="180">
        <v>0.57699999999999996</v>
      </c>
      <c r="D33" s="181">
        <v>7585892633.0505791</v>
      </c>
      <c r="E33" s="182">
        <f>ROUND($I$20*C33,0)</f>
        <v>45788534</v>
      </c>
      <c r="F33" s="160">
        <f>-ROUND($I$22*C33,0)</f>
        <v>857175</v>
      </c>
      <c r="G33" s="183">
        <f>TRUNC(E33/D33,5)</f>
        <v>6.0299999999999998E-3</v>
      </c>
      <c r="H33" s="183">
        <f>TRUNC(F33/D33,5)</f>
        <v>1.1E-4</v>
      </c>
      <c r="I33" s="184">
        <f>G33+H33</f>
        <v>6.1399999999999996E-3</v>
      </c>
      <c r="J33" s="160">
        <f>J$27*C33</f>
        <v>1540891.9378849021</v>
      </c>
      <c r="K33" s="183">
        <f>TRUNC(J33/D33,5)</f>
        <v>2.0000000000000001E-4</v>
      </c>
      <c r="L33" s="150">
        <f>I33-K33</f>
        <v>5.94E-3</v>
      </c>
    </row>
    <row r="34" spans="1:12" ht="15.6" x14ac:dyDescent="0.3">
      <c r="A34" s="161"/>
      <c r="B34" s="179"/>
      <c r="C34" s="180"/>
      <c r="D34" s="181"/>
      <c r="E34" s="182"/>
      <c r="F34" s="160"/>
      <c r="G34" s="183"/>
      <c r="H34" s="183"/>
      <c r="I34" s="184"/>
      <c r="J34" s="160"/>
      <c r="K34" s="136"/>
      <c r="L34" s="150"/>
    </row>
    <row r="35" spans="1:12" ht="15.6" x14ac:dyDescent="0.3">
      <c r="A35" s="161">
        <f>A33-1</f>
        <v>-7</v>
      </c>
      <c r="B35" s="179" t="s">
        <v>109</v>
      </c>
      <c r="C35" s="180">
        <v>0.129</v>
      </c>
      <c r="D35" s="181">
        <v>2049330317.7587256</v>
      </c>
      <c r="E35" s="182">
        <f>ROUND($I$20*C35,0)</f>
        <v>10236951</v>
      </c>
      <c r="F35" s="160">
        <f>-ROUND($I$22*C35,0)</f>
        <v>191639</v>
      </c>
      <c r="G35" s="183">
        <f>TRUNC(E35/D35,5)</f>
        <v>4.9899999999999996E-3</v>
      </c>
      <c r="H35" s="183">
        <f>TRUNC(F35/D35,5)</f>
        <v>9.0000000000000006E-5</v>
      </c>
      <c r="I35" s="184">
        <f>G35+H35</f>
        <v>5.0799999999999994E-3</v>
      </c>
      <c r="J35" s="160">
        <f>J$27*C35</f>
        <v>344497.5043104894</v>
      </c>
      <c r="K35" s="183">
        <f>TRUNC(J35/D35,5)</f>
        <v>1.6000000000000001E-4</v>
      </c>
      <c r="L35" s="150">
        <f>I35-K35</f>
        <v>4.919999999999999E-3</v>
      </c>
    </row>
    <row r="36" spans="1:12" ht="15.6" x14ac:dyDescent="0.3">
      <c r="A36" s="161"/>
      <c r="B36" s="179"/>
      <c r="C36" s="180"/>
      <c r="D36" s="185"/>
      <c r="E36" s="182"/>
      <c r="F36" s="160"/>
      <c r="G36" s="183"/>
      <c r="H36" s="183"/>
      <c r="I36" s="186"/>
      <c r="J36" s="160"/>
      <c r="K36" s="136"/>
      <c r="L36" s="150"/>
    </row>
    <row r="37" spans="1:12" ht="15.6" x14ac:dyDescent="0.3">
      <c r="A37" s="161">
        <f>A35-1</f>
        <v>-8</v>
      </c>
      <c r="B37" s="179" t="s">
        <v>110</v>
      </c>
      <c r="C37" s="180">
        <v>0.11899999999999999</v>
      </c>
      <c r="D37" s="181">
        <v>2541092186.7600908</v>
      </c>
      <c r="E37" s="182">
        <f>ROUND($I$20*C37,0)</f>
        <v>9443389</v>
      </c>
      <c r="F37" s="160">
        <f>-ROUND($I$22*C37,0)</f>
        <v>176783</v>
      </c>
      <c r="G37" s="183">
        <f>TRUNC(E37/D37,5)</f>
        <v>3.7100000000000002E-3</v>
      </c>
      <c r="H37" s="183">
        <f>TRUNC(F37/D37,5)</f>
        <v>6.0000000000000002E-5</v>
      </c>
      <c r="I37" s="184">
        <f>G37+H37</f>
        <v>3.7700000000000003E-3</v>
      </c>
      <c r="J37" s="160">
        <f>J$27*C37</f>
        <v>317792.27141820337</v>
      </c>
      <c r="K37" s="183">
        <f>TRUNC(J37/D37,5)</f>
        <v>1.2E-4</v>
      </c>
      <c r="L37" s="150">
        <f>I37-K37</f>
        <v>3.6500000000000005E-3</v>
      </c>
    </row>
    <row r="38" spans="1:12" ht="15.6" x14ac:dyDescent="0.3">
      <c r="A38" s="161"/>
      <c r="B38" s="179"/>
      <c r="C38" s="180"/>
      <c r="D38" s="181"/>
      <c r="E38" s="182"/>
      <c r="F38" s="160"/>
      <c r="G38" s="183"/>
      <c r="H38" s="183"/>
      <c r="I38" s="186"/>
      <c r="J38" s="160"/>
      <c r="K38" s="136"/>
      <c r="L38" s="150"/>
    </row>
    <row r="39" spans="1:12" ht="15.6" x14ac:dyDescent="0.3">
      <c r="A39" s="161">
        <f>A37-1</f>
        <v>-9</v>
      </c>
      <c r="B39" s="179" t="s">
        <v>111</v>
      </c>
      <c r="C39" s="180">
        <v>0.16900000000000001</v>
      </c>
      <c r="D39" s="181">
        <v>6098639805.6607027</v>
      </c>
      <c r="E39" s="182">
        <f>ROUND($I$20*C39,0)</f>
        <v>13411200</v>
      </c>
      <c r="F39" s="160">
        <f>-ROUND($I$22*C39,0)</f>
        <v>251062</v>
      </c>
      <c r="G39" s="183">
        <f>TRUNC(E39/D39,5)</f>
        <v>2.1900000000000001E-3</v>
      </c>
      <c r="H39" s="183">
        <f>TRUNC(F39/D39,5)</f>
        <v>4.0000000000000003E-5</v>
      </c>
      <c r="I39" s="184">
        <f>G39+H39</f>
        <v>2.2300000000000002E-3</v>
      </c>
      <c r="J39" s="160">
        <f>J$27*C39</f>
        <v>451318.43587963341</v>
      </c>
      <c r="K39" s="183">
        <f>TRUNC(J39/D39,5)</f>
        <v>6.9999999999999994E-5</v>
      </c>
      <c r="L39" s="150">
        <f>I39-K39</f>
        <v>2.16E-3</v>
      </c>
    </row>
    <row r="40" spans="1:12" ht="15.6" x14ac:dyDescent="0.3">
      <c r="A40" s="161"/>
      <c r="B40" s="179"/>
      <c r="C40" s="180"/>
      <c r="D40" s="181"/>
      <c r="E40" s="182"/>
      <c r="F40" s="160"/>
      <c r="G40" s="183"/>
      <c r="H40" s="183"/>
      <c r="I40" s="186"/>
      <c r="J40" s="160"/>
      <c r="K40" s="136"/>
      <c r="L40" s="150"/>
    </row>
    <row r="41" spans="1:12" ht="16.8" x14ac:dyDescent="0.4">
      <c r="A41" s="161">
        <f>A39-1</f>
        <v>-10</v>
      </c>
      <c r="B41" s="179" t="s">
        <v>112</v>
      </c>
      <c r="C41" s="180">
        <v>6.0000000000000001E-3</v>
      </c>
      <c r="D41" s="187">
        <v>104198315.79347676</v>
      </c>
      <c r="E41" s="188">
        <f>ROUND(I20-SUM(E33:E39),0)</f>
        <v>476137</v>
      </c>
      <c r="F41" s="189">
        <f>ROUND(-I22-SUM(F33:F39),0)</f>
        <v>8913</v>
      </c>
      <c r="G41" s="183">
        <f>TRUNC(E41/D41,5)</f>
        <v>4.5599999999999998E-3</v>
      </c>
      <c r="H41" s="183">
        <f>TRUNC(F41/D41,5)</f>
        <v>8.0000000000000007E-5</v>
      </c>
      <c r="I41" s="184">
        <f>G41+H41</f>
        <v>4.64E-3</v>
      </c>
      <c r="J41" s="189">
        <f>J$27*C41</f>
        <v>16023.1397353716</v>
      </c>
      <c r="K41" s="183">
        <f>TRUNC(J41/D41,5)</f>
        <v>1.4999999999999999E-4</v>
      </c>
      <c r="L41" s="150">
        <f>I41-K41</f>
        <v>4.4900000000000001E-3</v>
      </c>
    </row>
    <row r="42" spans="1:12" ht="15.6" x14ac:dyDescent="0.3">
      <c r="B42" s="179"/>
      <c r="C42" s="190"/>
      <c r="E42" s="182"/>
      <c r="F42" s="160"/>
      <c r="J42" s="160"/>
      <c r="K42" s="136"/>
      <c r="L42" s="150"/>
    </row>
    <row r="43" spans="1:12" ht="15.6" x14ac:dyDescent="0.3">
      <c r="A43" s="161">
        <f>A41-1</f>
        <v>-11</v>
      </c>
      <c r="B43" s="179" t="s">
        <v>113</v>
      </c>
      <c r="C43" s="190"/>
      <c r="D43" s="181">
        <f>SUM(D33:D41)</f>
        <v>18379153259.023575</v>
      </c>
      <c r="E43" s="191">
        <f>SUM(E33:E41)</f>
        <v>79356211</v>
      </c>
      <c r="F43" s="192">
        <f>SUM(F33:F41)</f>
        <v>1485572</v>
      </c>
      <c r="J43" s="192">
        <f>SUM(J33:J41)</f>
        <v>2670523.2892286</v>
      </c>
      <c r="K43" s="117"/>
      <c r="L43" s="114"/>
    </row>
    <row r="44" spans="1:12" ht="15.6" x14ac:dyDescent="0.3">
      <c r="I44" s="160"/>
      <c r="J44" s="146"/>
      <c r="K44" s="136"/>
      <c r="L44" s="149"/>
    </row>
    <row r="45" spans="1:12" x14ac:dyDescent="0.25">
      <c r="I45" s="160"/>
    </row>
    <row r="46" spans="1:12" x14ac:dyDescent="0.25">
      <c r="I46" s="160"/>
    </row>
    <row r="47" spans="1:12" x14ac:dyDescent="0.25">
      <c r="I47" s="160"/>
    </row>
    <row r="48" spans="1:12" x14ac:dyDescent="0.25">
      <c r="I48" s="160"/>
    </row>
    <row r="49" spans="1:9" x14ac:dyDescent="0.25">
      <c r="A49" s="193" t="s">
        <v>114</v>
      </c>
      <c r="B49" s="152" t="s">
        <v>138</v>
      </c>
    </row>
    <row r="50" spans="1:9" x14ac:dyDescent="0.25">
      <c r="A50" s="193" t="s">
        <v>116</v>
      </c>
      <c r="B50" s="152" t="s">
        <v>139</v>
      </c>
    </row>
    <row r="51" spans="1:9" x14ac:dyDescent="0.25">
      <c r="A51" s="193" t="s">
        <v>118</v>
      </c>
      <c r="B51" s="152" t="s">
        <v>119</v>
      </c>
    </row>
    <row r="52" spans="1:9" x14ac:dyDescent="0.25">
      <c r="A52" s="193" t="s">
        <v>120</v>
      </c>
      <c r="B52" s="155" t="s">
        <v>140</v>
      </c>
    </row>
    <row r="53" spans="1:9" x14ac:dyDescent="0.25">
      <c r="A53" s="194">
        <f>A52-1</f>
        <v>-5</v>
      </c>
      <c r="B53" s="155" t="s">
        <v>122</v>
      </c>
    </row>
    <row r="54" spans="1:9" x14ac:dyDescent="0.25">
      <c r="A54" s="195" t="s">
        <v>100</v>
      </c>
      <c r="B54" s="155" t="s">
        <v>141</v>
      </c>
      <c r="C54" s="155"/>
      <c r="D54" s="155"/>
      <c r="E54" s="155"/>
      <c r="F54" s="155"/>
      <c r="G54" s="155"/>
      <c r="H54" s="155"/>
      <c r="I54" s="155"/>
    </row>
    <row r="55" spans="1:9" x14ac:dyDescent="0.25">
      <c r="A55" s="196" t="s">
        <v>101</v>
      </c>
      <c r="B55" s="152" t="s">
        <v>142</v>
      </c>
    </row>
    <row r="56" spans="1:9" x14ac:dyDescent="0.25">
      <c r="A56" s="196" t="s">
        <v>102</v>
      </c>
      <c r="B56" s="152" t="s">
        <v>143</v>
      </c>
    </row>
    <row r="57" spans="1:9" x14ac:dyDescent="0.25">
      <c r="A57" s="195" t="s">
        <v>103</v>
      </c>
      <c r="B57" s="155" t="s">
        <v>144</v>
      </c>
    </row>
    <row r="58" spans="1:9" x14ac:dyDescent="0.25">
      <c r="A58" s="196" t="s">
        <v>104</v>
      </c>
      <c r="B58" s="152" t="s">
        <v>127</v>
      </c>
    </row>
    <row r="59" spans="1:9" x14ac:dyDescent="0.25">
      <c r="A59" s="196" t="s">
        <v>105</v>
      </c>
      <c r="B59" s="152" t="s">
        <v>128</v>
      </c>
    </row>
    <row r="60" spans="1:9" x14ac:dyDescent="0.25">
      <c r="A60" s="196" t="s">
        <v>106</v>
      </c>
      <c r="B60" s="152" t="s">
        <v>129</v>
      </c>
    </row>
  </sheetData>
  <printOptions horizontalCentered="1"/>
  <pageMargins left="0.5" right="0.5" top="0.5" bottom="0.5" header="0.5" footer="0.5"/>
  <pageSetup scale="45"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1 - Customer Count</vt:lpstr>
      <vt:lpstr>Table 2 - Incremental Costs</vt:lpstr>
      <vt:lpstr>Table 3 - Rate and Bill Impacts</vt:lpstr>
      <vt:lpstr>2019 RAAF Calc</vt:lpstr>
      <vt:lpstr>2020 RAAF Calc</vt:lpstr>
      <vt:lpstr>'2019 RAAF Calc'!Print_Area</vt:lpstr>
      <vt:lpstr>'2020 RAAF Calc'!Print_Area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National Grid</cp:lastModifiedBy>
  <cp:lastPrinted>2020-06-05T16:27:23Z</cp:lastPrinted>
  <dcterms:created xsi:type="dcterms:W3CDTF">2020-05-12T02:32:03Z</dcterms:created>
  <dcterms:modified xsi:type="dcterms:W3CDTF">2020-07-17T19:46:59Z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-213986580</vt:i4>
  </property>
  <property fmtid="{D5CDD505-2E9C-101B-9397-08002B2CF9AE}" pid="3" name="_NewReviewCycle">
    <vt:lpwstr/>
  </property>
  <property fmtid="{D5CDD505-2E9C-101B-9397-08002B2CF9AE}" pid="4" name="_EmailSubject">
    <vt:lpwstr>Massachusetts Electric Company and Nantucket Electric Company, d/b/a National Grid, D.P.U. 19-07/D.P.U. 19-AMP: Responses to Information Requests</vt:lpwstr>
  </property>
  <property fmtid="{D5CDD505-2E9C-101B-9397-08002B2CF9AE}" pid="5" name="_AuthorEmail">
    <vt:lpwstr>Meabh.Purcell@nationalgrid.com</vt:lpwstr>
  </property>
  <property fmtid="{D5CDD505-2E9C-101B-9397-08002B2CF9AE}" pid="6" name="_AuthorEmailDisplayName">
    <vt:lpwstr>Purcell, Meabh</vt:lpwstr>
  </property>
</Properties>
</file>