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Regulatory\DPU Files\2020 - DPU\COVID-19 (Pandemic)\Arrearage Data Reporting\"/>
    </mc:Choice>
  </mc:AlternateContent>
  <bookViews>
    <workbookView xWindow="0" yWindow="0" windowWidth="24000" windowHeight="9735" activeTab="1"/>
  </bookViews>
  <sheets>
    <sheet name="Monthly" sheetId="2" r:id="rId1"/>
    <sheet name="Weekly"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59" i="2" l="1"/>
  <c r="AG58" i="2"/>
  <c r="AF59" i="2"/>
  <c r="AF58" i="2"/>
  <c r="AE59" i="2"/>
  <c r="AE58" i="2"/>
  <c r="AD59" i="2"/>
  <c r="AD58" i="2"/>
  <c r="T80" i="2"/>
  <c r="T82" i="2"/>
  <c r="T84" i="2"/>
  <c r="T83" i="2"/>
  <c r="T81" i="2"/>
  <c r="T77" i="2"/>
  <c r="T76" i="2"/>
  <c r="T75" i="2"/>
  <c r="T74" i="2"/>
  <c r="T73" i="2"/>
  <c r="T21" i="2" l="1"/>
  <c r="T20" i="2"/>
  <c r="T19" i="2"/>
  <c r="T18" i="2"/>
  <c r="T17" i="2"/>
  <c r="T14" i="2"/>
  <c r="T13" i="2"/>
  <c r="T12" i="2"/>
  <c r="T11" i="2"/>
  <c r="T10" i="2"/>
  <c r="W127" i="3" l="1"/>
  <c r="W125" i="3"/>
  <c r="W124" i="3"/>
  <c r="W123" i="3"/>
  <c r="W122" i="3"/>
  <c r="W78" i="3"/>
  <c r="W68" i="3"/>
  <c r="W66" i="3"/>
  <c r="W71" i="3" s="1"/>
  <c r="W70" i="3"/>
  <c r="W69" i="3"/>
  <c r="W67" i="3"/>
  <c r="W92" i="3" l="1"/>
  <c r="W85" i="3"/>
  <c r="W95" i="3"/>
  <c r="W96" i="3"/>
  <c r="W97" i="3"/>
  <c r="W98" i="3"/>
  <c r="W94" i="3"/>
  <c r="W120" i="3"/>
  <c r="W113" i="3"/>
  <c r="W106" i="3"/>
  <c r="W14" i="3"/>
  <c r="W13" i="3"/>
  <c r="W12" i="3"/>
  <c r="W11" i="3"/>
  <c r="W10" i="3"/>
  <c r="W60" i="3"/>
  <c r="W61" i="3"/>
  <c r="W62" i="3"/>
  <c r="W63" i="3"/>
  <c r="W64" i="3"/>
  <c r="W59" i="3"/>
  <c r="W57" i="3"/>
  <c r="W50" i="3"/>
  <c r="W43" i="3"/>
  <c r="W36" i="3"/>
  <c r="W29" i="3"/>
  <c r="W22" i="3"/>
  <c r="W99" i="3" l="1"/>
  <c r="W15" i="3"/>
  <c r="V125" i="3"/>
  <c r="V124" i="3"/>
  <c r="V123" i="3"/>
  <c r="V127" i="3" s="1"/>
  <c r="V122" i="3"/>
  <c r="V68" i="3"/>
  <c r="V66" i="3"/>
  <c r="V70" i="3"/>
  <c r="V71" i="3" s="1"/>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99" i="3" l="1"/>
  <c r="V64" i="3"/>
  <c r="V15" i="3"/>
  <c r="U66" i="3"/>
  <c r="U69" i="3"/>
  <c r="U70" i="3"/>
  <c r="U68" i="3"/>
  <c r="U67" i="3"/>
  <c r="U14" i="3"/>
  <c r="U13" i="3"/>
  <c r="U12" i="3"/>
  <c r="U11" i="3"/>
  <c r="U10" i="3"/>
  <c r="T70" i="3" l="1"/>
  <c r="T69" i="3"/>
  <c r="T68" i="3"/>
  <c r="T67" i="3"/>
  <c r="T66" i="3"/>
  <c r="T14" i="3"/>
  <c r="T13" i="3"/>
  <c r="T12" i="3"/>
  <c r="T11" i="3"/>
  <c r="T10" i="3"/>
  <c r="AE55" i="2" l="1"/>
  <c r="AG54" i="2"/>
  <c r="AF54" i="2"/>
  <c r="AF55" i="2"/>
  <c r="AG55" i="2" s="1"/>
  <c r="AE54" i="2"/>
  <c r="AD55" i="2"/>
  <c r="AD54" i="2"/>
  <c r="AD51" i="2"/>
  <c r="S117" i="2"/>
  <c r="S77" i="2"/>
  <c r="S76" i="2"/>
  <c r="S75" i="2"/>
  <c r="S73" i="2"/>
  <c r="S74" i="2"/>
  <c r="S84" i="2" l="1"/>
  <c r="S83" i="2"/>
  <c r="S82" i="2"/>
  <c r="S81" i="2"/>
  <c r="S80" i="2"/>
  <c r="S14" i="2"/>
  <c r="S13" i="2"/>
  <c r="S12" i="2"/>
  <c r="S11" i="2"/>
  <c r="S10" i="2"/>
  <c r="S21" i="2" l="1"/>
  <c r="S20" i="2"/>
  <c r="S19" i="2"/>
  <c r="S18" i="2"/>
  <c r="S17" i="2"/>
  <c r="S69" i="3" l="1"/>
  <c r="S66" i="3"/>
  <c r="S70" i="3"/>
  <c r="S68" i="3"/>
  <c r="S67" i="3"/>
  <c r="S113" i="3"/>
  <c r="S15" i="3"/>
  <c r="S14" i="3"/>
  <c r="S13" i="3"/>
  <c r="S12" i="3"/>
  <c r="S11" i="3"/>
  <c r="S10" i="3"/>
  <c r="AD141" i="2" l="1"/>
  <c r="AG50" i="2"/>
  <c r="AG46" i="2"/>
  <c r="AC141" i="2"/>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AF51" i="2" l="1"/>
  <c r="AG51" i="2" s="1"/>
  <c r="AF50" i="2"/>
  <c r="AF46" i="2"/>
  <c r="AE51" i="2"/>
  <c r="AE50" i="2"/>
  <c r="AD50" i="2"/>
  <c r="AD46" i="2"/>
  <c r="R73" i="2"/>
  <c r="R77" i="2"/>
  <c r="R76" i="2"/>
  <c r="R75" i="2"/>
  <c r="R74" i="2"/>
  <c r="R84" i="2" l="1"/>
  <c r="R83" i="2"/>
  <c r="R82" i="2"/>
  <c r="R81" i="2"/>
  <c r="R80" i="2"/>
  <c r="R14" i="2"/>
  <c r="R13" i="2"/>
  <c r="R12" i="2"/>
  <c r="R11" i="2"/>
  <c r="R10" i="2"/>
  <c r="R21" i="2" l="1"/>
  <c r="R20" i="2"/>
  <c r="R19" i="2"/>
  <c r="R18" i="2"/>
  <c r="R17"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AE47" i="2" l="1"/>
  <c r="AD47" i="2"/>
  <c r="AE46" i="2"/>
  <c r="AF47" i="2" l="1"/>
  <c r="AG47" i="2" s="1"/>
  <c r="J68" i="3" l="1"/>
  <c r="J67" i="3"/>
  <c r="J66" i="3"/>
  <c r="J70" i="3"/>
  <c r="J69" i="3"/>
  <c r="J14" i="3"/>
  <c r="J13" i="3"/>
  <c r="J12" i="3"/>
  <c r="J11" i="3"/>
  <c r="J10" i="3"/>
  <c r="Q14" i="2" l="1"/>
  <c r="Q13" i="2"/>
  <c r="Q12" i="2"/>
  <c r="Q11" i="2"/>
  <c r="Q10" i="2"/>
  <c r="Q21" i="2" l="1"/>
  <c r="Q20" i="2"/>
  <c r="Q19" i="2"/>
  <c r="Q18" i="2"/>
  <c r="Q17" i="2"/>
  <c r="Q77" i="2"/>
  <c r="Q76" i="2"/>
  <c r="Q75" i="2"/>
  <c r="Q74" i="2"/>
  <c r="Q73" i="2"/>
  <c r="Q84" i="2" l="1"/>
  <c r="Q83" i="2"/>
  <c r="Q82" i="2"/>
  <c r="Q81" i="2"/>
  <c r="Q80" i="2"/>
  <c r="I69" i="3" l="1"/>
  <c r="I68" i="3" l="1"/>
  <c r="I71" i="3"/>
  <c r="I70" i="3"/>
  <c r="I67" i="3"/>
  <c r="I66" i="3"/>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P83" i="2"/>
  <c r="P82" i="2"/>
  <c r="P81" i="2"/>
  <c r="P80" i="2"/>
  <c r="P77" i="2" l="1"/>
  <c r="P76" i="2"/>
  <c r="P75" i="2"/>
  <c r="P74" i="2"/>
  <c r="P73" i="2"/>
  <c r="P20" i="2" l="1"/>
  <c r="P19" i="2"/>
  <c r="P18" i="2"/>
  <c r="P17" i="2"/>
  <c r="P21" i="2"/>
  <c r="P10" i="2"/>
  <c r="P12" i="2"/>
  <c r="P14" i="2"/>
  <c r="P13" i="2"/>
  <c r="P11" i="2"/>
  <c r="F13" i="3" l="1"/>
  <c r="F12" i="3"/>
  <c r="F11" i="3"/>
  <c r="F10" i="3"/>
  <c r="F14" i="3"/>
  <c r="F68" i="3"/>
  <c r="F66" i="3"/>
  <c r="F69" i="3"/>
  <c r="F70" i="3"/>
  <c r="F67" i="3"/>
  <c r="C134" i="3" l="1"/>
  <c r="E69" i="3" l="1"/>
  <c r="E68" i="3"/>
  <c r="E67" i="3"/>
  <c r="E66" i="3"/>
  <c r="E13" i="3"/>
  <c r="E12" i="3"/>
  <c r="E11" i="3"/>
  <c r="E10" i="3"/>
  <c r="E14" i="3"/>
  <c r="D106" i="3" l="1"/>
  <c r="D92" i="3"/>
  <c r="D68" i="3"/>
  <c r="D67" i="3"/>
  <c r="D71" i="3" s="1"/>
  <c r="D66" i="3"/>
  <c r="D70" i="3"/>
  <c r="D69" i="3"/>
  <c r="D10" i="3"/>
  <c r="D11" i="3"/>
  <c r="D12" i="3"/>
  <c r="D13" i="3"/>
  <c r="D14" i="3"/>
  <c r="C29" i="2" l="1"/>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N115" i="2"/>
  <c r="V26" i="2"/>
  <c r="V27" i="2"/>
  <c r="V28" i="2"/>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T64" i="3" l="1"/>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O19" i="2"/>
  <c r="O18" i="2"/>
  <c r="O17" i="2"/>
  <c r="N21" i="2"/>
  <c r="N20" i="2"/>
  <c r="N19" i="2"/>
  <c r="N18" i="2"/>
  <c r="N17" i="2"/>
  <c r="M21" i="2"/>
  <c r="M20" i="2"/>
  <c r="M19" i="2"/>
  <c r="M18" i="2"/>
  <c r="M17" i="2"/>
  <c r="G99" i="3" l="1"/>
  <c r="R99" i="3"/>
  <c r="E99" i="3"/>
  <c r="P99" i="3"/>
  <c r="F99" i="3"/>
  <c r="D99" i="3"/>
  <c r="H99" i="3"/>
  <c r="H67" i="2"/>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V88" i="2" l="1"/>
  <c r="W88" i="2"/>
  <c r="X88" i="2"/>
  <c r="Y88" i="2"/>
  <c r="Z88" i="2"/>
  <c r="AA88" i="2"/>
  <c r="AB88" i="2"/>
  <c r="V89" i="2"/>
  <c r="W89" i="2"/>
  <c r="X89" i="2"/>
  <c r="Y89" i="2"/>
  <c r="Z89" i="2"/>
  <c r="AA89" i="2"/>
  <c r="AB89" i="2"/>
  <c r="V90" i="2"/>
  <c r="W90" i="2"/>
  <c r="W92" i="2" s="1"/>
  <c r="X90" i="2"/>
  <c r="Y90" i="2"/>
  <c r="Z90" i="2"/>
  <c r="AA90" i="2"/>
  <c r="AB90" i="2"/>
  <c r="V91" i="2"/>
  <c r="W91" i="2"/>
  <c r="X91" i="2"/>
  <c r="X92" i="2" s="1"/>
  <c r="Y91" i="2"/>
  <c r="Z91" i="2"/>
  <c r="AA91" i="2"/>
  <c r="AB91" i="2"/>
  <c r="AB87" i="2"/>
  <c r="AA87" i="2"/>
  <c r="AA92" i="2" s="1"/>
  <c r="Z87" i="2"/>
  <c r="Y87" i="2"/>
  <c r="Y92" i="2" s="1"/>
  <c r="X87" i="2"/>
  <c r="W87" i="2"/>
  <c r="V87" i="2"/>
  <c r="V81" i="2"/>
  <c r="W81" i="2"/>
  <c r="X81" i="2"/>
  <c r="Y81" i="2"/>
  <c r="Z81" i="2"/>
  <c r="AA81" i="2"/>
  <c r="AB81" i="2"/>
  <c r="V82" i="2"/>
  <c r="W82" i="2"/>
  <c r="X82" i="2"/>
  <c r="Y82" i="2"/>
  <c r="Z82" i="2"/>
  <c r="AA82" i="2"/>
  <c r="AB82" i="2"/>
  <c r="V83" i="2"/>
  <c r="W83" i="2"/>
  <c r="X83" i="2"/>
  <c r="Y83" i="2"/>
  <c r="Z83" i="2"/>
  <c r="AA83" i="2"/>
  <c r="AB83" i="2"/>
  <c r="V84" i="2"/>
  <c r="W84" i="2"/>
  <c r="X84" i="2"/>
  <c r="Y84" i="2"/>
  <c r="Z84" i="2"/>
  <c r="AA84" i="2"/>
  <c r="AB84" i="2"/>
  <c r="AB80" i="2"/>
  <c r="AA80" i="2"/>
  <c r="Z80" i="2"/>
  <c r="Y80" i="2"/>
  <c r="X80" i="2"/>
  <c r="W80" i="2"/>
  <c r="V80" i="2"/>
  <c r="V74" i="2"/>
  <c r="W74" i="2"/>
  <c r="X74" i="2"/>
  <c r="Y74" i="2"/>
  <c r="Z74" i="2"/>
  <c r="AA74" i="2"/>
  <c r="AB74" i="2"/>
  <c r="V75" i="2"/>
  <c r="W75" i="2"/>
  <c r="X75" i="2"/>
  <c r="Y75" i="2"/>
  <c r="Z75" i="2"/>
  <c r="AA75" i="2"/>
  <c r="AB75" i="2"/>
  <c r="V76" i="2"/>
  <c r="W76" i="2"/>
  <c r="X76" i="2"/>
  <c r="Y76" i="2"/>
  <c r="Z76" i="2"/>
  <c r="AA76" i="2"/>
  <c r="AB76" i="2"/>
  <c r="V77" i="2"/>
  <c r="W77" i="2"/>
  <c r="X77" i="2"/>
  <c r="Y77" i="2"/>
  <c r="Z77" i="2"/>
  <c r="Z78" i="2" s="1"/>
  <c r="AA77" i="2"/>
  <c r="AB77" i="2"/>
  <c r="AB73" i="2"/>
  <c r="AA73" i="2"/>
  <c r="Z73" i="2"/>
  <c r="Y73" i="2"/>
  <c r="X73" i="2"/>
  <c r="W73" i="2"/>
  <c r="V73" i="2"/>
  <c r="V67" i="2"/>
  <c r="W67" i="2"/>
  <c r="X67" i="2"/>
  <c r="Y67" i="2"/>
  <c r="Z67" i="2"/>
  <c r="AA67" i="2"/>
  <c r="AB67" i="2"/>
  <c r="V68" i="2"/>
  <c r="W68" i="2"/>
  <c r="X68" i="2"/>
  <c r="Y68" i="2"/>
  <c r="Z68" i="2"/>
  <c r="AA68" i="2"/>
  <c r="AB68" i="2"/>
  <c r="V69" i="2"/>
  <c r="W69" i="2"/>
  <c r="X69" i="2"/>
  <c r="Y69" i="2"/>
  <c r="Z69" i="2"/>
  <c r="AA69" i="2"/>
  <c r="AB69" i="2"/>
  <c r="V70" i="2"/>
  <c r="W70" i="2"/>
  <c r="X70" i="2"/>
  <c r="Y70" i="2"/>
  <c r="Z70" i="2"/>
  <c r="AA70" i="2"/>
  <c r="AB70" i="2"/>
  <c r="AB66" i="2"/>
  <c r="AA66" i="2"/>
  <c r="Z66" i="2"/>
  <c r="Y66" i="2"/>
  <c r="X66" i="2"/>
  <c r="W66" i="2"/>
  <c r="V66" i="2"/>
  <c r="V60" i="2"/>
  <c r="W60" i="2"/>
  <c r="X60" i="2"/>
  <c r="Y60" i="2"/>
  <c r="Z60" i="2"/>
  <c r="AA60" i="2"/>
  <c r="AB60" i="2"/>
  <c r="V61" i="2"/>
  <c r="W61" i="2"/>
  <c r="X61" i="2"/>
  <c r="Y61" i="2"/>
  <c r="Z61" i="2"/>
  <c r="AA61" i="2"/>
  <c r="AB61" i="2"/>
  <c r="V62" i="2"/>
  <c r="W62" i="2"/>
  <c r="X62" i="2"/>
  <c r="Y62" i="2"/>
  <c r="Z62" i="2"/>
  <c r="AA62" i="2"/>
  <c r="AB62" i="2"/>
  <c r="V63" i="2"/>
  <c r="W63" i="2"/>
  <c r="X63" i="2"/>
  <c r="Y63" i="2"/>
  <c r="Z63" i="2"/>
  <c r="AA63" i="2"/>
  <c r="AB63" i="2"/>
  <c r="AB59" i="2"/>
  <c r="AA59" i="2"/>
  <c r="Z59" i="2"/>
  <c r="Y59" i="2"/>
  <c r="X59" i="2"/>
  <c r="W59" i="2"/>
  <c r="V59" i="2"/>
  <c r="V53" i="2"/>
  <c r="W53" i="2"/>
  <c r="X53" i="2"/>
  <c r="Y53" i="2"/>
  <c r="Z53" i="2"/>
  <c r="AA53" i="2"/>
  <c r="AB53" i="2"/>
  <c r="V54" i="2"/>
  <c r="W54" i="2"/>
  <c r="X54" i="2"/>
  <c r="Y54" i="2"/>
  <c r="Z54" i="2"/>
  <c r="AA54" i="2"/>
  <c r="AB54" i="2"/>
  <c r="V55" i="2"/>
  <c r="W55" i="2"/>
  <c r="X55" i="2"/>
  <c r="Y55" i="2"/>
  <c r="Z55" i="2"/>
  <c r="AA55" i="2"/>
  <c r="AB55" i="2"/>
  <c r="V56" i="2"/>
  <c r="W56" i="2"/>
  <c r="X56" i="2"/>
  <c r="Y56" i="2"/>
  <c r="Z56" i="2"/>
  <c r="AA56" i="2"/>
  <c r="AB56" i="2"/>
  <c r="AB52" i="2"/>
  <c r="AA52" i="2"/>
  <c r="Z52" i="2"/>
  <c r="Y52" i="2"/>
  <c r="X52" i="2"/>
  <c r="W52" i="2"/>
  <c r="V52" i="2"/>
  <c r="V46" i="2"/>
  <c r="W46" i="2"/>
  <c r="X46" i="2"/>
  <c r="Y46" i="2"/>
  <c r="Z46" i="2"/>
  <c r="AA46" i="2"/>
  <c r="AB46" i="2"/>
  <c r="V47" i="2"/>
  <c r="W47" i="2"/>
  <c r="X47" i="2"/>
  <c r="Y47" i="2"/>
  <c r="Z47" i="2"/>
  <c r="AA47" i="2"/>
  <c r="AB47" i="2"/>
  <c r="V48" i="2"/>
  <c r="W48" i="2"/>
  <c r="X48" i="2"/>
  <c r="Y48" i="2"/>
  <c r="Z48" i="2"/>
  <c r="AA48" i="2"/>
  <c r="AB48" i="2"/>
  <c r="V49" i="2"/>
  <c r="W49" i="2"/>
  <c r="X49" i="2"/>
  <c r="Y49" i="2"/>
  <c r="Z49" i="2"/>
  <c r="AA49" i="2"/>
  <c r="AB49" i="2"/>
  <c r="AB45" i="2"/>
  <c r="AA45" i="2"/>
  <c r="Z45" i="2"/>
  <c r="Y45" i="2"/>
  <c r="X45" i="2"/>
  <c r="W45" i="2"/>
  <c r="V45" i="2"/>
  <c r="V39" i="2"/>
  <c r="W39" i="2"/>
  <c r="X39" i="2"/>
  <c r="Y39" i="2"/>
  <c r="Z39" i="2"/>
  <c r="AA39" i="2"/>
  <c r="AB39" i="2"/>
  <c r="V40" i="2"/>
  <c r="W40" i="2"/>
  <c r="X40" i="2"/>
  <c r="Y40" i="2"/>
  <c r="Z40" i="2"/>
  <c r="AA40" i="2"/>
  <c r="AB40" i="2"/>
  <c r="V41" i="2"/>
  <c r="W41" i="2"/>
  <c r="X41" i="2"/>
  <c r="Y41" i="2"/>
  <c r="Z41" i="2"/>
  <c r="AA41" i="2"/>
  <c r="AB41" i="2"/>
  <c r="V42" i="2"/>
  <c r="W42" i="2"/>
  <c r="X42" i="2"/>
  <c r="Y42" i="2"/>
  <c r="Z42" i="2"/>
  <c r="AA42" i="2"/>
  <c r="AB42" i="2"/>
  <c r="AB38" i="2"/>
  <c r="AA38" i="2"/>
  <c r="Z38" i="2"/>
  <c r="Y38" i="2"/>
  <c r="X38" i="2"/>
  <c r="W38" i="2"/>
  <c r="V38" i="2"/>
  <c r="V32" i="2"/>
  <c r="W32" i="2"/>
  <c r="X32" i="2"/>
  <c r="Y32" i="2"/>
  <c r="Z32" i="2"/>
  <c r="AA32" i="2"/>
  <c r="AB32" i="2"/>
  <c r="V33" i="2"/>
  <c r="W33" i="2"/>
  <c r="X33" i="2"/>
  <c r="Y33" i="2"/>
  <c r="Z33" i="2"/>
  <c r="AA33" i="2"/>
  <c r="AB33" i="2"/>
  <c r="V34" i="2"/>
  <c r="W34" i="2"/>
  <c r="X34" i="2"/>
  <c r="Y34" i="2"/>
  <c r="Z34" i="2"/>
  <c r="AA34" i="2"/>
  <c r="AB34" i="2"/>
  <c r="V35" i="2"/>
  <c r="W35" i="2"/>
  <c r="X35" i="2"/>
  <c r="Y35" i="2"/>
  <c r="Z35" i="2"/>
  <c r="AA35" i="2"/>
  <c r="AB35" i="2"/>
  <c r="AB31" i="2"/>
  <c r="AA31" i="2"/>
  <c r="Z31" i="2"/>
  <c r="Y31" i="2"/>
  <c r="Y36" i="2" s="1"/>
  <c r="X31" i="2"/>
  <c r="W31" i="2"/>
  <c r="V31" i="2"/>
  <c r="V25" i="2"/>
  <c r="W25" i="2"/>
  <c r="X25" i="2"/>
  <c r="Y25" i="2"/>
  <c r="Z25" i="2"/>
  <c r="AA25" i="2"/>
  <c r="AB25" i="2"/>
  <c r="W26" i="2"/>
  <c r="X26" i="2"/>
  <c r="Y26" i="2"/>
  <c r="Z26" i="2"/>
  <c r="AA26" i="2"/>
  <c r="AB26" i="2"/>
  <c r="W27" i="2"/>
  <c r="X27" i="2"/>
  <c r="Y27" i="2"/>
  <c r="Z27" i="2"/>
  <c r="AA27" i="2"/>
  <c r="AB27" i="2"/>
  <c r="W28" i="2"/>
  <c r="X28" i="2"/>
  <c r="Y28" i="2"/>
  <c r="Z28" i="2"/>
  <c r="AA28" i="2"/>
  <c r="AB28" i="2"/>
  <c r="AB24" i="2"/>
  <c r="AB29" i="2" s="1"/>
  <c r="AA24" i="2"/>
  <c r="Z24" i="2"/>
  <c r="Y24" i="2"/>
  <c r="X24" i="2"/>
  <c r="W24" i="2"/>
  <c r="V24" i="2"/>
  <c r="E29" i="2"/>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I50" i="2"/>
  <c r="J50" i="2"/>
  <c r="K50" i="2"/>
  <c r="L50" i="2"/>
  <c r="M50" i="2"/>
  <c r="N50" i="2"/>
  <c r="O50" i="2"/>
  <c r="P50" i="2"/>
  <c r="Q50" i="2"/>
  <c r="R50" i="2"/>
  <c r="S50" i="2"/>
  <c r="T50" i="2"/>
  <c r="U50" i="2"/>
  <c r="E57" i="2"/>
  <c r="F57" i="2"/>
  <c r="G57" i="2"/>
  <c r="H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U85" i="2"/>
  <c r="E92" i="2"/>
  <c r="F92" i="2"/>
  <c r="G92" i="2"/>
  <c r="H92" i="2"/>
  <c r="I92" i="2"/>
  <c r="J92" i="2"/>
  <c r="K92" i="2"/>
  <c r="L92" i="2"/>
  <c r="M92" i="2"/>
  <c r="N92" i="2"/>
  <c r="O92" i="2"/>
  <c r="P92" i="2"/>
  <c r="Q92" i="2"/>
  <c r="R92" i="2"/>
  <c r="S92" i="2"/>
  <c r="T92" i="2"/>
  <c r="U92" i="2"/>
  <c r="V92" i="2"/>
  <c r="Z92" i="2"/>
  <c r="AB92" i="2"/>
  <c r="D29" i="2"/>
  <c r="D36" i="2"/>
  <c r="D43" i="2"/>
  <c r="D50" i="2"/>
  <c r="D57" i="2"/>
  <c r="D64" i="2"/>
  <c r="D71" i="2"/>
  <c r="D85" i="2"/>
  <c r="D92" i="2"/>
  <c r="C92" i="2"/>
  <c r="C85" i="2"/>
  <c r="C78" i="2"/>
  <c r="C71" i="2"/>
  <c r="C64" i="2"/>
  <c r="C57" i="2"/>
  <c r="C50" i="2"/>
  <c r="C43" i="2"/>
  <c r="C36" i="2"/>
  <c r="X17" i="2"/>
  <c r="Y17" i="2"/>
  <c r="Z17" i="2"/>
  <c r="AA17" i="2"/>
  <c r="AB17" i="2"/>
  <c r="X18" i="2"/>
  <c r="Y18" i="2"/>
  <c r="Z18" i="2"/>
  <c r="AA18" i="2"/>
  <c r="AB18" i="2"/>
  <c r="X19" i="2"/>
  <c r="Y19" i="2"/>
  <c r="Z19" i="2"/>
  <c r="AA19" i="2"/>
  <c r="AB19" i="2"/>
  <c r="X20" i="2"/>
  <c r="Y20" i="2"/>
  <c r="Z20" i="2"/>
  <c r="AA20" i="2"/>
  <c r="AB20" i="2"/>
  <c r="X21" i="2"/>
  <c r="Y21" i="2"/>
  <c r="Z21" i="2"/>
  <c r="AA21" i="2"/>
  <c r="AB21" i="2"/>
  <c r="W17" i="2"/>
  <c r="W18" i="2"/>
  <c r="W19" i="2"/>
  <c r="W20" i="2"/>
  <c r="W21" i="2"/>
  <c r="V18" i="2"/>
  <c r="V19" i="2"/>
  <c r="V20" i="2"/>
  <c r="V21" i="2"/>
  <c r="V17" i="2"/>
  <c r="E22" i="2"/>
  <c r="F22" i="2"/>
  <c r="G22" i="2"/>
  <c r="H22" i="2"/>
  <c r="I22" i="2"/>
  <c r="J22" i="2"/>
  <c r="K22" i="2"/>
  <c r="L22" i="2"/>
  <c r="M22" i="2"/>
  <c r="N22" i="2"/>
  <c r="O22" i="2"/>
  <c r="P22" i="2"/>
  <c r="Q22" i="2"/>
  <c r="R22" i="2"/>
  <c r="S22" i="2"/>
  <c r="T22" i="2"/>
  <c r="U22" i="2"/>
  <c r="D22" i="2"/>
  <c r="C22" i="2"/>
  <c r="X10" i="2"/>
  <c r="Y10" i="2"/>
  <c r="Z10" i="2"/>
  <c r="AA10" i="2"/>
  <c r="AB10" i="2"/>
  <c r="X11" i="2"/>
  <c r="Y11" i="2"/>
  <c r="Z11" i="2"/>
  <c r="AA11" i="2"/>
  <c r="AB11" i="2"/>
  <c r="X12" i="2"/>
  <c r="Y12" i="2"/>
  <c r="Z12" i="2"/>
  <c r="AA12" i="2"/>
  <c r="AB12" i="2"/>
  <c r="X13" i="2"/>
  <c r="Y13" i="2"/>
  <c r="Z13" i="2"/>
  <c r="AA13" i="2"/>
  <c r="AB13" i="2"/>
  <c r="X14" i="2"/>
  <c r="Y14" i="2"/>
  <c r="Z14" i="2"/>
  <c r="AA14" i="2"/>
  <c r="AB14" i="2"/>
  <c r="W10" i="2"/>
  <c r="W11" i="2"/>
  <c r="W12" i="2"/>
  <c r="W13" i="2"/>
  <c r="W14" i="2"/>
  <c r="V11" i="2"/>
  <c r="V12" i="2"/>
  <c r="V13" i="2"/>
  <c r="V14" i="2"/>
  <c r="V10" i="2"/>
  <c r="M15" i="2"/>
  <c r="N15" i="2"/>
  <c r="O15" i="2"/>
  <c r="P15" i="2"/>
  <c r="Q15" i="2"/>
  <c r="R15" i="2"/>
  <c r="S15" i="2"/>
  <c r="T15" i="2"/>
  <c r="U15" i="2"/>
  <c r="X136" i="2"/>
  <c r="Y136" i="2"/>
  <c r="Z136" i="2"/>
  <c r="AA136" i="2"/>
  <c r="AB136" i="2"/>
  <c r="X137" i="2"/>
  <c r="Y137" i="2"/>
  <c r="Z137" i="2"/>
  <c r="AA137" i="2"/>
  <c r="AB137" i="2"/>
  <c r="X138" i="2"/>
  <c r="Y138" i="2"/>
  <c r="Z138" i="2"/>
  <c r="AA138" i="2"/>
  <c r="AB138" i="2"/>
  <c r="X139" i="2"/>
  <c r="Y139" i="2"/>
  <c r="Z139" i="2"/>
  <c r="AA139" i="2"/>
  <c r="AB139" i="2"/>
  <c r="X140" i="2"/>
  <c r="Y140" i="2"/>
  <c r="Z140" i="2"/>
  <c r="AA140" i="2"/>
  <c r="AB140" i="2"/>
  <c r="W136" i="2"/>
  <c r="W137" i="2"/>
  <c r="W138" i="2"/>
  <c r="W139" i="2"/>
  <c r="W140" i="2"/>
  <c r="V137" i="2"/>
  <c r="V138" i="2"/>
  <c r="V139" i="2"/>
  <c r="V140" i="2"/>
  <c r="V136" i="2"/>
  <c r="E141" i="2"/>
  <c r="F141" i="2"/>
  <c r="G141" i="2"/>
  <c r="H141" i="2"/>
  <c r="I141" i="2"/>
  <c r="J141" i="2"/>
  <c r="K141" i="2"/>
  <c r="L141" i="2"/>
  <c r="M141" i="2"/>
  <c r="N141" i="2"/>
  <c r="O141" i="2"/>
  <c r="P141" i="2"/>
  <c r="Q141" i="2"/>
  <c r="R141" i="2"/>
  <c r="S141" i="2"/>
  <c r="T141" i="2"/>
  <c r="U141" i="2"/>
  <c r="D141" i="2"/>
  <c r="C141" i="2"/>
  <c r="X129" i="2"/>
  <c r="Y129" i="2"/>
  <c r="Z129" i="2"/>
  <c r="AA129" i="2"/>
  <c r="AB129" i="2"/>
  <c r="X130" i="2"/>
  <c r="Y130" i="2"/>
  <c r="Z130" i="2"/>
  <c r="AA130" i="2"/>
  <c r="AB130" i="2"/>
  <c r="X131" i="2"/>
  <c r="Y131" i="2"/>
  <c r="Z131" i="2"/>
  <c r="AA131" i="2"/>
  <c r="AB131" i="2"/>
  <c r="X132" i="2"/>
  <c r="Y132" i="2"/>
  <c r="Z132" i="2"/>
  <c r="AA132" i="2"/>
  <c r="AB132" i="2"/>
  <c r="X133" i="2"/>
  <c r="Y133" i="2"/>
  <c r="Z133" i="2"/>
  <c r="AA133" i="2"/>
  <c r="AB133" i="2"/>
  <c r="W129" i="2"/>
  <c r="W130" i="2"/>
  <c r="W131" i="2"/>
  <c r="W132" i="2"/>
  <c r="W133" i="2"/>
  <c r="V130" i="2"/>
  <c r="V131" i="2"/>
  <c r="V132" i="2"/>
  <c r="V133" i="2"/>
  <c r="V129" i="2"/>
  <c r="E134" i="2"/>
  <c r="F134" i="2"/>
  <c r="G134" i="2"/>
  <c r="H134" i="2"/>
  <c r="I134" i="2"/>
  <c r="J134" i="2"/>
  <c r="K134" i="2"/>
  <c r="L134" i="2"/>
  <c r="M134" i="2"/>
  <c r="N134" i="2"/>
  <c r="O134" i="2"/>
  <c r="P134" i="2"/>
  <c r="Q134" i="2"/>
  <c r="R134" i="2"/>
  <c r="S134" i="2"/>
  <c r="T134" i="2"/>
  <c r="U134" i="2"/>
  <c r="D134" i="2"/>
  <c r="C134" i="2"/>
  <c r="X122" i="2"/>
  <c r="Y122" i="2"/>
  <c r="Z122" i="2"/>
  <c r="AA122" i="2"/>
  <c r="AB122" i="2"/>
  <c r="X123" i="2"/>
  <c r="Y123" i="2"/>
  <c r="Z123" i="2"/>
  <c r="AA123" i="2"/>
  <c r="AB123" i="2"/>
  <c r="X124" i="2"/>
  <c r="Y124" i="2"/>
  <c r="Z124" i="2"/>
  <c r="AA124" i="2"/>
  <c r="AB124" i="2"/>
  <c r="X125" i="2"/>
  <c r="Y125" i="2"/>
  <c r="Z125" i="2"/>
  <c r="AA125" i="2"/>
  <c r="AB125" i="2"/>
  <c r="X126" i="2"/>
  <c r="Y126" i="2"/>
  <c r="Z126" i="2"/>
  <c r="AA126" i="2"/>
  <c r="AB126" i="2"/>
  <c r="W122" i="2"/>
  <c r="W123" i="2"/>
  <c r="W124" i="2"/>
  <c r="W125" i="2"/>
  <c r="W126" i="2"/>
  <c r="V123" i="2"/>
  <c r="V124" i="2"/>
  <c r="V125" i="2"/>
  <c r="V126" i="2"/>
  <c r="V122" i="2"/>
  <c r="G127" i="2"/>
  <c r="H127" i="2"/>
  <c r="I127" i="2"/>
  <c r="J127" i="2"/>
  <c r="K127" i="2"/>
  <c r="L127" i="2"/>
  <c r="M127" i="2"/>
  <c r="N127" i="2"/>
  <c r="O127" i="2"/>
  <c r="P127" i="2"/>
  <c r="Q127" i="2"/>
  <c r="R127" i="2"/>
  <c r="S127" i="2"/>
  <c r="T127" i="2"/>
  <c r="U127" i="2"/>
  <c r="E127" i="2"/>
  <c r="F127" i="2"/>
  <c r="D127" i="2"/>
  <c r="C127" i="2"/>
  <c r="R116" i="2"/>
  <c r="R117" i="2"/>
  <c r="E118" i="2"/>
  <c r="U118" i="2"/>
  <c r="O119" i="2"/>
  <c r="X108" i="2"/>
  <c r="Y108" i="2"/>
  <c r="Z108" i="2"/>
  <c r="AA108" i="2"/>
  <c r="AB108" i="2"/>
  <c r="X109" i="2"/>
  <c r="Y109" i="2"/>
  <c r="Z109" i="2"/>
  <c r="AA109" i="2"/>
  <c r="AB109" i="2"/>
  <c r="X110" i="2"/>
  <c r="Y110" i="2"/>
  <c r="Z110" i="2"/>
  <c r="AA110" i="2"/>
  <c r="AB110" i="2"/>
  <c r="X111" i="2"/>
  <c r="Y111" i="2"/>
  <c r="Z111" i="2"/>
  <c r="AA111" i="2"/>
  <c r="AB111" i="2"/>
  <c r="X112" i="2"/>
  <c r="Y112" i="2"/>
  <c r="Z112" i="2"/>
  <c r="AA112" i="2"/>
  <c r="AB112" i="2"/>
  <c r="W108" i="2"/>
  <c r="W109" i="2"/>
  <c r="W110" i="2"/>
  <c r="W111" i="2"/>
  <c r="W112" i="2"/>
  <c r="V109" i="2"/>
  <c r="V110" i="2"/>
  <c r="V111" i="2"/>
  <c r="V112" i="2"/>
  <c r="V108" i="2"/>
  <c r="E113" i="2"/>
  <c r="F113" i="2"/>
  <c r="G113" i="2"/>
  <c r="H113" i="2"/>
  <c r="I113" i="2"/>
  <c r="J113" i="2"/>
  <c r="K113" i="2"/>
  <c r="L113" i="2"/>
  <c r="M113" i="2"/>
  <c r="N113" i="2"/>
  <c r="O113" i="2"/>
  <c r="P113" i="2"/>
  <c r="Q113" i="2"/>
  <c r="R113" i="2"/>
  <c r="S113" i="2"/>
  <c r="T113" i="2"/>
  <c r="U113" i="2"/>
  <c r="D113" i="2"/>
  <c r="C113" i="2"/>
  <c r="W101" i="2"/>
  <c r="X101" i="2"/>
  <c r="Y101" i="2"/>
  <c r="Z101" i="2"/>
  <c r="AA101" i="2"/>
  <c r="AB101" i="2"/>
  <c r="W102" i="2"/>
  <c r="X102" i="2"/>
  <c r="Y102" i="2"/>
  <c r="Z102" i="2"/>
  <c r="AA102" i="2"/>
  <c r="AB102" i="2"/>
  <c r="W103" i="2"/>
  <c r="X103" i="2"/>
  <c r="Y103" i="2"/>
  <c r="Z103" i="2"/>
  <c r="AA103" i="2"/>
  <c r="AB103" i="2"/>
  <c r="W104" i="2"/>
  <c r="X104" i="2"/>
  <c r="Y104" i="2"/>
  <c r="Z104" i="2"/>
  <c r="AA104" i="2"/>
  <c r="AB104" i="2"/>
  <c r="W105" i="2"/>
  <c r="X105" i="2"/>
  <c r="Y105" i="2"/>
  <c r="Z105" i="2"/>
  <c r="AA105" i="2"/>
  <c r="AB105" i="2"/>
  <c r="V102" i="2"/>
  <c r="V103" i="2"/>
  <c r="V104" i="2"/>
  <c r="V105" i="2"/>
  <c r="V101" i="2"/>
  <c r="E106" i="2"/>
  <c r="F106" i="2"/>
  <c r="G106" i="2"/>
  <c r="H106" i="2"/>
  <c r="I106" i="2"/>
  <c r="J106" i="2"/>
  <c r="K106" i="2"/>
  <c r="L106" i="2"/>
  <c r="M106" i="2"/>
  <c r="N106" i="2"/>
  <c r="O106" i="2"/>
  <c r="P106" i="2"/>
  <c r="Q106" i="2"/>
  <c r="R106" i="2"/>
  <c r="S106" i="2"/>
  <c r="T106" i="2"/>
  <c r="U106" i="2"/>
  <c r="C106" i="2"/>
  <c r="Y95" i="2"/>
  <c r="W94" i="2"/>
  <c r="D94" i="2"/>
  <c r="D115" i="2" s="1"/>
  <c r="E94" i="2"/>
  <c r="E115" i="2" s="1"/>
  <c r="F94" i="2"/>
  <c r="F115" i="2" s="1"/>
  <c r="G94" i="2"/>
  <c r="G115" i="2" s="1"/>
  <c r="H94" i="2"/>
  <c r="I94" i="2"/>
  <c r="I115" i="2" s="1"/>
  <c r="J94" i="2"/>
  <c r="K94" i="2"/>
  <c r="K115" i="2" s="1"/>
  <c r="L94" i="2"/>
  <c r="L115" i="2" s="1"/>
  <c r="M94" i="2"/>
  <c r="M115" i="2" s="1"/>
  <c r="N94" i="2"/>
  <c r="O94" i="2"/>
  <c r="P94" i="2"/>
  <c r="P115" i="2" s="1"/>
  <c r="Q94" i="2"/>
  <c r="Q115" i="2" s="1"/>
  <c r="R94" i="2"/>
  <c r="S94" i="2"/>
  <c r="S115" i="2" s="1"/>
  <c r="T94" i="2"/>
  <c r="T115" i="2" s="1"/>
  <c r="U94" i="2"/>
  <c r="U115" i="2" s="1"/>
  <c r="D95" i="2"/>
  <c r="E95" i="2"/>
  <c r="E116" i="2" s="1"/>
  <c r="F95" i="2"/>
  <c r="G95" i="2"/>
  <c r="H95" i="2"/>
  <c r="H116" i="2" s="1"/>
  <c r="I95" i="2"/>
  <c r="I116" i="2" s="1"/>
  <c r="J95" i="2"/>
  <c r="J116" i="2" s="1"/>
  <c r="K95" i="2"/>
  <c r="K116" i="2" s="1"/>
  <c r="L95" i="2"/>
  <c r="L116" i="2" s="1"/>
  <c r="M95" i="2"/>
  <c r="M116" i="2" s="1"/>
  <c r="N95" i="2"/>
  <c r="N116" i="2" s="1"/>
  <c r="O95" i="2"/>
  <c r="P95" i="2"/>
  <c r="P116" i="2" s="1"/>
  <c r="Q95" i="2"/>
  <c r="Q116" i="2" s="1"/>
  <c r="R95" i="2"/>
  <c r="S95" i="2"/>
  <c r="S116" i="2" s="1"/>
  <c r="T95" i="2"/>
  <c r="T116" i="2" s="1"/>
  <c r="U95" i="2"/>
  <c r="U116" i="2" s="1"/>
  <c r="D96" i="2"/>
  <c r="D117" i="2" s="1"/>
  <c r="E96" i="2"/>
  <c r="E117" i="2" s="1"/>
  <c r="F96" i="2"/>
  <c r="Y96" i="2" s="1"/>
  <c r="G96" i="2"/>
  <c r="G117" i="2" s="1"/>
  <c r="H96" i="2"/>
  <c r="H117" i="2" s="1"/>
  <c r="I96" i="2"/>
  <c r="AB96" i="2" s="1"/>
  <c r="J96" i="2"/>
  <c r="J117" i="2" s="1"/>
  <c r="K96" i="2"/>
  <c r="K117" i="2" s="1"/>
  <c r="L96" i="2"/>
  <c r="M96" i="2"/>
  <c r="M117" i="2" s="1"/>
  <c r="N96" i="2"/>
  <c r="N117" i="2" s="1"/>
  <c r="O96" i="2"/>
  <c r="P96" i="2"/>
  <c r="P117" i="2" s="1"/>
  <c r="Q96" i="2"/>
  <c r="Q117" i="2" s="1"/>
  <c r="R96" i="2"/>
  <c r="S96" i="2"/>
  <c r="T96" i="2"/>
  <c r="U96" i="2"/>
  <c r="U117" i="2" s="1"/>
  <c r="D97" i="2"/>
  <c r="D118" i="2" s="1"/>
  <c r="E97" i="2"/>
  <c r="F97" i="2"/>
  <c r="F118" i="2" s="1"/>
  <c r="G97" i="2"/>
  <c r="G118" i="2" s="1"/>
  <c r="H97" i="2"/>
  <c r="H118" i="2" s="1"/>
  <c r="I97" i="2"/>
  <c r="AB97" i="2" s="1"/>
  <c r="J97" i="2"/>
  <c r="J118" i="2" s="1"/>
  <c r="K97" i="2"/>
  <c r="K118" i="2" s="1"/>
  <c r="L97" i="2"/>
  <c r="L118" i="2" s="1"/>
  <c r="M97" i="2"/>
  <c r="M118" i="2" s="1"/>
  <c r="N97" i="2"/>
  <c r="N118" i="2" s="1"/>
  <c r="O97" i="2"/>
  <c r="O118" i="2" s="1"/>
  <c r="P97" i="2"/>
  <c r="P118" i="2" s="1"/>
  <c r="Q97" i="2"/>
  <c r="Q118" i="2" s="1"/>
  <c r="R97" i="2"/>
  <c r="R118" i="2" s="1"/>
  <c r="Y118" i="2" s="1"/>
  <c r="S97" i="2"/>
  <c r="S118" i="2" s="1"/>
  <c r="T97" i="2"/>
  <c r="T118" i="2" s="1"/>
  <c r="U97" i="2"/>
  <c r="D98" i="2"/>
  <c r="D119" i="2" s="1"/>
  <c r="E98" i="2"/>
  <c r="E119" i="2" s="1"/>
  <c r="F98" i="2"/>
  <c r="F119" i="2" s="1"/>
  <c r="G98" i="2"/>
  <c r="G119" i="2" s="1"/>
  <c r="H98" i="2"/>
  <c r="I98" i="2"/>
  <c r="I119" i="2" s="1"/>
  <c r="J98" i="2"/>
  <c r="J119" i="2" s="1"/>
  <c r="K98" i="2"/>
  <c r="K119" i="2" s="1"/>
  <c r="L98" i="2"/>
  <c r="L119" i="2" s="1"/>
  <c r="M98" i="2"/>
  <c r="M119" i="2" s="1"/>
  <c r="N98" i="2"/>
  <c r="N119" i="2" s="1"/>
  <c r="O98" i="2"/>
  <c r="P98" i="2"/>
  <c r="Q98" i="2"/>
  <c r="Q119" i="2" s="1"/>
  <c r="R98" i="2"/>
  <c r="R119" i="2" s="1"/>
  <c r="S98" i="2"/>
  <c r="S119" i="2" s="1"/>
  <c r="T98" i="2"/>
  <c r="T119" i="2" s="1"/>
  <c r="U98" i="2"/>
  <c r="U119" i="2" s="1"/>
  <c r="C95" i="2"/>
  <c r="C116" i="2" s="1"/>
  <c r="C96" i="2"/>
  <c r="C97" i="2"/>
  <c r="C118" i="2" s="1"/>
  <c r="C98" i="2"/>
  <c r="C119" i="2" s="1"/>
  <c r="C94" i="2"/>
  <c r="C115" i="2" s="1"/>
  <c r="AA94" i="2" l="1"/>
  <c r="AA97" i="2"/>
  <c r="AA85" i="2"/>
  <c r="T99" i="2"/>
  <c r="AA78" i="2"/>
  <c r="AA57" i="2"/>
  <c r="Z134" i="2"/>
  <c r="S120" i="2"/>
  <c r="Z119" i="2"/>
  <c r="Z118" i="2"/>
  <c r="Z95" i="2"/>
  <c r="Z36" i="2"/>
  <c r="Z29" i="2"/>
  <c r="Y85" i="2"/>
  <c r="Y71" i="2"/>
  <c r="Y29" i="2"/>
  <c r="X71" i="2"/>
  <c r="X78" i="2"/>
  <c r="X118" i="2"/>
  <c r="X116" i="2"/>
  <c r="X115" i="2"/>
  <c r="W85" i="2"/>
  <c r="P99" i="2"/>
  <c r="AA113" i="2"/>
  <c r="AB22" i="2"/>
  <c r="X22" i="2"/>
  <c r="Y22" i="2"/>
  <c r="W22" i="2"/>
  <c r="AA22" i="2"/>
  <c r="Z22" i="2"/>
  <c r="Y141" i="2"/>
  <c r="Z141" i="2"/>
  <c r="AA141" i="2"/>
  <c r="X141" i="2"/>
  <c r="AB64" i="2"/>
  <c r="AB43" i="2"/>
  <c r="AB71" i="2"/>
  <c r="AB36" i="2"/>
  <c r="AB57" i="2"/>
  <c r="AB50" i="2"/>
  <c r="AA64" i="2"/>
  <c r="AA43" i="2"/>
  <c r="AA36" i="2"/>
  <c r="AA29" i="2"/>
  <c r="AA50" i="2"/>
  <c r="Z64" i="2"/>
  <c r="Z43" i="2"/>
  <c r="Z57" i="2"/>
  <c r="Z50" i="2"/>
  <c r="Z71" i="2"/>
  <c r="AA71" i="2"/>
  <c r="V71" i="2"/>
  <c r="W71" i="2"/>
  <c r="Y64" i="2"/>
  <c r="Y43" i="2"/>
  <c r="Y57" i="2"/>
  <c r="Y50" i="2"/>
  <c r="X43" i="2"/>
  <c r="X64" i="2"/>
  <c r="X57" i="2"/>
  <c r="W64" i="2"/>
  <c r="W43" i="2"/>
  <c r="W36" i="2"/>
  <c r="W57" i="2"/>
  <c r="W50" i="2"/>
  <c r="V64" i="2"/>
  <c r="V36" i="2"/>
  <c r="V29" i="2"/>
  <c r="AB113" i="2"/>
  <c r="AB106" i="2"/>
  <c r="AA106" i="2"/>
  <c r="Z106" i="2"/>
  <c r="Z113" i="2"/>
  <c r="Y113" i="2"/>
  <c r="Y106" i="2"/>
  <c r="X106" i="2"/>
  <c r="X113" i="2"/>
  <c r="W113" i="2"/>
  <c r="W106" i="2"/>
  <c r="V106" i="2"/>
  <c r="V113" i="2"/>
  <c r="V43" i="2"/>
  <c r="AB141" i="2"/>
  <c r="W141" i="2"/>
  <c r="V141" i="2"/>
  <c r="V98" i="2"/>
  <c r="V94" i="2"/>
  <c r="AB134" i="2"/>
  <c r="AA134" i="2"/>
  <c r="Y134" i="2"/>
  <c r="X134" i="2"/>
  <c r="W134" i="2"/>
  <c r="V134" i="2"/>
  <c r="AA127" i="2"/>
  <c r="Z127" i="2"/>
  <c r="AB127" i="2"/>
  <c r="W127" i="2"/>
  <c r="V127" i="2"/>
  <c r="Y127" i="2"/>
  <c r="X127" i="2"/>
  <c r="AB78" i="2"/>
  <c r="Y78" i="2"/>
  <c r="W78" i="2"/>
  <c r="V78" i="2"/>
  <c r="V119" i="2"/>
  <c r="V96" i="2"/>
  <c r="N99" i="2"/>
  <c r="L99" i="2"/>
  <c r="K120" i="2"/>
  <c r="I118" i="2"/>
  <c r="AB118" i="2" s="1"/>
  <c r="AB85" i="2"/>
  <c r="AB15" i="2"/>
  <c r="H99" i="2"/>
  <c r="H115" i="2"/>
  <c r="AA115" i="2" s="1"/>
  <c r="AA15" i="2"/>
  <c r="Z98" i="2"/>
  <c r="Z85" i="2"/>
  <c r="Z94" i="2"/>
  <c r="Z15" i="2"/>
  <c r="Y98" i="2"/>
  <c r="F117" i="2"/>
  <c r="Y117" i="2" s="1"/>
  <c r="F99" i="2"/>
  <c r="Y15" i="2"/>
  <c r="X119" i="2"/>
  <c r="X95" i="2"/>
  <c r="X85" i="2"/>
  <c r="X15" i="2"/>
  <c r="W15" i="2"/>
  <c r="V118" i="2"/>
  <c r="C99" i="2"/>
  <c r="C117" i="2"/>
  <c r="C120" i="2" s="1"/>
  <c r="V95" i="2"/>
  <c r="V15" i="2"/>
  <c r="V85" i="2"/>
  <c r="V57" i="2"/>
  <c r="V50" i="2"/>
  <c r="X50" i="2"/>
  <c r="X36" i="2"/>
  <c r="W29" i="2"/>
  <c r="X29" i="2"/>
  <c r="Z115" i="2"/>
  <c r="U120" i="2"/>
  <c r="M120" i="2"/>
  <c r="AA116" i="2"/>
  <c r="Y119" i="2"/>
  <c r="AB116" i="2"/>
  <c r="AB119" i="2"/>
  <c r="X117" i="2"/>
  <c r="AA118" i="2"/>
  <c r="X96" i="2"/>
  <c r="Z97" i="2"/>
  <c r="AB95" i="2"/>
  <c r="Y94" i="2"/>
  <c r="F116" i="2"/>
  <c r="Y116" i="2" s="1"/>
  <c r="O115" i="2"/>
  <c r="U99" i="2"/>
  <c r="M99" i="2"/>
  <c r="E99" i="2"/>
  <c r="O99" i="2"/>
  <c r="S99" i="2"/>
  <c r="K99" i="2"/>
  <c r="AB98" i="2"/>
  <c r="Y97" i="2"/>
  <c r="AA95" i="2"/>
  <c r="X94" i="2"/>
  <c r="W117" i="2"/>
  <c r="T117" i="2"/>
  <c r="T120" i="2" s="1"/>
  <c r="L117" i="2"/>
  <c r="L120" i="2" s="1"/>
  <c r="N120" i="2"/>
  <c r="O116" i="2"/>
  <c r="V116" i="2" s="1"/>
  <c r="G116" i="2"/>
  <c r="Z116" i="2" s="1"/>
  <c r="W118" i="2"/>
  <c r="R99" i="2"/>
  <c r="J99" i="2"/>
  <c r="AA98" i="2"/>
  <c r="X97" i="2"/>
  <c r="Q99" i="2"/>
  <c r="P119" i="2"/>
  <c r="W119" i="2" s="1"/>
  <c r="H119" i="2"/>
  <c r="AA119" i="2" s="1"/>
  <c r="Q120" i="2"/>
  <c r="I117" i="2"/>
  <c r="AB117" i="2" s="1"/>
  <c r="V97" i="2"/>
  <c r="AA96" i="2"/>
  <c r="G99" i="2"/>
  <c r="X98" i="2"/>
  <c r="Z96" i="2"/>
  <c r="AB94" i="2"/>
  <c r="R115" i="2"/>
  <c r="R120" i="2" s="1"/>
  <c r="J115" i="2"/>
  <c r="J120" i="2" s="1"/>
  <c r="I99" i="2"/>
  <c r="W95" i="2"/>
  <c r="O117" i="2"/>
  <c r="D99" i="2"/>
  <c r="D116" i="2"/>
  <c r="W116" i="2" s="1"/>
  <c r="W98" i="2"/>
  <c r="W97" i="2"/>
  <c r="W96" i="2"/>
  <c r="V22" i="2"/>
  <c r="Z117" i="2"/>
  <c r="AB115" i="2"/>
  <c r="W115" i="2"/>
  <c r="E120" i="2"/>
  <c r="A16" i="2"/>
  <c r="AA117" i="2" l="1"/>
  <c r="Z120" i="2"/>
  <c r="X120" i="2"/>
  <c r="D120" i="2"/>
  <c r="V117" i="2"/>
  <c r="V99" i="2"/>
  <c r="AB99" i="2"/>
  <c r="AA120" i="2"/>
  <c r="AA99" i="2"/>
  <c r="Z99" i="2"/>
  <c r="Y99" i="2"/>
  <c r="W120" i="2"/>
  <c r="W99" i="2"/>
  <c r="F120" i="2"/>
  <c r="O120" i="2"/>
  <c r="V115" i="2"/>
  <c r="Y115" i="2"/>
  <c r="Y120" i="2" s="1"/>
  <c r="P120" i="2"/>
  <c r="AB120" i="2"/>
  <c r="H120" i="2"/>
  <c r="I120" i="2"/>
  <c r="X99" i="2"/>
  <c r="G120" i="2"/>
  <c r="A23" i="2"/>
  <c r="A30" i="2" s="1"/>
  <c r="A37" i="2" s="1"/>
  <c r="A44" i="2" s="1"/>
  <c r="A51" i="2" s="1"/>
  <c r="A58" i="2" s="1"/>
  <c r="A65" i="2" s="1"/>
  <c r="A72" i="2" s="1"/>
  <c r="A79" i="2" s="1"/>
  <c r="A86" i="2" s="1"/>
  <c r="A93" i="2" s="1"/>
  <c r="A100" i="2" s="1"/>
  <c r="A107" i="2" s="1"/>
  <c r="V120" i="2" l="1"/>
  <c r="A114" i="2"/>
  <c r="A121" i="2" s="1"/>
  <c r="A128" i="2" s="1"/>
  <c r="A135" i="2" s="1"/>
</calcChain>
</file>

<file path=xl/comments1.xml><?xml version="1.0" encoding="utf-8"?>
<comments xmlns="http://schemas.openxmlformats.org/spreadsheetml/2006/main">
  <authors>
    <author>Alisha Camara</author>
  </authors>
  <commentList>
    <comment ref="R60" authorId="0" shapeId="0">
      <text>
        <r>
          <rPr>
            <b/>
            <sz val="9"/>
            <color indexed="81"/>
            <rFont val="Tahoma"/>
            <family val="2"/>
          </rPr>
          <t>Alisha Camara:</t>
        </r>
        <r>
          <rPr>
            <sz val="9"/>
            <color indexed="81"/>
            <rFont val="Tahoma"/>
            <family val="2"/>
          </rPr>
          <t xml:space="preserve">
Decrease due to the Auto AMP enrollment</t>
        </r>
      </text>
    </comment>
    <comment ref="E83" authorId="0" shapeId="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authors>
    <author>Alisha Camara</author>
  </authors>
  <commentList>
    <comment ref="C8" authorId="0" shapeId="0">
      <text>
        <r>
          <rPr>
            <b/>
            <sz val="9"/>
            <color indexed="81"/>
            <rFont val="Tahoma"/>
            <family val="2"/>
          </rPr>
          <t>Alisha Camara:</t>
        </r>
        <r>
          <rPr>
            <sz val="9"/>
            <color indexed="81"/>
            <rFont val="Tahoma"/>
            <family val="2"/>
          </rPr>
          <t xml:space="preserve">
From April 1</t>
        </r>
      </text>
    </comment>
    <comment ref="B110" authorId="0" shapeId="0">
      <text>
        <r>
          <rPr>
            <b/>
            <sz val="9"/>
            <color indexed="81"/>
            <rFont val="Tahoma"/>
            <family val="2"/>
          </rPr>
          <t>Alisha Camara:</t>
        </r>
        <r>
          <rPr>
            <sz val="9"/>
            <color indexed="81"/>
            <rFont val="Tahoma"/>
            <family val="2"/>
          </rPr>
          <t xml:space="preserve">
Commercial all in one bucket</t>
        </r>
      </text>
    </comment>
    <comment ref="M122" authorId="0" shapeId="0">
      <text>
        <r>
          <rPr>
            <b/>
            <sz val="9"/>
            <color indexed="81"/>
            <rFont val="Tahoma"/>
            <family val="2"/>
          </rPr>
          <t>Alisha Camara:</t>
        </r>
        <r>
          <rPr>
            <sz val="9"/>
            <color indexed="81"/>
            <rFont val="Tahoma"/>
            <family val="2"/>
          </rPr>
          <t xml:space="preserve">
Changed parameters to over $250 from $300</t>
        </r>
      </text>
    </comment>
    <comment ref="P122" authorId="0" shapeId="0">
      <text>
        <r>
          <rPr>
            <b/>
            <sz val="9"/>
            <color indexed="81"/>
            <rFont val="Tahoma"/>
            <family val="2"/>
          </rPr>
          <t>Alisha Camara:</t>
        </r>
        <r>
          <rPr>
            <sz val="9"/>
            <color indexed="81"/>
            <rFont val="Tahoma"/>
            <family val="2"/>
          </rPr>
          <t xml:space="preserve">
Changed parameters from $250 to $150
</t>
        </r>
      </text>
    </comment>
    <comment ref="U122" authorId="0" shapeId="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129" authorId="0" shapeId="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List>
</comments>
</file>

<file path=xl/sharedStrings.xml><?xml version="1.0" encoding="utf-8"?>
<sst xmlns="http://schemas.openxmlformats.org/spreadsheetml/2006/main" count="316" uniqueCount="57">
  <si>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</si>
  <si>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</si>
  <si>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</si>
  <si>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</si>
  <si>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</si>
  <si>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</si>
  <si>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</si>
  <si>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</si>
  <si>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</si>
  <si>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</si>
  <si>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</si>
  <si>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</si>
  <si>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</si>
  <si>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</si>
  <si>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</si>
  <si>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</si>
  <si>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</si>
  <si>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</si>
  <si>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</si>
  <si>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</si>
  <si>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</si>
  <si>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</si>
  <si>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</si>
  <si>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</si>
  <si>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</si>
  <si>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</si>
  <si>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</si>
  <si>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</si>
  <si>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</si>
  <si>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</si>
  <si>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</si>
  <si>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</si>
  <si>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</si>
  <si>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</si>
  <si>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</si>
  <si>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</si>
  <si>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</si>
  <si>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</si>
  <si>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</si>
  <si>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</si>
  <si>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</si>
  <si>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</si>
  <si>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</si>
  <si>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</si>
  <si>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</si>
  <si>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</si>
  <si>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</si>
  <si>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</si>
  <si>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</si>
  <si>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</si>
  <si>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</si>
  <si>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</si>
  <si>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</si>
  <si>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</si>
  <si>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</si>
  <si>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Little changed in August, as recent trends continued in the same direction.  In particular, residential arrearage balances were up 34 percent compared to 2019 and commercial arrearage balances showed a year-over-year increase of 233 percent.  Liberty assumes that the resumption of commercial collections will defray commercial arrearages in the coming months.  Again, we will continue our customer outreach in order to educate customers about available payment assistance programs.</t>
  </si>
  <si>
    <t xml:space="preserve">Liberty Utilities (New England Natural Gas Company) Corp. d/b/a Liberty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</si>
</sst>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mmm\.\ d\,\ yy"/>
    <numFmt numFmtId="165" formatCode="#,##0.0"/>
  </numFmts>
  <fonts count="11"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s>
  <fills count="3">
    <fill>
      <patternFill patternType="none"/>
    </fill>
    <fill>
      <patternFill patternType="gray125"/>
    </fill>
    <fill>
      <patternFill patternType="solid">
        <fgColor theme="0" tint="-0.249977111117893"/>
        <bgColor indexed="64"/>
      </patternFill>
    </fill>
  </fills>
  <borders count="8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dotted">
        <color indexed="64"/>
      </top>
      <bottom style="thick">
        <color indexed="64"/>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s>
  <cellStyleXfs count="1">
    <xf numFmtId="0" fontId="0" fillId="0" borderId="0"/>
  </cellStyleXfs>
  <cellXfs count="259">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70"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1" xfId="0" applyNumberFormat="1" applyFont="1" applyBorder="1" applyAlignment="1">
      <alignment horizontal="center"/>
    </xf>
    <xf numFmtId="0" fontId="4" fillId="0" borderId="70"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2" xfId="0" applyFont="1" applyBorder="1" applyAlignment="1" applyProtection="1">
      <alignment horizontal="center" vertical="center"/>
      <protection locked="0"/>
    </xf>
    <xf numFmtId="3" fontId="0" fillId="0" borderId="73" xfId="0" applyNumberFormat="1" applyFont="1" applyBorder="1" applyAlignment="1">
      <alignment horizontal="center"/>
    </xf>
    <xf numFmtId="0" fontId="7" fillId="0" borderId="74" xfId="0" applyFont="1" applyBorder="1" applyAlignment="1" applyProtection="1">
      <alignment horizontal="center" vertical="center"/>
      <protection locked="0"/>
    </xf>
    <xf numFmtId="38" fontId="4" fillId="0" borderId="75" xfId="0" applyNumberFormat="1" applyFont="1" applyBorder="1" applyAlignment="1">
      <alignment horizontal="center"/>
    </xf>
    <xf numFmtId="6" fontId="4" fillId="0" borderId="75" xfId="0" applyNumberFormat="1" applyFont="1" applyBorder="1" applyAlignment="1">
      <alignment horizontal="center"/>
    </xf>
    <xf numFmtId="3" fontId="0" fillId="0" borderId="76" xfId="0" applyNumberFormat="1" applyFont="1" applyBorder="1" applyAlignment="1">
      <alignment horizontal="center"/>
    </xf>
    <xf numFmtId="0" fontId="5" fillId="0" borderId="77"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2"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4"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8"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9"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80" xfId="0" applyNumberFormat="1" applyFont="1" applyBorder="1" applyAlignment="1">
      <alignment horizontal="center"/>
    </xf>
    <xf numFmtId="3" fontId="0" fillId="0" borderId="81"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2" xfId="0" applyNumberFormat="1" applyFont="1" applyBorder="1" applyAlignment="1">
      <alignment horizontal="center"/>
    </xf>
    <xf numFmtId="0" fontId="0" fillId="0" borderId="0" xfId="0" applyFont="1" applyAlignment="1">
      <alignment wrapText="1"/>
    </xf>
    <xf numFmtId="3" fontId="0" fillId="0" borderId="0" xfId="0" applyNumberFormat="1" applyFont="1"/>
    <xf numFmtId="3" fontId="0" fillId="0" borderId="0" xfId="0" applyNumberFormat="1" applyFont="1" applyFill="1" applyBorder="1" applyAlignment="1">
      <alignment horizontal="center"/>
    </xf>
    <xf numFmtId="14" fontId="7" fillId="0" borderId="7" xfId="0" applyNumberFormat="1" applyFont="1" applyBorder="1" applyAlignment="1" applyProtection="1">
      <alignment horizontal="center" vertical="center"/>
      <protection locked="0"/>
    </xf>
    <xf numFmtId="0" fontId="0" fillId="0" borderId="0" xfId="0" applyFont="1" applyAlignment="1">
      <alignment horizontal="center" vertical="top" wrapText="1"/>
    </xf>
    <xf numFmtId="0" fontId="0"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0" fillId="0" borderId="0" xfId="0" applyFont="1" applyAlignment="1">
      <alignment horizontal="center" vertical="center" wrapText="1"/>
    </xf>
    <xf numFmtId="0" fontId="0"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51"/>
  <sheetViews>
    <sheetView workbookViewId="0">
      <pane xSplit="2" ySplit="8" topLeftCell="C9" activePane="bottomRight" state="frozen"/>
      <selection pane="topRight" activeCell="C1" sqref="C1"/>
      <selection pane="bottomLeft" activeCell="A9" sqref="A9"/>
      <selection pane="bottomRight" activeCell="C4" sqref="C4:I4"/>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0" width="10.85546875" style="2" bestFit="1" customWidth="1"/>
    <col min="21" max="29" width="9.140625" style="2"/>
    <col min="30" max="32" width="10.85546875" style="2" bestFit="1" customWidth="1"/>
    <col min="33" max="16384" width="9.140625" style="2"/>
  </cols>
  <sheetData>
    <row r="1" spans="1:28" ht="16.5" thickTop="1" thickBot="1" x14ac:dyDescent="0.3">
      <c r="B1" s="250" t="s">
        <v>19</v>
      </c>
      <c r="C1" s="251"/>
      <c r="D1" s="251"/>
      <c r="E1" s="251"/>
      <c r="F1" s="251"/>
      <c r="G1" s="251"/>
      <c r="H1" s="251"/>
      <c r="I1" s="251"/>
      <c r="J1" s="251"/>
      <c r="K1" s="251"/>
      <c r="L1" s="251"/>
      <c r="M1" s="251"/>
      <c r="N1" s="251"/>
      <c r="O1" s="251"/>
      <c r="P1" s="251"/>
      <c r="Q1" s="251"/>
      <c r="R1" s="251"/>
      <c r="S1" s="251"/>
      <c r="T1" s="251"/>
      <c r="U1" s="251"/>
      <c r="V1" s="251"/>
      <c r="W1" s="251"/>
      <c r="X1" s="38"/>
      <c r="Y1" s="38"/>
      <c r="Z1" s="38"/>
      <c r="AA1" s="38"/>
      <c r="AB1" s="39"/>
    </row>
    <row r="2" spans="1:28" ht="27.6" customHeight="1" thickTop="1" thickBot="1" x14ac:dyDescent="0.3">
      <c r="B2" s="5" t="s">
        <v>0</v>
      </c>
      <c r="C2" s="252" t="s">
        <v>56</v>
      </c>
      <c r="D2" s="253"/>
      <c r="E2" s="253"/>
      <c r="F2" s="253"/>
      <c r="G2" s="253"/>
      <c r="H2" s="253"/>
      <c r="I2" s="253"/>
      <c r="J2" s="6"/>
      <c r="K2" s="7"/>
      <c r="L2" s="7"/>
      <c r="M2" s="252"/>
      <c r="N2" s="253"/>
      <c r="O2" s="253"/>
      <c r="P2" s="253"/>
      <c r="Q2" s="253"/>
      <c r="R2" s="253"/>
      <c r="S2" s="253"/>
      <c r="T2" s="7"/>
      <c r="U2" s="7"/>
      <c r="V2" s="7"/>
      <c r="W2" s="8"/>
    </row>
    <row r="3" spans="1:28" ht="27.6" customHeight="1" thickTop="1" thickBot="1" x14ac:dyDescent="0.3">
      <c r="B3" s="5" t="s">
        <v>1</v>
      </c>
      <c r="C3" s="252" t="s">
        <v>48</v>
      </c>
      <c r="D3" s="253"/>
      <c r="E3" s="253"/>
      <c r="F3" s="253"/>
      <c r="G3" s="253"/>
      <c r="H3" s="253"/>
      <c r="I3" s="253"/>
      <c r="J3" s="6"/>
      <c r="K3" s="9"/>
      <c r="L3" s="9"/>
      <c r="M3" s="252"/>
      <c r="N3" s="253"/>
      <c r="O3" s="253"/>
      <c r="P3" s="253"/>
      <c r="Q3" s="253"/>
      <c r="R3" s="253"/>
      <c r="S3" s="253"/>
      <c r="T3" s="9"/>
      <c r="U3" s="9"/>
      <c r="V3" s="9"/>
      <c r="W3" s="10"/>
    </row>
    <row r="4" spans="1:28" ht="27.6" customHeight="1" thickTop="1" thickBot="1" x14ac:dyDescent="0.3">
      <c r="B4" s="5" t="s">
        <v>2</v>
      </c>
      <c r="C4" s="254">
        <v>44077</v>
      </c>
      <c r="D4" s="255"/>
      <c r="E4" s="255"/>
      <c r="F4" s="255"/>
      <c r="G4" s="255"/>
      <c r="H4" s="255"/>
      <c r="I4" s="255"/>
      <c r="J4" s="6"/>
      <c r="K4" s="9"/>
      <c r="L4" s="9"/>
      <c r="M4" s="254"/>
      <c r="N4" s="255"/>
      <c r="O4" s="255"/>
      <c r="P4" s="255"/>
      <c r="Q4" s="255"/>
      <c r="R4" s="255"/>
      <c r="S4" s="255"/>
      <c r="T4" s="9"/>
      <c r="U4" s="9"/>
      <c r="V4" s="9"/>
      <c r="W4" s="11"/>
    </row>
    <row r="5" spans="1:28" ht="15.75" thickTop="1" x14ac:dyDescent="0.25">
      <c r="B5" s="5"/>
      <c r="C5" s="12"/>
      <c r="D5" s="12"/>
      <c r="E5" s="12"/>
      <c r="F5" s="6"/>
      <c r="G5" s="7"/>
      <c r="H5" s="6"/>
      <c r="I5" s="7"/>
      <c r="J5" s="6"/>
      <c r="K5" s="9"/>
      <c r="L5" s="9"/>
      <c r="M5" s="9"/>
      <c r="N5" s="9"/>
      <c r="O5" s="9"/>
      <c r="P5" s="9"/>
      <c r="Q5" s="9"/>
      <c r="R5" s="9"/>
      <c r="S5" s="9"/>
      <c r="T5" s="9"/>
      <c r="U5" s="9"/>
      <c r="V5" s="9"/>
      <c r="W5" s="11"/>
    </row>
    <row r="6" spans="1:28" ht="15.75" thickBot="1" x14ac:dyDescent="0.3">
      <c r="B6" s="13"/>
      <c r="C6" s="14"/>
      <c r="D6" s="15"/>
      <c r="E6" s="15"/>
      <c r="F6" s="16"/>
      <c r="G6" s="17"/>
      <c r="H6" s="18"/>
      <c r="I6" s="17"/>
      <c r="J6" s="19"/>
      <c r="K6" s="18"/>
      <c r="L6" s="18"/>
      <c r="M6" s="18"/>
      <c r="N6" s="18"/>
      <c r="O6" s="18"/>
      <c r="P6" s="18"/>
      <c r="Q6" s="18"/>
      <c r="R6" s="18"/>
      <c r="S6" s="18"/>
      <c r="T6" s="18"/>
      <c r="U6" s="18"/>
      <c r="V6" s="18"/>
      <c r="W6" s="20"/>
    </row>
    <row r="7" spans="1:28" s="3" customFormat="1" ht="15.75" thickBot="1" x14ac:dyDescent="0.3">
      <c r="B7" s="21"/>
      <c r="C7" s="22">
        <v>2019</v>
      </c>
      <c r="D7" s="23"/>
      <c r="E7" s="23"/>
      <c r="F7" s="23"/>
      <c r="G7" s="23"/>
      <c r="H7" s="23"/>
      <c r="I7" s="23"/>
      <c r="J7" s="23"/>
      <c r="K7" s="23"/>
      <c r="L7" s="196"/>
      <c r="M7" s="203">
        <v>2020</v>
      </c>
      <c r="N7" s="203"/>
      <c r="O7" s="25"/>
      <c r="P7" s="23"/>
      <c r="Q7" s="23"/>
      <c r="R7" s="23"/>
      <c r="S7" s="23"/>
      <c r="T7" s="23"/>
      <c r="U7" s="26"/>
      <c r="V7" s="22" t="s">
        <v>15</v>
      </c>
      <c r="W7" s="23"/>
      <c r="X7" s="23"/>
      <c r="Y7" s="23"/>
      <c r="Z7" s="23"/>
      <c r="AA7" s="23"/>
      <c r="AB7" s="24"/>
    </row>
    <row r="8" spans="1:28" ht="15.75" thickBot="1" x14ac:dyDescent="0.3">
      <c r="B8" s="27"/>
      <c r="C8" s="28" t="s">
        <v>9</v>
      </c>
      <c r="D8" s="29" t="s">
        <v>10</v>
      </c>
      <c r="E8" s="29" t="s">
        <v>16</v>
      </c>
      <c r="F8" s="29" t="s">
        <v>11</v>
      </c>
      <c r="G8" s="29" t="s">
        <v>17</v>
      </c>
      <c r="H8" s="29" t="s">
        <v>3</v>
      </c>
      <c r="I8" s="29" t="s">
        <v>13</v>
      </c>
      <c r="J8" s="29" t="s">
        <v>4</v>
      </c>
      <c r="K8" s="29" t="s">
        <v>5</v>
      </c>
      <c r="L8" s="197" t="s">
        <v>6</v>
      </c>
      <c r="M8" s="30" t="s">
        <v>7</v>
      </c>
      <c r="N8" s="199" t="s">
        <v>8</v>
      </c>
      <c r="O8" s="30" t="s">
        <v>9</v>
      </c>
      <c r="P8" s="29" t="s">
        <v>10</v>
      </c>
      <c r="Q8" s="29" t="s">
        <v>16</v>
      </c>
      <c r="R8" s="29" t="s">
        <v>11</v>
      </c>
      <c r="S8" s="29" t="s">
        <v>12</v>
      </c>
      <c r="T8" s="29" t="s">
        <v>3</v>
      </c>
      <c r="U8" s="31" t="s">
        <v>13</v>
      </c>
      <c r="V8" s="28" t="s">
        <v>9</v>
      </c>
      <c r="W8" s="29" t="s">
        <v>10</v>
      </c>
      <c r="X8" s="29" t="s">
        <v>16</v>
      </c>
      <c r="Y8" s="29" t="s">
        <v>11</v>
      </c>
      <c r="Z8" s="29" t="s">
        <v>12</v>
      </c>
      <c r="AA8" s="29" t="s">
        <v>3</v>
      </c>
      <c r="AB8" s="32" t="s">
        <v>13</v>
      </c>
    </row>
    <row r="9" spans="1:28" x14ac:dyDescent="0.25">
      <c r="A9" s="4">
        <v>1</v>
      </c>
      <c r="B9" s="40" t="s">
        <v>14</v>
      </c>
      <c r="C9" s="48"/>
      <c r="D9" s="49"/>
      <c r="E9" s="49"/>
      <c r="F9" s="49"/>
      <c r="G9" s="49"/>
      <c r="H9" s="49"/>
      <c r="I9" s="49"/>
      <c r="J9" s="49"/>
      <c r="K9" s="49"/>
      <c r="L9" s="50"/>
      <c r="M9" s="51"/>
      <c r="N9" s="49"/>
      <c r="O9" s="51"/>
      <c r="P9" s="49"/>
      <c r="Q9" s="49"/>
      <c r="R9" s="49"/>
      <c r="S9" s="49"/>
      <c r="T9" s="49"/>
      <c r="U9" s="50"/>
      <c r="V9" s="51"/>
      <c r="W9" s="52"/>
      <c r="X9" s="53"/>
      <c r="Y9" s="53"/>
      <c r="Z9" s="53"/>
      <c r="AA9" s="53"/>
      <c r="AB9" s="54"/>
    </row>
    <row r="10" spans="1:28"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c r="V10" s="58">
        <f>C10-O10</f>
        <v>-317</v>
      </c>
      <c r="W10" s="58">
        <f>D10-P10</f>
        <v>-896</v>
      </c>
      <c r="X10" s="58">
        <f t="shared" ref="X10:AB14" si="0">E10-Q10</f>
        <v>-1132</v>
      </c>
      <c r="Y10" s="58">
        <f t="shared" si="0"/>
        <v>-1470</v>
      </c>
      <c r="Z10" s="58">
        <f t="shared" si="0"/>
        <v>-1252</v>
      </c>
      <c r="AA10" s="58">
        <f t="shared" si="0"/>
        <v>-1395</v>
      </c>
      <c r="AB10" s="70">
        <f t="shared" si="0"/>
        <v>42074</v>
      </c>
    </row>
    <row r="11" spans="1:28"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c r="V11" s="58">
        <f t="shared" ref="V11:W14" si="1">C11-O11</f>
        <v>27</v>
      </c>
      <c r="W11" s="58">
        <f t="shared" si="1"/>
        <v>74</v>
      </c>
      <c r="X11" s="58">
        <f t="shared" si="0"/>
        <v>90</v>
      </c>
      <c r="Y11" s="58">
        <f t="shared" si="0"/>
        <v>405</v>
      </c>
      <c r="Z11" s="58">
        <f t="shared" si="0"/>
        <v>-16</v>
      </c>
      <c r="AA11" s="58">
        <f t="shared" si="0"/>
        <v>-99</v>
      </c>
      <c r="AB11" s="57">
        <f t="shared" si="0"/>
        <v>9634</v>
      </c>
    </row>
    <row r="12" spans="1:28"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c r="V12" s="58">
        <f t="shared" si="1"/>
        <v>-35</v>
      </c>
      <c r="W12" s="58">
        <f t="shared" si="1"/>
        <v>-80</v>
      </c>
      <c r="X12" s="58">
        <f t="shared" si="0"/>
        <v>-97</v>
      </c>
      <c r="Y12" s="58">
        <f t="shared" si="0"/>
        <v>-111</v>
      </c>
      <c r="Z12" s="58">
        <f t="shared" si="0"/>
        <v>-123</v>
      </c>
      <c r="AA12" s="58">
        <f t="shared" si="0"/>
        <v>-136</v>
      </c>
      <c r="AB12" s="57">
        <f t="shared" si="0"/>
        <v>3642</v>
      </c>
    </row>
    <row r="13" spans="1:28"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c r="V13" s="58">
        <f t="shared" si="1"/>
        <v>1</v>
      </c>
      <c r="W13" s="58">
        <f t="shared" si="1"/>
        <v>2</v>
      </c>
      <c r="X13" s="58">
        <f t="shared" si="0"/>
        <v>-1</v>
      </c>
      <c r="Y13" s="58">
        <f t="shared" si="0"/>
        <v>-1</v>
      </c>
      <c r="Z13" s="58">
        <f t="shared" si="0"/>
        <v>-1</v>
      </c>
      <c r="AA13" s="58">
        <f t="shared" si="0"/>
        <v>-2</v>
      </c>
      <c r="AB13" s="57">
        <f t="shared" si="0"/>
        <v>527</v>
      </c>
    </row>
    <row r="14" spans="1:28"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c r="V14" s="58">
        <f t="shared" si="1"/>
        <v>-1</v>
      </c>
      <c r="W14" s="58">
        <f t="shared" si="1"/>
        <v>-1</v>
      </c>
      <c r="X14" s="58">
        <f t="shared" si="0"/>
        <v>-1</v>
      </c>
      <c r="Y14" s="58">
        <f t="shared" si="0"/>
        <v>-1</v>
      </c>
      <c r="Z14" s="58">
        <f t="shared" si="0"/>
        <v>-1</v>
      </c>
      <c r="AA14" s="58">
        <f t="shared" si="0"/>
        <v>-2</v>
      </c>
      <c r="AB14" s="57">
        <f t="shared" si="0"/>
        <v>16</v>
      </c>
    </row>
    <row r="15" spans="1:28" ht="15.75" thickBot="1" x14ac:dyDescent="0.3">
      <c r="A15" s="4"/>
      <c r="B15" s="37" t="s">
        <v>41</v>
      </c>
      <c r="C15" s="122">
        <f t="shared" ref="C15:L15" si="2">SUM(C10:C14)</f>
        <v>56784</v>
      </c>
      <c r="D15" s="60">
        <f t="shared" si="2"/>
        <v>56340</v>
      </c>
      <c r="E15" s="60">
        <f t="shared" si="2"/>
        <v>56172</v>
      </c>
      <c r="F15" s="60">
        <f t="shared" si="2"/>
        <v>56201</v>
      </c>
      <c r="G15" s="60">
        <f t="shared" si="2"/>
        <v>56028</v>
      </c>
      <c r="H15" s="60">
        <f t="shared" si="2"/>
        <v>55885</v>
      </c>
      <c r="I15" s="60">
        <f t="shared" si="2"/>
        <v>55893</v>
      </c>
      <c r="J15" s="60">
        <f t="shared" si="2"/>
        <v>55921</v>
      </c>
      <c r="K15" s="60">
        <f t="shared" si="2"/>
        <v>56579</v>
      </c>
      <c r="L15" s="163">
        <f t="shared" si="2"/>
        <v>56965</v>
      </c>
      <c r="M15" s="60">
        <f t="shared" ref="M15:U15" si="3">SUM(M10:M14)</f>
        <v>57024</v>
      </c>
      <c r="N15" s="200">
        <f t="shared" si="3"/>
        <v>57103</v>
      </c>
      <c r="O15" s="60">
        <f t="shared" si="3"/>
        <v>57109</v>
      </c>
      <c r="P15" s="60">
        <f t="shared" si="3"/>
        <v>57241</v>
      </c>
      <c r="Q15" s="60">
        <f t="shared" si="3"/>
        <v>57313</v>
      </c>
      <c r="R15" s="60">
        <f t="shared" si="3"/>
        <v>57379</v>
      </c>
      <c r="S15" s="60">
        <f t="shared" si="3"/>
        <v>57421</v>
      </c>
      <c r="T15" s="60">
        <f t="shared" si="3"/>
        <v>57519</v>
      </c>
      <c r="U15" s="59">
        <f t="shared" si="3"/>
        <v>0</v>
      </c>
      <c r="V15" s="60">
        <f t="shared" ref="V15:AB15" si="4">SUM(V10:V14)</f>
        <v>-325</v>
      </c>
      <c r="W15" s="60">
        <f t="shared" si="4"/>
        <v>-901</v>
      </c>
      <c r="X15" s="60">
        <f t="shared" si="4"/>
        <v>-1141</v>
      </c>
      <c r="Y15" s="60">
        <f t="shared" si="4"/>
        <v>-1178</v>
      </c>
      <c r="Z15" s="60">
        <f t="shared" si="4"/>
        <v>-1393</v>
      </c>
      <c r="AA15" s="60">
        <f t="shared" si="4"/>
        <v>-1634</v>
      </c>
      <c r="AB15" s="59">
        <f t="shared" si="4"/>
        <v>55893</v>
      </c>
    </row>
    <row r="16" spans="1:28"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64"/>
      <c r="W16" s="65"/>
      <c r="X16" s="66"/>
      <c r="Y16" s="66"/>
      <c r="Z16" s="66"/>
      <c r="AA16" s="66"/>
      <c r="AB16" s="67"/>
    </row>
    <row r="17" spans="1:28"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171"/>
      <c r="V17" s="71">
        <f>C17-O17</f>
        <v>-1651</v>
      </c>
      <c r="W17" s="71">
        <f>D17-P17</f>
        <v>-1699</v>
      </c>
      <c r="X17" s="71">
        <f t="shared" ref="X17:AB21" si="5">E17-Q17</f>
        <v>-2099</v>
      </c>
      <c r="Y17" s="71">
        <f t="shared" si="5"/>
        <v>-1213</v>
      </c>
      <c r="Z17" s="71">
        <f t="shared" si="5"/>
        <v>-1263</v>
      </c>
      <c r="AA17" s="71">
        <f t="shared" si="5"/>
        <v>-1719</v>
      </c>
      <c r="AB17" s="70">
        <f t="shared" si="5"/>
        <v>18922</v>
      </c>
    </row>
    <row r="18" spans="1:28"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171"/>
      <c r="V18" s="71">
        <f t="shared" ref="V18:W21" si="6">C18-O18</f>
        <v>755</v>
      </c>
      <c r="W18" s="71">
        <f t="shared" si="6"/>
        <v>-157</v>
      </c>
      <c r="X18" s="71">
        <f t="shared" si="5"/>
        <v>-730</v>
      </c>
      <c r="Y18" s="71">
        <f t="shared" si="5"/>
        <v>2431</v>
      </c>
      <c r="Z18" s="71">
        <f t="shared" si="5"/>
        <v>2588</v>
      </c>
      <c r="AA18" s="71">
        <f t="shared" si="5"/>
        <v>1955</v>
      </c>
      <c r="AB18" s="70">
        <f t="shared" si="5"/>
        <v>9683</v>
      </c>
    </row>
    <row r="19" spans="1:28"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171"/>
      <c r="V19" s="71">
        <f t="shared" si="6"/>
        <v>-78</v>
      </c>
      <c r="W19" s="71">
        <f t="shared" si="6"/>
        <v>-371</v>
      </c>
      <c r="X19" s="71">
        <f t="shared" si="5"/>
        <v>-585</v>
      </c>
      <c r="Y19" s="71">
        <f t="shared" si="5"/>
        <v>-182</v>
      </c>
      <c r="Z19" s="71">
        <f t="shared" si="5"/>
        <v>-68</v>
      </c>
      <c r="AA19" s="71">
        <f t="shared" si="5"/>
        <v>-8</v>
      </c>
      <c r="AB19" s="70">
        <f t="shared" si="5"/>
        <v>824</v>
      </c>
    </row>
    <row r="20" spans="1:28"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171"/>
      <c r="V20" s="71">
        <f t="shared" si="6"/>
        <v>-17</v>
      </c>
      <c r="W20" s="71">
        <f t="shared" si="6"/>
        <v>-75</v>
      </c>
      <c r="X20" s="71">
        <f t="shared" si="5"/>
        <v>-86</v>
      </c>
      <c r="Y20" s="71">
        <f t="shared" si="5"/>
        <v>-59</v>
      </c>
      <c r="Z20" s="71">
        <f t="shared" si="5"/>
        <v>-54</v>
      </c>
      <c r="AA20" s="71">
        <f t="shared" si="5"/>
        <v>-29</v>
      </c>
      <c r="AB20" s="70">
        <f t="shared" si="5"/>
        <v>77</v>
      </c>
    </row>
    <row r="21" spans="1:28" x14ac:dyDescent="0.25">
      <c r="A21" s="4"/>
      <c r="B21" s="35" t="s">
        <v>40</v>
      </c>
      <c r="C21" s="131">
        <f t="shared" ref="C21:L21" si="7">C28+C35+C42-0</f>
        <v>0</v>
      </c>
      <c r="D21" s="69">
        <f t="shared" si="7"/>
        <v>2</v>
      </c>
      <c r="E21" s="69">
        <f t="shared" si="7"/>
        <v>1</v>
      </c>
      <c r="F21" s="69">
        <f t="shared" si="7"/>
        <v>3</v>
      </c>
      <c r="G21" s="69">
        <f t="shared" si="7"/>
        <v>1</v>
      </c>
      <c r="H21" s="69">
        <f t="shared" si="7"/>
        <v>2</v>
      </c>
      <c r="I21" s="69">
        <f t="shared" si="7"/>
        <v>2</v>
      </c>
      <c r="J21" s="69">
        <f t="shared" si="7"/>
        <v>1</v>
      </c>
      <c r="K21" s="69">
        <f t="shared" si="7"/>
        <v>3</v>
      </c>
      <c r="L21" s="70">
        <f t="shared" si="7"/>
        <v>2</v>
      </c>
      <c r="M21" s="71">
        <f>M28+M35+M42-1</f>
        <v>2</v>
      </c>
      <c r="N21" s="71">
        <f>N28+N35+N42-1</f>
        <v>2</v>
      </c>
      <c r="O21" s="71">
        <f>O28+O35+O42-0</f>
        <v>0</v>
      </c>
      <c r="P21" s="71">
        <f>P28+P35+P42-0</f>
        <v>4</v>
      </c>
      <c r="Q21" s="71">
        <f>Q28+Q35+Q42-0</f>
        <v>9</v>
      </c>
      <c r="R21" s="71">
        <f>R28+R35+R42-2</f>
        <v>10</v>
      </c>
      <c r="S21" s="71">
        <f>S28+S35+S42-1</f>
        <v>5</v>
      </c>
      <c r="T21" s="71">
        <f>T28+T35+T42-0</f>
        <v>7</v>
      </c>
      <c r="U21" s="171"/>
      <c r="V21" s="71">
        <f t="shared" si="6"/>
        <v>0</v>
      </c>
      <c r="W21" s="71">
        <f t="shared" si="6"/>
        <v>-2</v>
      </c>
      <c r="X21" s="71">
        <f t="shared" si="5"/>
        <v>-8</v>
      </c>
      <c r="Y21" s="71">
        <f t="shared" si="5"/>
        <v>-7</v>
      </c>
      <c r="Z21" s="71">
        <f t="shared" si="5"/>
        <v>-4</v>
      </c>
      <c r="AA21" s="71">
        <f t="shared" si="5"/>
        <v>-5</v>
      </c>
      <c r="AB21" s="70">
        <f t="shared" si="5"/>
        <v>2</v>
      </c>
    </row>
    <row r="22" spans="1:28" x14ac:dyDescent="0.25">
      <c r="B22" s="35" t="s">
        <v>41</v>
      </c>
      <c r="C22" s="131">
        <f>SUM(C17:C21)</f>
        <v>25569</v>
      </c>
      <c r="D22" s="71">
        <f>SUM(D17:D21)</f>
        <v>26227</v>
      </c>
      <c r="E22" s="71">
        <f t="shared" ref="E22:AB22" si="8">SUM(E17:E21)</f>
        <v>26523</v>
      </c>
      <c r="F22" s="71">
        <f t="shared" si="8"/>
        <v>30031</v>
      </c>
      <c r="G22" s="71">
        <f t="shared" si="8"/>
        <v>30447</v>
      </c>
      <c r="H22" s="71">
        <f t="shared" si="8"/>
        <v>30150</v>
      </c>
      <c r="I22" s="71">
        <f t="shared" si="8"/>
        <v>29508</v>
      </c>
      <c r="J22" s="71">
        <f t="shared" si="8"/>
        <v>28090</v>
      </c>
      <c r="K22" s="71">
        <f t="shared" si="8"/>
        <v>28193</v>
      </c>
      <c r="L22" s="162">
        <f t="shared" si="8"/>
        <v>26326</v>
      </c>
      <c r="M22" s="71">
        <f t="shared" si="8"/>
        <v>24395</v>
      </c>
      <c r="N22" s="69">
        <f t="shared" si="8"/>
        <v>25039</v>
      </c>
      <c r="O22" s="71">
        <f t="shared" si="8"/>
        <v>26560</v>
      </c>
      <c r="P22" s="71">
        <f t="shared" si="8"/>
        <v>28531</v>
      </c>
      <c r="Q22" s="71">
        <f t="shared" si="8"/>
        <v>30031</v>
      </c>
      <c r="R22" s="71">
        <f t="shared" si="8"/>
        <v>29061</v>
      </c>
      <c r="S22" s="71">
        <f t="shared" si="8"/>
        <v>29248</v>
      </c>
      <c r="T22" s="71">
        <f t="shared" si="8"/>
        <v>29956</v>
      </c>
      <c r="U22" s="171">
        <f t="shared" si="8"/>
        <v>0</v>
      </c>
      <c r="V22" s="71">
        <f t="shared" si="8"/>
        <v>-991</v>
      </c>
      <c r="W22" s="71">
        <f t="shared" si="8"/>
        <v>-2304</v>
      </c>
      <c r="X22" s="71">
        <f t="shared" si="8"/>
        <v>-3508</v>
      </c>
      <c r="Y22" s="71">
        <f t="shared" si="8"/>
        <v>970</v>
      </c>
      <c r="Z22" s="71">
        <f t="shared" si="8"/>
        <v>1199</v>
      </c>
      <c r="AA22" s="71">
        <f t="shared" si="8"/>
        <v>194</v>
      </c>
      <c r="AB22" s="70">
        <f t="shared" si="8"/>
        <v>29508</v>
      </c>
    </row>
    <row r="23" spans="1:28"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71"/>
      <c r="W23" s="72"/>
      <c r="X23" s="73"/>
      <c r="Y23" s="73"/>
      <c r="Z23" s="73"/>
      <c r="AA23" s="73"/>
      <c r="AB23" s="74"/>
    </row>
    <row r="24" spans="1:28"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171"/>
      <c r="V24" s="71">
        <f t="shared" ref="V24:AB28" si="9">C24-O24</f>
        <v>-447</v>
      </c>
      <c r="W24" s="71">
        <f t="shared" si="9"/>
        <v>-215</v>
      </c>
      <c r="X24" s="71">
        <f t="shared" si="9"/>
        <v>-615</v>
      </c>
      <c r="Y24" s="71">
        <f t="shared" si="9"/>
        <v>-457</v>
      </c>
      <c r="Z24" s="71">
        <f t="shared" si="9"/>
        <v>-611</v>
      </c>
      <c r="AA24" s="71">
        <f t="shared" si="9"/>
        <v>-873</v>
      </c>
      <c r="AB24" s="70">
        <f t="shared" si="9"/>
        <v>10678</v>
      </c>
    </row>
    <row r="25" spans="1:28"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171"/>
      <c r="V25" s="71">
        <f t="shared" si="9"/>
        <v>443</v>
      </c>
      <c r="W25" s="71">
        <f t="shared" si="9"/>
        <v>-32</v>
      </c>
      <c r="X25" s="71">
        <f t="shared" si="9"/>
        <v>-463</v>
      </c>
      <c r="Y25" s="71">
        <f t="shared" si="9"/>
        <v>1081</v>
      </c>
      <c r="Z25" s="71">
        <f t="shared" si="9"/>
        <v>1176</v>
      </c>
      <c r="AA25" s="71">
        <f t="shared" si="9"/>
        <v>679</v>
      </c>
      <c r="AB25" s="70">
        <f t="shared" si="9"/>
        <v>5087</v>
      </c>
    </row>
    <row r="26" spans="1:28"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171"/>
      <c r="V26" s="71">
        <f t="shared" si="9"/>
        <v>-32</v>
      </c>
      <c r="W26" s="71">
        <f t="shared" si="9"/>
        <v>-218</v>
      </c>
      <c r="X26" s="71">
        <f t="shared" si="9"/>
        <v>-344</v>
      </c>
      <c r="Y26" s="71">
        <f t="shared" si="9"/>
        <v>-90</v>
      </c>
      <c r="Z26" s="71">
        <f t="shared" si="9"/>
        <v>-31</v>
      </c>
      <c r="AA26" s="71">
        <f t="shared" si="9"/>
        <v>12</v>
      </c>
      <c r="AB26" s="70">
        <f t="shared" si="9"/>
        <v>521</v>
      </c>
    </row>
    <row r="27" spans="1:28"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171"/>
      <c r="V27" s="71">
        <f t="shared" si="9"/>
        <v>-8</v>
      </c>
      <c r="W27" s="71">
        <f t="shared" si="9"/>
        <v>-42</v>
      </c>
      <c r="X27" s="71">
        <f t="shared" si="9"/>
        <v>-52</v>
      </c>
      <c r="Y27" s="71">
        <f t="shared" si="9"/>
        <v>-31</v>
      </c>
      <c r="Z27" s="71">
        <f t="shared" si="9"/>
        <v>-29</v>
      </c>
      <c r="AA27" s="71">
        <f t="shared" si="9"/>
        <v>-11</v>
      </c>
      <c r="AB27" s="70">
        <f t="shared" si="9"/>
        <v>57</v>
      </c>
    </row>
    <row r="28" spans="1:28"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171"/>
      <c r="V28" s="71">
        <f t="shared" si="9"/>
        <v>0</v>
      </c>
      <c r="W28" s="71">
        <f t="shared" si="9"/>
        <v>-2</v>
      </c>
      <c r="X28" s="71">
        <f t="shared" si="9"/>
        <v>-5</v>
      </c>
      <c r="Y28" s="71">
        <f t="shared" si="9"/>
        <v>-3</v>
      </c>
      <c r="Z28" s="71">
        <f t="shared" si="9"/>
        <v>-2</v>
      </c>
      <c r="AA28" s="71">
        <f t="shared" si="9"/>
        <v>-2</v>
      </c>
      <c r="AB28" s="70">
        <f t="shared" si="9"/>
        <v>1</v>
      </c>
    </row>
    <row r="29" spans="1:28" x14ac:dyDescent="0.25">
      <c r="B29" s="35" t="s">
        <v>41</v>
      </c>
      <c r="C29" s="131">
        <f>SUM(C24:C28)</f>
        <v>16020</v>
      </c>
      <c r="D29" s="71">
        <f>SUM(D24:D28)</f>
        <v>16333</v>
      </c>
      <c r="E29" s="71">
        <f t="shared" ref="E29:AB29" si="10">SUM(E24:E28)</f>
        <v>16023</v>
      </c>
      <c r="F29" s="71">
        <f t="shared" si="10"/>
        <v>17885</v>
      </c>
      <c r="G29" s="71">
        <f t="shared" si="10"/>
        <v>16733</v>
      </c>
      <c r="H29" s="71">
        <f t="shared" si="10"/>
        <v>16633</v>
      </c>
      <c r="I29" s="71">
        <f t="shared" si="10"/>
        <v>16344</v>
      </c>
      <c r="J29" s="71">
        <f t="shared" si="10"/>
        <v>15492</v>
      </c>
      <c r="K29" s="71">
        <f t="shared" si="10"/>
        <v>15799</v>
      </c>
      <c r="L29" s="162">
        <f t="shared" si="10"/>
        <v>15232</v>
      </c>
      <c r="M29" s="71">
        <f t="shared" si="10"/>
        <v>14621</v>
      </c>
      <c r="N29" s="71">
        <f t="shared" si="10"/>
        <v>15172</v>
      </c>
      <c r="O29" s="71">
        <f t="shared" si="10"/>
        <v>16064</v>
      </c>
      <c r="P29" s="71">
        <f t="shared" si="10"/>
        <v>16842</v>
      </c>
      <c r="Q29" s="71">
        <f t="shared" si="10"/>
        <v>17502</v>
      </c>
      <c r="R29" s="71">
        <f t="shared" si="10"/>
        <v>17385</v>
      </c>
      <c r="S29" s="71">
        <f t="shared" si="10"/>
        <v>16230</v>
      </c>
      <c r="T29" s="71">
        <f t="shared" si="10"/>
        <v>16828</v>
      </c>
      <c r="U29" s="172">
        <f t="shared" si="10"/>
        <v>0</v>
      </c>
      <c r="V29" s="71">
        <f t="shared" si="10"/>
        <v>-44</v>
      </c>
      <c r="W29" s="71">
        <f t="shared" si="10"/>
        <v>-509</v>
      </c>
      <c r="X29" s="71">
        <f t="shared" si="10"/>
        <v>-1479</v>
      </c>
      <c r="Y29" s="71">
        <f t="shared" si="10"/>
        <v>500</v>
      </c>
      <c r="Z29" s="71">
        <f t="shared" si="10"/>
        <v>503</v>
      </c>
      <c r="AA29" s="71">
        <f t="shared" si="10"/>
        <v>-195</v>
      </c>
      <c r="AB29" s="70">
        <f t="shared" si="10"/>
        <v>16344</v>
      </c>
    </row>
    <row r="30" spans="1:28"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70"/>
    </row>
    <row r="31" spans="1:28"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172"/>
      <c r="V31" s="71">
        <f t="shared" ref="V31:AB35" si="11">C31-O31</f>
        <v>-1709</v>
      </c>
      <c r="W31" s="71">
        <f t="shared" si="11"/>
        <v>-1567</v>
      </c>
      <c r="X31" s="71">
        <f t="shared" si="11"/>
        <v>-1824</v>
      </c>
      <c r="Y31" s="71">
        <f t="shared" si="11"/>
        <v>-941</v>
      </c>
      <c r="Z31" s="71">
        <f t="shared" si="11"/>
        <v>-1380</v>
      </c>
      <c r="AA31" s="71">
        <f t="shared" si="11"/>
        <v>-1047</v>
      </c>
      <c r="AB31" s="70">
        <f t="shared" si="11"/>
        <v>7520</v>
      </c>
    </row>
    <row r="32" spans="1:28"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172"/>
      <c r="V32" s="71">
        <f t="shared" si="11"/>
        <v>-148</v>
      </c>
      <c r="W32" s="71">
        <f t="shared" si="11"/>
        <v>-211</v>
      </c>
      <c r="X32" s="71">
        <f t="shared" si="11"/>
        <v>-417</v>
      </c>
      <c r="Y32" s="71">
        <f t="shared" si="11"/>
        <v>1188</v>
      </c>
      <c r="Z32" s="71">
        <f t="shared" si="11"/>
        <v>1171</v>
      </c>
      <c r="AA32" s="71">
        <f t="shared" si="11"/>
        <v>1078</v>
      </c>
      <c r="AB32" s="70">
        <f t="shared" si="11"/>
        <v>4316</v>
      </c>
    </row>
    <row r="33" spans="1:33"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172"/>
      <c r="V33" s="71">
        <f t="shared" si="11"/>
        <v>-32</v>
      </c>
      <c r="W33" s="71">
        <f t="shared" si="11"/>
        <v>-149</v>
      </c>
      <c r="X33" s="71">
        <f t="shared" si="11"/>
        <v>-233</v>
      </c>
      <c r="Y33" s="71">
        <f t="shared" si="11"/>
        <v>-105</v>
      </c>
      <c r="Z33" s="71">
        <f t="shared" si="11"/>
        <v>-65</v>
      </c>
      <c r="AA33" s="71">
        <f t="shared" si="11"/>
        <v>-40</v>
      </c>
      <c r="AB33" s="70">
        <f t="shared" si="11"/>
        <v>271</v>
      </c>
    </row>
    <row r="34" spans="1:33"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172"/>
      <c r="V34" s="71">
        <f t="shared" si="11"/>
        <v>-12</v>
      </c>
      <c r="W34" s="71">
        <f t="shared" si="11"/>
        <v>-35</v>
      </c>
      <c r="X34" s="71">
        <f t="shared" si="11"/>
        <v>-36</v>
      </c>
      <c r="Y34" s="71">
        <f t="shared" si="11"/>
        <v>-26</v>
      </c>
      <c r="Z34" s="71">
        <f t="shared" si="11"/>
        <v>-20</v>
      </c>
      <c r="AA34" s="71">
        <f t="shared" si="11"/>
        <v>-17</v>
      </c>
      <c r="AB34" s="70">
        <f t="shared" si="11"/>
        <v>18</v>
      </c>
    </row>
    <row r="35" spans="1:33"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172"/>
      <c r="V35" s="71">
        <f t="shared" si="11"/>
        <v>0</v>
      </c>
      <c r="W35" s="71">
        <f t="shared" si="11"/>
        <v>0</v>
      </c>
      <c r="X35" s="71">
        <f t="shared" si="11"/>
        <v>-3</v>
      </c>
      <c r="Y35" s="71">
        <f t="shared" si="11"/>
        <v>-4</v>
      </c>
      <c r="Z35" s="71">
        <f t="shared" si="11"/>
        <v>-1</v>
      </c>
      <c r="AA35" s="71">
        <f t="shared" si="11"/>
        <v>-2</v>
      </c>
      <c r="AB35" s="70">
        <f t="shared" si="11"/>
        <v>1</v>
      </c>
    </row>
    <row r="36" spans="1:33" x14ac:dyDescent="0.25">
      <c r="A36" s="4"/>
      <c r="B36" s="35" t="s">
        <v>41</v>
      </c>
      <c r="C36" s="131">
        <f>SUM(C31:C35)</f>
        <v>7919</v>
      </c>
      <c r="D36" s="71">
        <f>SUM(D31:D35)</f>
        <v>9129</v>
      </c>
      <c r="E36" s="71">
        <f t="shared" ref="E36:AB36" si="12">SUM(E31:E35)</f>
        <v>9359</v>
      </c>
      <c r="F36" s="71">
        <f t="shared" si="12"/>
        <v>11166</v>
      </c>
      <c r="G36" s="71">
        <f t="shared" si="12"/>
        <v>12015</v>
      </c>
      <c r="H36" s="71">
        <f t="shared" si="12"/>
        <v>12307</v>
      </c>
      <c r="I36" s="71">
        <f t="shared" si="12"/>
        <v>12126</v>
      </c>
      <c r="J36" s="71">
        <f t="shared" si="12"/>
        <v>11497</v>
      </c>
      <c r="K36" s="71">
        <f t="shared" si="12"/>
        <v>11283</v>
      </c>
      <c r="L36" s="162">
        <f t="shared" si="12"/>
        <v>10017</v>
      </c>
      <c r="M36" s="71">
        <f t="shared" si="12"/>
        <v>8779</v>
      </c>
      <c r="N36" s="71">
        <f t="shared" si="12"/>
        <v>8825</v>
      </c>
      <c r="O36" s="71">
        <f t="shared" si="12"/>
        <v>9820</v>
      </c>
      <c r="P36" s="71">
        <f t="shared" si="12"/>
        <v>11091</v>
      </c>
      <c r="Q36" s="71">
        <f t="shared" si="12"/>
        <v>11872</v>
      </c>
      <c r="R36" s="71">
        <f t="shared" si="12"/>
        <v>11054</v>
      </c>
      <c r="S36" s="71">
        <f t="shared" si="12"/>
        <v>12310</v>
      </c>
      <c r="T36" s="71">
        <f t="shared" si="12"/>
        <v>12335</v>
      </c>
      <c r="U36" s="172">
        <f t="shared" si="12"/>
        <v>0</v>
      </c>
      <c r="V36" s="71">
        <f t="shared" si="12"/>
        <v>-1901</v>
      </c>
      <c r="W36" s="71">
        <f t="shared" si="12"/>
        <v>-1962</v>
      </c>
      <c r="X36" s="71">
        <f t="shared" si="12"/>
        <v>-2513</v>
      </c>
      <c r="Y36" s="71">
        <f t="shared" si="12"/>
        <v>112</v>
      </c>
      <c r="Z36" s="71">
        <f t="shared" si="12"/>
        <v>-295</v>
      </c>
      <c r="AA36" s="71">
        <f t="shared" si="12"/>
        <v>-28</v>
      </c>
      <c r="AB36" s="70">
        <f t="shared" si="12"/>
        <v>12126</v>
      </c>
    </row>
    <row r="37" spans="1:33"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71"/>
      <c r="W37" s="71"/>
      <c r="X37" s="71"/>
      <c r="Y37" s="71"/>
      <c r="Z37" s="71"/>
      <c r="AA37" s="71"/>
      <c r="AB37" s="70"/>
    </row>
    <row r="38" spans="1:33"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172"/>
      <c r="V38" s="71">
        <f t="shared" ref="V38:AB39" si="13">C38-O38</f>
        <v>-224</v>
      </c>
      <c r="W38" s="71">
        <f t="shared" si="13"/>
        <v>-1509</v>
      </c>
      <c r="X38" s="71">
        <f t="shared" si="13"/>
        <v>-2029</v>
      </c>
      <c r="Y38" s="71">
        <f t="shared" si="13"/>
        <v>-2018</v>
      </c>
      <c r="Z38" s="71">
        <f t="shared" si="13"/>
        <v>-1127</v>
      </c>
      <c r="AA38" s="71">
        <f t="shared" si="13"/>
        <v>-1430</v>
      </c>
      <c r="AB38" s="70">
        <f t="shared" si="13"/>
        <v>6164</v>
      </c>
    </row>
    <row r="39" spans="1:33"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172"/>
      <c r="V39" s="71">
        <f t="shared" si="13"/>
        <v>251</v>
      </c>
      <c r="W39" s="71">
        <f t="shared" si="13"/>
        <v>-352</v>
      </c>
      <c r="X39" s="71">
        <f t="shared" si="13"/>
        <v>-656</v>
      </c>
      <c r="Y39" s="71">
        <f t="shared" si="13"/>
        <v>902</v>
      </c>
      <c r="Z39" s="71">
        <f t="shared" si="13"/>
        <v>1379</v>
      </c>
      <c r="AA39" s="71">
        <f t="shared" si="13"/>
        <v>1187</v>
      </c>
      <c r="AB39" s="70">
        <f t="shared" si="13"/>
        <v>3978</v>
      </c>
    </row>
    <row r="40" spans="1:33" x14ac:dyDescent="0.25">
      <c r="A40" s="4"/>
      <c r="B40" s="35" t="s">
        <v>38</v>
      </c>
      <c r="C40" s="204">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172"/>
      <c r="V40" s="71">
        <f>C26-O40</f>
        <v>419</v>
      </c>
      <c r="W40" s="71">
        <f t="shared" ref="W40:AB42" si="14">D40-P40</f>
        <v>-75</v>
      </c>
      <c r="X40" s="71">
        <f t="shared" si="14"/>
        <v>-111</v>
      </c>
      <c r="Y40" s="71">
        <f t="shared" si="14"/>
        <v>-118</v>
      </c>
      <c r="Z40" s="71">
        <f t="shared" si="14"/>
        <v>-91</v>
      </c>
      <c r="AA40" s="71">
        <f t="shared" si="14"/>
        <v>-44</v>
      </c>
      <c r="AB40" s="70">
        <f t="shared" si="14"/>
        <v>203</v>
      </c>
    </row>
    <row r="41" spans="1:33" x14ac:dyDescent="0.25">
      <c r="A41" s="4"/>
      <c r="B41" s="35" t="s">
        <v>39</v>
      </c>
      <c r="C41" s="204">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172"/>
      <c r="V41" s="71">
        <f>C27-O41</f>
        <v>61</v>
      </c>
      <c r="W41" s="71">
        <f t="shared" si="14"/>
        <v>-10</v>
      </c>
      <c r="X41" s="71">
        <f t="shared" si="14"/>
        <v>-22</v>
      </c>
      <c r="Y41" s="71">
        <f t="shared" si="14"/>
        <v>-25</v>
      </c>
      <c r="Z41" s="71">
        <f t="shared" si="14"/>
        <v>-26</v>
      </c>
      <c r="AA41" s="71">
        <f t="shared" si="14"/>
        <v>-18</v>
      </c>
      <c r="AB41" s="70">
        <f t="shared" si="14"/>
        <v>14</v>
      </c>
    </row>
    <row r="42" spans="1:33"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172"/>
      <c r="V42" s="71">
        <f>C42-O42</f>
        <v>0</v>
      </c>
      <c r="W42" s="71">
        <f t="shared" si="14"/>
        <v>0</v>
      </c>
      <c r="X42" s="71">
        <f t="shared" si="14"/>
        <v>0</v>
      </c>
      <c r="Y42" s="71">
        <f t="shared" si="14"/>
        <v>-2</v>
      </c>
      <c r="Z42" s="71">
        <f t="shared" si="14"/>
        <v>-2</v>
      </c>
      <c r="AA42" s="71">
        <f t="shared" si="14"/>
        <v>-1</v>
      </c>
      <c r="AB42" s="70">
        <f t="shared" si="14"/>
        <v>0</v>
      </c>
    </row>
    <row r="43" spans="1:33" ht="15.75" thickBot="1" x14ac:dyDescent="0.3">
      <c r="A43" s="4"/>
      <c r="B43" s="37" t="s">
        <v>41</v>
      </c>
      <c r="C43" s="122">
        <f>SUM(C38:C42)</f>
        <v>6139</v>
      </c>
      <c r="D43" s="60">
        <f>SUM(D38:D42)</f>
        <v>5571</v>
      </c>
      <c r="E43" s="60">
        <f t="shared" ref="E43:AB43" si="15">SUM(E38:E42)</f>
        <v>5764</v>
      </c>
      <c r="F43" s="60">
        <f t="shared" si="15"/>
        <v>7309</v>
      </c>
      <c r="G43" s="60">
        <f t="shared" si="15"/>
        <v>8758</v>
      </c>
      <c r="H43" s="60">
        <f t="shared" si="15"/>
        <v>10459</v>
      </c>
      <c r="I43" s="60">
        <f t="shared" si="15"/>
        <v>10359</v>
      </c>
      <c r="J43" s="60">
        <f t="shared" si="15"/>
        <v>9967</v>
      </c>
      <c r="K43" s="60">
        <f t="shared" si="15"/>
        <v>9645</v>
      </c>
      <c r="L43" s="163">
        <f t="shared" si="15"/>
        <v>8576</v>
      </c>
      <c r="M43" s="60">
        <f t="shared" si="15"/>
        <v>7143</v>
      </c>
      <c r="N43" s="60">
        <f t="shared" si="15"/>
        <v>6113</v>
      </c>
      <c r="O43" s="60">
        <f t="shared" si="15"/>
        <v>6143</v>
      </c>
      <c r="P43" s="60">
        <f t="shared" si="15"/>
        <v>7517</v>
      </c>
      <c r="Q43" s="60">
        <f t="shared" si="15"/>
        <v>8582</v>
      </c>
      <c r="R43" s="60">
        <f t="shared" si="15"/>
        <v>8570</v>
      </c>
      <c r="S43" s="60">
        <f t="shared" si="15"/>
        <v>8625</v>
      </c>
      <c r="T43" s="60">
        <f t="shared" si="15"/>
        <v>10765</v>
      </c>
      <c r="U43" s="173">
        <f t="shared" si="15"/>
        <v>0</v>
      </c>
      <c r="V43" s="60">
        <f t="shared" si="15"/>
        <v>507</v>
      </c>
      <c r="W43" s="60">
        <f t="shared" si="15"/>
        <v>-1946</v>
      </c>
      <c r="X43" s="60">
        <f t="shared" si="15"/>
        <v>-2818</v>
      </c>
      <c r="Y43" s="60">
        <f t="shared" si="15"/>
        <v>-1261</v>
      </c>
      <c r="Z43" s="60">
        <f t="shared" si="15"/>
        <v>133</v>
      </c>
      <c r="AA43" s="60">
        <f t="shared" si="15"/>
        <v>-306</v>
      </c>
      <c r="AB43" s="59">
        <f t="shared" si="15"/>
        <v>10359</v>
      </c>
    </row>
    <row r="44" spans="1:33"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76"/>
      <c r="W44" s="76"/>
      <c r="X44" s="76"/>
      <c r="Y44" s="76"/>
      <c r="Z44" s="76"/>
      <c r="AA44" s="76"/>
      <c r="AB44" s="75"/>
    </row>
    <row r="45" spans="1:33"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175"/>
      <c r="V45" s="79">
        <f t="shared" ref="V45:Z49" si="16">C45-O45</f>
        <v>192265.6100000001</v>
      </c>
      <c r="W45" s="79">
        <f t="shared" si="16"/>
        <v>152870.93999999994</v>
      </c>
      <c r="X45" s="79">
        <f t="shared" si="16"/>
        <v>-149594.23999999999</v>
      </c>
      <c r="Y45" s="79">
        <f t="shared" si="16"/>
        <v>-299389.70000000007</v>
      </c>
      <c r="Z45" s="79">
        <f t="shared" si="16"/>
        <v>-11836.330000000016</v>
      </c>
      <c r="AA45" s="79" t="e">
        <f>#REF!-T45</f>
        <v>#REF!</v>
      </c>
      <c r="AB45" s="78">
        <f>I45-U45</f>
        <v>256996.49</v>
      </c>
      <c r="AD45" s="240">
        <v>43970</v>
      </c>
      <c r="AE45" s="240">
        <v>43971</v>
      </c>
    </row>
    <row r="46" spans="1:33"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175"/>
      <c r="V46" s="79">
        <f t="shared" si="16"/>
        <v>225562.05000000005</v>
      </c>
      <c r="W46" s="79">
        <f t="shared" si="16"/>
        <v>95126.950000000012</v>
      </c>
      <c r="X46" s="79">
        <f t="shared" si="16"/>
        <v>-20369.649999999965</v>
      </c>
      <c r="Y46" s="79">
        <f t="shared" si="16"/>
        <v>7799.1600000000035</v>
      </c>
      <c r="Z46" s="79">
        <f t="shared" si="16"/>
        <v>20599.270000000004</v>
      </c>
      <c r="AA46" s="79" t="e">
        <f>#REF!-T46</f>
        <v>#REF!</v>
      </c>
      <c r="AB46" s="78">
        <f>I46-U46</f>
        <v>112748.79</v>
      </c>
      <c r="AC46" s="2" t="s">
        <v>49</v>
      </c>
      <c r="AD46" s="239">
        <f>SUM(E45+E46+E52+E53+E59+E60)</f>
        <v>4024345.31</v>
      </c>
      <c r="AE46" s="239">
        <f>SUM(Q45+Q46+Q52+Q53+Q59+Q60)</f>
        <v>5924166.9000000004</v>
      </c>
      <c r="AF46" s="239">
        <f>AE46-AD46</f>
        <v>1899821.5900000003</v>
      </c>
      <c r="AG46" s="2">
        <f>((AF46/AD46)/2)*100</f>
        <v>23.60410754612904</v>
      </c>
    </row>
    <row r="47" spans="1:33"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175"/>
      <c r="V47" s="79">
        <f t="shared" si="16"/>
        <v>159688.47000000003</v>
      </c>
      <c r="W47" s="79">
        <f t="shared" si="16"/>
        <v>-69686.669999999984</v>
      </c>
      <c r="X47" s="79">
        <f t="shared" si="16"/>
        <v>-123603.19</v>
      </c>
      <c r="Y47" s="79">
        <f t="shared" si="16"/>
        <v>-38087.17</v>
      </c>
      <c r="Z47" s="79">
        <f t="shared" si="16"/>
        <v>-13032.282000000003</v>
      </c>
      <c r="AA47" s="79">
        <f>H47-T47</f>
        <v>-165397.36000000002</v>
      </c>
      <c r="AB47" s="78">
        <f>I47-U47</f>
        <v>21939.57</v>
      </c>
      <c r="AC47" s="2" t="s">
        <v>50</v>
      </c>
      <c r="AD47" s="239">
        <f>SUM(E47+E48+E49+E54+E55+E56+E61+E62+E63)</f>
        <v>335201.68000000005</v>
      </c>
      <c r="AE47" s="239">
        <f>SUM(Q47+Q48+Q49+Q54+Q55+Q56+Q61+Q62+Q63)</f>
        <v>1039671.3</v>
      </c>
      <c r="AF47" s="239">
        <f>AE47-AD47</f>
        <v>704469.62</v>
      </c>
      <c r="AG47" s="2">
        <f>((AF47/AD47)/2)*100</f>
        <v>105.08145722897331</v>
      </c>
    </row>
    <row r="48" spans="1:33"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175"/>
      <c r="V48" s="79">
        <f t="shared" si="16"/>
        <v>7130.1100000000151</v>
      </c>
      <c r="W48" s="79">
        <f t="shared" si="16"/>
        <v>-90326.390000000014</v>
      </c>
      <c r="X48" s="79">
        <f t="shared" si="16"/>
        <v>-91006.000000000015</v>
      </c>
      <c r="Y48" s="79">
        <f t="shared" si="16"/>
        <v>-52902.180000000008</v>
      </c>
      <c r="Z48" s="79">
        <f t="shared" si="16"/>
        <v>-20594.210000000003</v>
      </c>
      <c r="AA48" s="79">
        <f>H48-T48</f>
        <v>-25983.989999999998</v>
      </c>
      <c r="AB48" s="78">
        <f>I48-U48</f>
        <v>17006.86</v>
      </c>
    </row>
    <row r="49" spans="1:33"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175"/>
      <c r="V49" s="79">
        <f t="shared" si="16"/>
        <v>0</v>
      </c>
      <c r="W49" s="79">
        <f t="shared" si="16"/>
        <v>-46412.270000000004</v>
      </c>
      <c r="X49" s="79">
        <f t="shared" si="16"/>
        <v>-136975.71</v>
      </c>
      <c r="Y49" s="79">
        <f t="shared" si="16"/>
        <v>-25301.66</v>
      </c>
      <c r="Z49" s="79">
        <f t="shared" si="16"/>
        <v>-31567.600000000002</v>
      </c>
      <c r="AA49" s="79">
        <f>H49-T49</f>
        <v>-24424.350000000002</v>
      </c>
      <c r="AB49" s="78">
        <f>I49-U49</f>
        <v>927.58</v>
      </c>
      <c r="AD49" s="240">
        <v>44001</v>
      </c>
      <c r="AE49" s="240">
        <v>44002</v>
      </c>
    </row>
    <row r="50" spans="1:33" x14ac:dyDescent="0.25">
      <c r="A50" s="4"/>
      <c r="B50" s="35" t="s">
        <v>41</v>
      </c>
      <c r="C50" s="108">
        <f>SUM(C45:C49)</f>
        <v>2912107.69</v>
      </c>
      <c r="D50" s="79">
        <f>SUM(D45:D49)</f>
        <v>2474927.7999999998</v>
      </c>
      <c r="E50" s="79">
        <f t="shared" ref="E50:AB50" si="17">SUM(E45:E49)</f>
        <v>1695771.3399999999</v>
      </c>
      <c r="F50" s="79">
        <f t="shared" si="17"/>
        <v>1005234.6300000001</v>
      </c>
      <c r="G50" s="79">
        <f t="shared" si="17"/>
        <v>577118.37800000003</v>
      </c>
      <c r="H50" s="79">
        <f>SUM(H45:H49)</f>
        <v>457694.14</v>
      </c>
      <c r="I50" s="79">
        <f t="shared" si="17"/>
        <v>409619.29</v>
      </c>
      <c r="J50" s="79">
        <f t="shared" si="17"/>
        <v>398212.09</v>
      </c>
      <c r="K50" s="79">
        <f t="shared" si="17"/>
        <v>459690.25</v>
      </c>
      <c r="L50" s="110">
        <f t="shared" si="17"/>
        <v>994612.07000000018</v>
      </c>
      <c r="M50" s="79">
        <f t="shared" si="17"/>
        <v>1837328.5600000003</v>
      </c>
      <c r="N50" s="79">
        <f t="shared" si="17"/>
        <v>2492447.9500000002</v>
      </c>
      <c r="O50" s="79">
        <f t="shared" si="17"/>
        <v>2327461.4499999997</v>
      </c>
      <c r="P50" s="79">
        <f t="shared" si="17"/>
        <v>2433355.2400000002</v>
      </c>
      <c r="Q50" s="79">
        <f t="shared" si="17"/>
        <v>2217320.13</v>
      </c>
      <c r="R50" s="79">
        <f t="shared" si="17"/>
        <v>1413116.18</v>
      </c>
      <c r="S50" s="79">
        <f t="shared" si="17"/>
        <v>633549.53</v>
      </c>
      <c r="T50" s="79">
        <f t="shared" si="17"/>
        <v>768076.92999999993</v>
      </c>
      <c r="U50" s="175">
        <f t="shared" si="17"/>
        <v>0</v>
      </c>
      <c r="V50" s="79">
        <f t="shared" si="17"/>
        <v>584646.24000000011</v>
      </c>
      <c r="W50" s="79">
        <f t="shared" si="17"/>
        <v>41572.559999999954</v>
      </c>
      <c r="X50" s="79">
        <f t="shared" si="17"/>
        <v>-521548.78999999992</v>
      </c>
      <c r="Y50" s="79">
        <f t="shared" si="17"/>
        <v>-407881.55</v>
      </c>
      <c r="Z50" s="79">
        <f t="shared" si="17"/>
        <v>-56431.152000000016</v>
      </c>
      <c r="AA50" s="79" t="e">
        <f t="shared" si="17"/>
        <v>#REF!</v>
      </c>
      <c r="AB50" s="78">
        <f t="shared" si="17"/>
        <v>409619.29</v>
      </c>
      <c r="AC50" s="2" t="s">
        <v>49</v>
      </c>
      <c r="AD50" s="239">
        <f>SUM(E45+E46+E52+E53+E59+E60)</f>
        <v>4024345.31</v>
      </c>
      <c r="AE50" s="239">
        <f>SUM(R45+R46+R52+R53+R59+R60)</f>
        <v>5183823.4800000004</v>
      </c>
      <c r="AF50" s="239">
        <f>AE50-AD50</f>
        <v>1159478.1700000004</v>
      </c>
      <c r="AG50" s="2">
        <f>((AF50/AD50)/2)*100</f>
        <v>14.405798716114651</v>
      </c>
    </row>
    <row r="51" spans="1:33"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78"/>
      <c r="AC51" s="2" t="s">
        <v>50</v>
      </c>
      <c r="AD51" s="239">
        <f>SUM(F47+F48+F49+F54+F55+F56+F61+F62+F63)</f>
        <v>280640.96000000002</v>
      </c>
      <c r="AE51" s="239">
        <f>SUM(R47+R48+R49+R54+R55+R56+R61+R62+R63)</f>
        <v>843577.2</v>
      </c>
      <c r="AF51" s="239">
        <f>AE51-AD51</f>
        <v>562936.24</v>
      </c>
      <c r="AG51" s="2">
        <f>((AF51/AD51)/2)*100</f>
        <v>100.29473958469926</v>
      </c>
    </row>
    <row r="52" spans="1:33" x14ac:dyDescent="0.25">
      <c r="A52" s="4"/>
      <c r="B52" s="35" t="s">
        <v>36</v>
      </c>
      <c r="C52" s="108">
        <v>565183.17000000004</v>
      </c>
      <c r="D52" s="79">
        <v>768273.07</v>
      </c>
      <c r="E52" s="79">
        <v>763312.6</v>
      </c>
      <c r="F52" s="79">
        <v>715276.34</v>
      </c>
      <c r="G52" s="79">
        <v>372135</v>
      </c>
      <c r="H52" s="205">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175"/>
      <c r="V52" s="79">
        <f t="shared" ref="V52:Z56" si="18">C52-O52</f>
        <v>-336250.93999999994</v>
      </c>
      <c r="W52" s="79">
        <f t="shared" si="18"/>
        <v>-209293.25</v>
      </c>
      <c r="X52" s="79">
        <f t="shared" si="18"/>
        <v>-239866.5</v>
      </c>
      <c r="Y52" s="79">
        <f t="shared" si="18"/>
        <v>-189896.33000000007</v>
      </c>
      <c r="Z52" s="79">
        <f t="shared" si="18"/>
        <v>-298701.28000000003</v>
      </c>
      <c r="AA52" s="79">
        <f>H45-T52</f>
        <v>6354.539999999979</v>
      </c>
      <c r="AB52" s="78">
        <f>I52-U52</f>
        <v>194954.51</v>
      </c>
    </row>
    <row r="53" spans="1:33" x14ac:dyDescent="0.25">
      <c r="A53" s="4"/>
      <c r="B53" s="35" t="s">
        <v>37</v>
      </c>
      <c r="C53" s="108">
        <v>311636.96999999997</v>
      </c>
      <c r="D53" s="79">
        <v>362843</v>
      </c>
      <c r="E53" s="79">
        <v>295236.59000000003</v>
      </c>
      <c r="F53" s="79">
        <v>263094.82</v>
      </c>
      <c r="G53" s="79">
        <v>169028.75</v>
      </c>
      <c r="H53" s="205">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175"/>
      <c r="V53" s="79">
        <f t="shared" si="18"/>
        <v>-29482.820000000007</v>
      </c>
      <c r="W53" s="79">
        <f t="shared" si="18"/>
        <v>46057.859999999986</v>
      </c>
      <c r="X53" s="79">
        <f t="shared" si="18"/>
        <v>-16723.569999999949</v>
      </c>
      <c r="Y53" s="79">
        <f t="shared" si="18"/>
        <v>121481.37</v>
      </c>
      <c r="Z53" s="79">
        <f t="shared" si="18"/>
        <v>36049.739999999991</v>
      </c>
      <c r="AA53" s="79">
        <f>H46-T53</f>
        <v>8831.2300000000105</v>
      </c>
      <c r="AB53" s="78">
        <f>I53-U53</f>
        <v>98609.39</v>
      </c>
      <c r="AD53" s="240">
        <v>44031</v>
      </c>
      <c r="AE53" s="240">
        <v>44032</v>
      </c>
    </row>
    <row r="54" spans="1:33"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175"/>
      <c r="V54" s="79">
        <f t="shared" si="18"/>
        <v>-72749.97</v>
      </c>
      <c r="W54" s="79">
        <f t="shared" si="18"/>
        <v>-40359.090000000004</v>
      </c>
      <c r="X54" s="79">
        <f t="shared" si="18"/>
        <v>-68352.41</v>
      </c>
      <c r="Y54" s="79">
        <f t="shared" si="18"/>
        <v>-32861.14</v>
      </c>
      <c r="Z54" s="79">
        <f t="shared" si="18"/>
        <v>-30244.670000000002</v>
      </c>
      <c r="AA54" s="79">
        <f>H54-T54</f>
        <v>-15120.640000000001</v>
      </c>
      <c r="AB54" s="78">
        <f>I54-U54</f>
        <v>9229.06</v>
      </c>
      <c r="AC54" s="2" t="s">
        <v>49</v>
      </c>
      <c r="AD54" s="239">
        <f>SUM(G45+G46+G52+G53+G59+G60)</f>
        <v>2972986.3000000003</v>
      </c>
      <c r="AE54" s="239">
        <f>SUM(S45+S46+S52+S53+S59+S60)</f>
        <v>4362843.4799999995</v>
      </c>
      <c r="AF54" s="239">
        <f>AE54-AD54</f>
        <v>1389857.1799999992</v>
      </c>
      <c r="AG54" s="2">
        <f>((AF54/AD54)/2)*100</f>
        <v>23.374765971844525</v>
      </c>
    </row>
    <row r="55" spans="1:33"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175"/>
      <c r="V55" s="79">
        <f t="shared" si="18"/>
        <v>-35243.200000000004</v>
      </c>
      <c r="W55" s="79">
        <f t="shared" si="18"/>
        <v>-73083.400000000009</v>
      </c>
      <c r="X55" s="79">
        <f t="shared" si="18"/>
        <v>-120136.39000000001</v>
      </c>
      <c r="Y55" s="79">
        <f t="shared" si="18"/>
        <v>-56972.09</v>
      </c>
      <c r="Z55" s="79">
        <f t="shared" si="18"/>
        <v>-45610.039999999994</v>
      </c>
      <c r="AA55" s="79">
        <f>H55-T55</f>
        <v>-18782.46</v>
      </c>
      <c r="AB55" s="78">
        <f>I55-U55</f>
        <v>3559.74</v>
      </c>
      <c r="AC55" s="2" t="s">
        <v>50</v>
      </c>
      <c r="AD55" s="239">
        <f>SUM(G47+G48+G49+G54+G55+G56+G61+G62+G63)</f>
        <v>155764.96799999999</v>
      </c>
      <c r="AE55" s="239">
        <f>SUM(S47+S48+S49+S54+S55+S56+S61+S62+S63)</f>
        <v>687616.20000000007</v>
      </c>
      <c r="AF55" s="239">
        <f>AE55-AD55</f>
        <v>531851.23200000008</v>
      </c>
      <c r="AG55" s="2">
        <f>((AF55/AD55)/2)*100</f>
        <v>170.72235138262928</v>
      </c>
    </row>
    <row r="56" spans="1:33"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175"/>
      <c r="V56" s="79">
        <f t="shared" si="18"/>
        <v>0</v>
      </c>
      <c r="W56" s="79">
        <f t="shared" si="18"/>
        <v>0</v>
      </c>
      <c r="X56" s="79">
        <f t="shared" si="18"/>
        <v>-43104.74</v>
      </c>
      <c r="Y56" s="79">
        <f t="shared" si="18"/>
        <v>-117764.4</v>
      </c>
      <c r="Z56" s="79">
        <f t="shared" si="18"/>
        <v>-918.5</v>
      </c>
      <c r="AA56" s="79">
        <f>H56-T56</f>
        <v>-25110.5</v>
      </c>
      <c r="AB56" s="78">
        <f>I56-U56</f>
        <v>19.53</v>
      </c>
    </row>
    <row r="57" spans="1:33" x14ac:dyDescent="0.25">
      <c r="A57" s="4"/>
      <c r="B57" s="35" t="s">
        <v>41</v>
      </c>
      <c r="C57" s="108">
        <f>SUM(C52:C56)</f>
        <v>904381.45</v>
      </c>
      <c r="D57" s="79">
        <f>SUM(D52:D56)</f>
        <v>1210518.5399999998</v>
      </c>
      <c r="E57" s="79">
        <f t="shared" ref="E57:AB57" si="19">SUM(E52:E56)</f>
        <v>1130296.0699999998</v>
      </c>
      <c r="F57" s="79">
        <f t="shared" si="19"/>
        <v>1041697.4699999999</v>
      </c>
      <c r="G57" s="79">
        <f t="shared" si="19"/>
        <v>568874.97</v>
      </c>
      <c r="H57" s="79">
        <f>SUM(H45:H56)</f>
        <v>1307659.48</v>
      </c>
      <c r="I57" s="79">
        <f t="shared" si="19"/>
        <v>306372.23000000004</v>
      </c>
      <c r="J57" s="79">
        <f t="shared" si="19"/>
        <v>261310.13</v>
      </c>
      <c r="K57" s="79">
        <f t="shared" si="19"/>
        <v>280069.40999999997</v>
      </c>
      <c r="L57" s="110">
        <f t="shared" si="19"/>
        <v>275748.93</v>
      </c>
      <c r="M57" s="79">
        <f t="shared" si="19"/>
        <v>532364.32999999996</v>
      </c>
      <c r="N57" s="79">
        <f t="shared" si="19"/>
        <v>963420.92999999982</v>
      </c>
      <c r="O57" s="79">
        <f t="shared" si="19"/>
        <v>1378108.38</v>
      </c>
      <c r="P57" s="79">
        <f t="shared" si="19"/>
        <v>1487196.42</v>
      </c>
      <c r="Q57" s="79">
        <f t="shared" si="19"/>
        <v>1618479.68</v>
      </c>
      <c r="R57" s="79">
        <f t="shared" si="19"/>
        <v>1317710.06</v>
      </c>
      <c r="S57" s="79">
        <f t="shared" si="19"/>
        <v>908299.72000000009</v>
      </c>
      <c r="T57" s="79">
        <f t="shared" si="19"/>
        <v>472791.58999999997</v>
      </c>
      <c r="U57" s="175">
        <f t="shared" si="19"/>
        <v>0</v>
      </c>
      <c r="V57" s="79">
        <f t="shared" si="19"/>
        <v>-473726.93</v>
      </c>
      <c r="W57" s="79">
        <f t="shared" si="19"/>
        <v>-276677.88</v>
      </c>
      <c r="X57" s="79">
        <f t="shared" si="19"/>
        <v>-488183.61</v>
      </c>
      <c r="Y57" s="79">
        <f t="shared" si="19"/>
        <v>-276012.59000000008</v>
      </c>
      <c r="Z57" s="79">
        <f t="shared" si="19"/>
        <v>-339424.75</v>
      </c>
      <c r="AA57" s="79">
        <f t="shared" si="19"/>
        <v>-43827.830000000009</v>
      </c>
      <c r="AB57" s="78">
        <f t="shared" si="19"/>
        <v>306372.23000000004</v>
      </c>
      <c r="AD57" s="240">
        <v>44062</v>
      </c>
      <c r="AE57" s="240">
        <v>44063</v>
      </c>
    </row>
    <row r="58" spans="1:33"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78"/>
      <c r="AC58" s="2" t="s">
        <v>49</v>
      </c>
      <c r="AD58" s="239">
        <f>SUM(H45+H52+H59+H46+H53+H60)</f>
        <v>2519413.98</v>
      </c>
      <c r="AE58" s="239">
        <f>SUM(T45+T46+T52+T59+T53+T60)</f>
        <v>4248674.7699999996</v>
      </c>
      <c r="AF58" s="239">
        <f>AE58-AD58</f>
        <v>1729260.7899999996</v>
      </c>
      <c r="AG58" s="2">
        <f>((AF58/AD58)/2)*100</f>
        <v>34.318710694778311</v>
      </c>
    </row>
    <row r="59" spans="1:33"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175"/>
      <c r="V59" s="79">
        <f t="shared" ref="V59:AB63" si="20">C59-O59</f>
        <v>-170475.86</v>
      </c>
      <c r="W59" s="79">
        <f t="shared" si="20"/>
        <v>-553719.72</v>
      </c>
      <c r="X59" s="79">
        <f t="shared" si="20"/>
        <v>-907977.64</v>
      </c>
      <c r="Y59" s="79">
        <f t="shared" si="20"/>
        <v>-1481533.7200000002</v>
      </c>
      <c r="Z59" s="79">
        <f t="shared" si="20"/>
        <v>-1567126.79</v>
      </c>
      <c r="AA59" s="79">
        <f t="shared" si="20"/>
        <v>-1930828.61</v>
      </c>
      <c r="AB59" s="78">
        <f t="shared" si="20"/>
        <v>880273.3</v>
      </c>
      <c r="AC59" s="2" t="s">
        <v>50</v>
      </c>
      <c r="AD59" s="239">
        <f>SUM(H47+H48+H49+H54+H55+H56+H61+H62+H63)</f>
        <v>129406.85999999999</v>
      </c>
      <c r="AE59" s="239">
        <f>SUM(T47+T48+T49+T54+T55+T56+T61+T62+T63)</f>
        <v>731497.36</v>
      </c>
      <c r="AF59" s="239">
        <f>AE59-AD59</f>
        <v>602090.5</v>
      </c>
      <c r="AG59" s="2">
        <f>((AF59/AD59)/2)*100</f>
        <v>232.63469185482131</v>
      </c>
    </row>
    <row r="60" spans="1:33"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175"/>
      <c r="V60" s="79">
        <f t="shared" si="20"/>
        <v>-176811.91000000003</v>
      </c>
      <c r="W60" s="79">
        <f t="shared" si="20"/>
        <v>-389270.68000000005</v>
      </c>
      <c r="X60" s="79">
        <f t="shared" si="20"/>
        <v>-565289.99000000011</v>
      </c>
      <c r="Y60" s="79">
        <f t="shared" si="20"/>
        <v>206102.67000000004</v>
      </c>
      <c r="Z60" s="79">
        <f t="shared" si="20"/>
        <v>431158.21000000008</v>
      </c>
      <c r="AA60" s="79">
        <f t="shared" si="20"/>
        <v>317651.7</v>
      </c>
      <c r="AB60" s="78">
        <f t="shared" si="20"/>
        <v>617001.74</v>
      </c>
    </row>
    <row r="61" spans="1:33"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175"/>
      <c r="V61" s="79">
        <f t="shared" si="20"/>
        <v>-5168.6200000000026</v>
      </c>
      <c r="W61" s="79">
        <f t="shared" si="20"/>
        <v>-27047.170000000002</v>
      </c>
      <c r="X61" s="79">
        <f t="shared" si="20"/>
        <v>-36289.399999999994</v>
      </c>
      <c r="Y61" s="79">
        <f t="shared" si="20"/>
        <v>-58633.840000000004</v>
      </c>
      <c r="Z61" s="79">
        <f t="shared" si="20"/>
        <v>-75141.56</v>
      </c>
      <c r="AA61" s="79">
        <f t="shared" si="20"/>
        <v>-77714.459999999992</v>
      </c>
      <c r="AB61" s="78">
        <f t="shared" si="20"/>
        <v>35577.599999999999</v>
      </c>
    </row>
    <row r="62" spans="1:33"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175"/>
      <c r="V62" s="79">
        <f t="shared" si="20"/>
        <v>-12522.800000000001</v>
      </c>
      <c r="W62" s="79">
        <f t="shared" si="20"/>
        <v>-51064.29</v>
      </c>
      <c r="X62" s="79">
        <f t="shared" si="20"/>
        <v>-85001.78</v>
      </c>
      <c r="Y62" s="79">
        <f t="shared" si="20"/>
        <v>-154990.51</v>
      </c>
      <c r="Z62" s="79">
        <f t="shared" si="20"/>
        <v>-202626.99000000002</v>
      </c>
      <c r="AA62" s="79">
        <f t="shared" si="20"/>
        <v>-212840.84</v>
      </c>
      <c r="AB62" s="78">
        <f t="shared" si="20"/>
        <v>22905.73</v>
      </c>
    </row>
    <row r="63" spans="1:33"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175"/>
      <c r="V63" s="79">
        <f t="shared" si="20"/>
        <v>0</v>
      </c>
      <c r="W63" s="79">
        <f t="shared" si="20"/>
        <v>0</v>
      </c>
      <c r="X63" s="79">
        <f t="shared" si="20"/>
        <v>0</v>
      </c>
      <c r="Y63" s="79">
        <f t="shared" si="20"/>
        <v>-25423.25</v>
      </c>
      <c r="Z63" s="79">
        <f t="shared" si="20"/>
        <v>-112115.38</v>
      </c>
      <c r="AA63" s="79">
        <f t="shared" si="20"/>
        <v>-36715.9</v>
      </c>
      <c r="AB63" s="78">
        <f t="shared" si="20"/>
        <v>0</v>
      </c>
    </row>
    <row r="64" spans="1:33" x14ac:dyDescent="0.25">
      <c r="A64" s="4"/>
      <c r="B64" s="35" t="s">
        <v>41</v>
      </c>
      <c r="C64" s="108">
        <f>SUM(C59:C63)</f>
        <v>1312846.28</v>
      </c>
      <c r="D64" s="79">
        <f>SUM(D59:D63)</f>
        <v>1393529.54</v>
      </c>
      <c r="E64" s="79">
        <f t="shared" ref="E64:AB64" si="21">SUM(E59:E63)</f>
        <v>1533479.58</v>
      </c>
      <c r="F64" s="79">
        <f t="shared" si="21"/>
        <v>1782095.7900000003</v>
      </c>
      <c r="G64" s="79">
        <f t="shared" si="21"/>
        <v>1982757.9200000002</v>
      </c>
      <c r="H64" s="79">
        <f t="shared" si="21"/>
        <v>1798855.5</v>
      </c>
      <c r="I64" s="79">
        <f t="shared" si="21"/>
        <v>1555758.37</v>
      </c>
      <c r="J64" s="79">
        <f t="shared" si="21"/>
        <v>1372283.5</v>
      </c>
      <c r="K64" s="79">
        <f t="shared" si="21"/>
        <v>1324007.6399999999</v>
      </c>
      <c r="L64" s="110">
        <f t="shared" si="21"/>
        <v>1281763.95</v>
      </c>
      <c r="M64" s="79">
        <f t="shared" si="21"/>
        <v>1152530.79</v>
      </c>
      <c r="N64" s="79">
        <f t="shared" si="21"/>
        <v>1277275.27</v>
      </c>
      <c r="O64" s="79">
        <f t="shared" si="21"/>
        <v>1677825.4700000002</v>
      </c>
      <c r="P64" s="79">
        <f t="shared" si="21"/>
        <v>2414631.4</v>
      </c>
      <c r="Q64" s="79">
        <f t="shared" si="21"/>
        <v>3128038.39</v>
      </c>
      <c r="R64" s="79">
        <f t="shared" si="21"/>
        <v>3296574.4400000004</v>
      </c>
      <c r="S64" s="79">
        <f t="shared" si="21"/>
        <v>3508610.4299999997</v>
      </c>
      <c r="T64" s="79">
        <f t="shared" si="21"/>
        <v>3739303.61</v>
      </c>
      <c r="U64" s="175">
        <f t="shared" si="21"/>
        <v>0</v>
      </c>
      <c r="V64" s="79">
        <f t="shared" si="21"/>
        <v>-364979.19</v>
      </c>
      <c r="W64" s="79">
        <f t="shared" si="21"/>
        <v>-1021101.8600000001</v>
      </c>
      <c r="X64" s="79">
        <f t="shared" si="21"/>
        <v>-1594558.81</v>
      </c>
      <c r="Y64" s="79">
        <f t="shared" si="21"/>
        <v>-1514478.6500000004</v>
      </c>
      <c r="Z64" s="79">
        <f t="shared" si="21"/>
        <v>-1525852.5100000002</v>
      </c>
      <c r="AA64" s="79">
        <f t="shared" si="21"/>
        <v>-1940448.11</v>
      </c>
      <c r="AB64" s="78">
        <f t="shared" si="21"/>
        <v>1555758.37</v>
      </c>
    </row>
    <row r="65" spans="1:28"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79"/>
      <c r="W65" s="79"/>
      <c r="X65" s="79"/>
      <c r="Y65" s="79"/>
      <c r="Z65" s="79"/>
      <c r="AA65" s="79"/>
      <c r="AB65" s="78"/>
    </row>
    <row r="66" spans="1:28" x14ac:dyDescent="0.25">
      <c r="A66" s="4"/>
      <c r="B66" s="35" t="s">
        <v>36</v>
      </c>
      <c r="C66" s="108">
        <f>SUM(C45+C52+C59)</f>
        <v>3078951.17</v>
      </c>
      <c r="D66" s="77">
        <f>SUM(D45+D52+D59)</f>
        <v>3180627.34</v>
      </c>
      <c r="E66" s="77">
        <f>SUM(E45+E52+E59)</f>
        <v>2861146.44</v>
      </c>
      <c r="F66" s="77">
        <f t="shared" ref="F66:U66" si="22">SUM(F45+F52+F59)</f>
        <v>2476669.91</v>
      </c>
      <c r="G66" s="77">
        <f t="shared" si="22"/>
        <v>1976984.96</v>
      </c>
      <c r="H66" s="77">
        <f>SUM(H45+H59+H52)</f>
        <v>1625060.47</v>
      </c>
      <c r="I66" s="77">
        <f t="shared" si="22"/>
        <v>1332224.3</v>
      </c>
      <c r="J66" s="77">
        <f t="shared" si="22"/>
        <v>1157506.21</v>
      </c>
      <c r="K66" s="77">
        <f t="shared" si="22"/>
        <v>1136902.6400000001</v>
      </c>
      <c r="L66" s="78">
        <f t="shared" si="22"/>
        <v>1471549.4900000002</v>
      </c>
      <c r="M66" s="79">
        <f t="shared" si="22"/>
        <v>2144349.6100000003</v>
      </c>
      <c r="N66" s="79">
        <f t="shared" si="22"/>
        <v>2879225.98</v>
      </c>
      <c r="O66" s="79">
        <f t="shared" si="22"/>
        <v>3393412.36</v>
      </c>
      <c r="P66" s="79">
        <f t="shared" si="22"/>
        <v>3790769.37</v>
      </c>
      <c r="Q66" s="79">
        <f t="shared" si="22"/>
        <v>4158584.8200000003</v>
      </c>
      <c r="R66" s="79">
        <f t="shared" si="22"/>
        <v>4447489.66</v>
      </c>
      <c r="S66" s="79">
        <f t="shared" si="22"/>
        <v>3854649.3600000003</v>
      </c>
      <c r="T66" s="79">
        <f t="shared" si="22"/>
        <v>3620404.22</v>
      </c>
      <c r="U66" s="190">
        <f t="shared" si="22"/>
        <v>0</v>
      </c>
      <c r="V66" s="79">
        <f t="shared" ref="V66:AB70" si="23">C66-O66</f>
        <v>-314461.18999999994</v>
      </c>
      <c r="W66" s="79">
        <f t="shared" si="23"/>
        <v>-610142.03000000026</v>
      </c>
      <c r="X66" s="79">
        <f t="shared" si="23"/>
        <v>-1297438.3800000004</v>
      </c>
      <c r="Y66" s="79">
        <f t="shared" si="23"/>
        <v>-1970819.75</v>
      </c>
      <c r="Z66" s="79">
        <f t="shared" si="23"/>
        <v>-1877664.4000000004</v>
      </c>
      <c r="AA66" s="79">
        <f t="shared" si="23"/>
        <v>-1995343.7500000002</v>
      </c>
      <c r="AB66" s="78">
        <f t="shared" si="23"/>
        <v>1332224.3</v>
      </c>
    </row>
    <row r="67" spans="1:28" x14ac:dyDescent="0.25">
      <c r="A67" s="4"/>
      <c r="B67" s="35" t="s">
        <v>37</v>
      </c>
      <c r="C67" s="108">
        <f>SUM(C46+C53+C60)</f>
        <v>1497238.7</v>
      </c>
      <c r="D67" s="77">
        <f t="shared" ref="D67:U67" si="24">SUM(D46+D53+D60)</f>
        <v>1469460.12</v>
      </c>
      <c r="E67" s="77">
        <f t="shared" si="24"/>
        <v>1163198.8700000001</v>
      </c>
      <c r="F67" s="77">
        <f t="shared" si="24"/>
        <v>1071717.02</v>
      </c>
      <c r="G67" s="77">
        <f>SUM(G46+G53+G60)</f>
        <v>996001.34000000008</v>
      </c>
      <c r="H67" s="77">
        <f>SUM(H46+H53+H60)</f>
        <v>894353.51</v>
      </c>
      <c r="I67" s="77">
        <f t="shared" si="24"/>
        <v>828359.91999999993</v>
      </c>
      <c r="J67" s="77">
        <f t="shared" si="24"/>
        <v>787617.59</v>
      </c>
      <c r="K67" s="77">
        <f t="shared" si="24"/>
        <v>824109.14</v>
      </c>
      <c r="L67" s="109">
        <f t="shared" si="24"/>
        <v>948375.52</v>
      </c>
      <c r="M67" s="108">
        <f t="shared" si="24"/>
        <v>1109618.5499999998</v>
      </c>
      <c r="N67" s="77">
        <f t="shared" si="24"/>
        <v>1345640.97</v>
      </c>
      <c r="O67" s="77">
        <f t="shared" si="24"/>
        <v>1477971.38</v>
      </c>
      <c r="P67" s="77">
        <f t="shared" si="24"/>
        <v>1717545.99</v>
      </c>
      <c r="Q67" s="77">
        <f t="shared" si="24"/>
        <v>1765582.08</v>
      </c>
      <c r="R67" s="77">
        <f t="shared" si="24"/>
        <v>736333.82000000007</v>
      </c>
      <c r="S67" s="77">
        <f t="shared" si="24"/>
        <v>508194.12</v>
      </c>
      <c r="T67" s="77">
        <f t="shared" si="24"/>
        <v>628270.55000000005</v>
      </c>
      <c r="U67" s="190">
        <f t="shared" si="24"/>
        <v>0</v>
      </c>
      <c r="V67" s="79">
        <f t="shared" si="23"/>
        <v>19267.320000000065</v>
      </c>
      <c r="W67" s="79">
        <f t="shared" si="23"/>
        <v>-248085.86999999988</v>
      </c>
      <c r="X67" s="79">
        <f t="shared" si="23"/>
        <v>-602383.21</v>
      </c>
      <c r="Y67" s="79">
        <f t="shared" si="23"/>
        <v>335383.19999999995</v>
      </c>
      <c r="Z67" s="79">
        <f t="shared" si="23"/>
        <v>487807.22000000009</v>
      </c>
      <c r="AA67" s="79">
        <f t="shared" si="23"/>
        <v>266082.95999999996</v>
      </c>
      <c r="AB67" s="78">
        <f t="shared" si="23"/>
        <v>828359.91999999993</v>
      </c>
    </row>
    <row r="68" spans="1:28" x14ac:dyDescent="0.25">
      <c r="A68" s="4"/>
      <c r="B68" s="35" t="s">
        <v>38</v>
      </c>
      <c r="C68" s="108">
        <f>SUM(C47+C54+C61)</f>
        <v>361940.41000000003</v>
      </c>
      <c r="D68" s="77">
        <f t="shared" ref="D68:U68" si="25">SUM(D47+D54+D61)</f>
        <v>203534.76</v>
      </c>
      <c r="E68" s="77">
        <f t="shared" si="25"/>
        <v>174104.93</v>
      </c>
      <c r="F68" s="77">
        <f t="shared" si="25"/>
        <v>134061.98000000001</v>
      </c>
      <c r="G68" s="77">
        <f t="shared" si="25"/>
        <v>96921.518000000011</v>
      </c>
      <c r="H68" s="77">
        <f t="shared" si="25"/>
        <v>77322.989999999991</v>
      </c>
      <c r="I68" s="77">
        <f t="shared" si="25"/>
        <v>66746.23</v>
      </c>
      <c r="J68" s="77">
        <f t="shared" si="25"/>
        <v>53856.480000000003</v>
      </c>
      <c r="K68" s="77">
        <f t="shared" si="25"/>
        <v>56464.43</v>
      </c>
      <c r="L68" s="109">
        <f t="shared" si="25"/>
        <v>69575.600000000006</v>
      </c>
      <c r="M68" s="108">
        <f t="shared" si="25"/>
        <v>140243.15</v>
      </c>
      <c r="N68" s="77">
        <f t="shared" si="25"/>
        <v>264376.21000000002</v>
      </c>
      <c r="O68" s="77">
        <f t="shared" si="25"/>
        <v>280170.52999999997</v>
      </c>
      <c r="P68" s="77">
        <f t="shared" si="25"/>
        <v>340627.68999999994</v>
      </c>
      <c r="Q68" s="77">
        <f t="shared" si="25"/>
        <v>402349.93</v>
      </c>
      <c r="R68" s="77">
        <f t="shared" si="25"/>
        <v>263644.13</v>
      </c>
      <c r="S68" s="77">
        <f t="shared" si="25"/>
        <v>215340.03000000003</v>
      </c>
      <c r="T68" s="77">
        <f t="shared" si="25"/>
        <v>335555.45</v>
      </c>
      <c r="U68" s="190">
        <f t="shared" si="25"/>
        <v>0</v>
      </c>
      <c r="V68" s="79">
        <f t="shared" si="23"/>
        <v>81769.880000000063</v>
      </c>
      <c r="W68" s="79">
        <f t="shared" si="23"/>
        <v>-137092.92999999993</v>
      </c>
      <c r="X68" s="79">
        <f t="shared" si="23"/>
        <v>-228245</v>
      </c>
      <c r="Y68" s="79">
        <f t="shared" si="23"/>
        <v>-129582.15</v>
      </c>
      <c r="Z68" s="79">
        <f t="shared" si="23"/>
        <v>-118418.51200000002</v>
      </c>
      <c r="AA68" s="79">
        <f t="shared" si="23"/>
        <v>-258232.46000000002</v>
      </c>
      <c r="AB68" s="78">
        <f t="shared" si="23"/>
        <v>66746.23</v>
      </c>
    </row>
    <row r="69" spans="1:28" x14ac:dyDescent="0.25">
      <c r="A69" s="4"/>
      <c r="B69" s="35" t="s">
        <v>39</v>
      </c>
      <c r="C69" s="108">
        <f>SUM(C48+C55+C62)</f>
        <v>191205.14</v>
      </c>
      <c r="D69" s="77">
        <f t="shared" ref="D69:U69" si="26">SUM(D48+D55+D62)</f>
        <v>207785.49</v>
      </c>
      <c r="E69" s="77">
        <f t="shared" si="26"/>
        <v>161081.43</v>
      </c>
      <c r="F69" s="77">
        <f t="shared" si="26"/>
        <v>129680.17</v>
      </c>
      <c r="G69" s="77">
        <f t="shared" si="26"/>
        <v>58796.94</v>
      </c>
      <c r="H69" s="77">
        <f t="shared" si="26"/>
        <v>51133.73</v>
      </c>
      <c r="I69" s="77">
        <f t="shared" si="26"/>
        <v>43472.33</v>
      </c>
      <c r="J69" s="77">
        <f t="shared" si="26"/>
        <v>32816.25</v>
      </c>
      <c r="K69" s="77">
        <f t="shared" si="26"/>
        <v>44728.490000000005</v>
      </c>
      <c r="L69" s="109">
        <f t="shared" si="26"/>
        <v>62382.32</v>
      </c>
      <c r="M69" s="108">
        <f t="shared" si="26"/>
        <v>115385.65</v>
      </c>
      <c r="N69" s="77">
        <f t="shared" si="26"/>
        <v>213897.46</v>
      </c>
      <c r="O69" s="77">
        <f t="shared" si="26"/>
        <v>231841.03</v>
      </c>
      <c r="P69" s="77">
        <f t="shared" si="26"/>
        <v>422259.57</v>
      </c>
      <c r="Q69" s="77">
        <f t="shared" si="26"/>
        <v>457225.60000000003</v>
      </c>
      <c r="R69" s="77">
        <f t="shared" si="26"/>
        <v>394544.94999999995</v>
      </c>
      <c r="S69" s="77">
        <f t="shared" si="26"/>
        <v>327628.18</v>
      </c>
      <c r="T69" s="77">
        <f t="shared" si="26"/>
        <v>308741.02</v>
      </c>
      <c r="U69" s="190">
        <f t="shared" si="26"/>
        <v>0</v>
      </c>
      <c r="V69" s="79">
        <f t="shared" si="23"/>
        <v>-40635.889999999985</v>
      </c>
      <c r="W69" s="79">
        <f t="shared" si="23"/>
        <v>-214474.08000000002</v>
      </c>
      <c r="X69" s="79">
        <f t="shared" si="23"/>
        <v>-296144.17000000004</v>
      </c>
      <c r="Y69" s="79">
        <f t="shared" si="23"/>
        <v>-264864.77999999997</v>
      </c>
      <c r="Z69" s="79">
        <f t="shared" si="23"/>
        <v>-268831.24</v>
      </c>
      <c r="AA69" s="79">
        <f t="shared" si="23"/>
        <v>-257607.29</v>
      </c>
      <c r="AB69" s="78">
        <f t="shared" si="23"/>
        <v>43472.33</v>
      </c>
    </row>
    <row r="70" spans="1:28" x14ac:dyDescent="0.25">
      <c r="A70" s="4"/>
      <c r="B70" s="35" t="s">
        <v>40</v>
      </c>
      <c r="C70" s="108">
        <f>SUM(C49+C56+C63)</f>
        <v>0</v>
      </c>
      <c r="D70" s="77">
        <f t="shared" ref="D70:T70" si="27">SUM(D49+D56+D63)</f>
        <v>17568.169999999998</v>
      </c>
      <c r="E70" s="77">
        <f t="shared" si="27"/>
        <v>15.32</v>
      </c>
      <c r="F70" s="77">
        <f t="shared" si="27"/>
        <v>16898.810000000001</v>
      </c>
      <c r="G70" s="77">
        <f t="shared" si="27"/>
        <v>46.51</v>
      </c>
      <c r="H70" s="77">
        <f t="shared" si="27"/>
        <v>950.14</v>
      </c>
      <c r="I70" s="77">
        <f t="shared" si="27"/>
        <v>947.11</v>
      </c>
      <c r="J70" s="77">
        <f t="shared" si="27"/>
        <v>9.19</v>
      </c>
      <c r="K70" s="77">
        <f t="shared" si="27"/>
        <v>1562.6000000000001</v>
      </c>
      <c r="L70" s="109">
        <f t="shared" si="27"/>
        <v>242.02</v>
      </c>
      <c r="M70" s="108">
        <f t="shared" si="27"/>
        <v>12626.720000000001</v>
      </c>
      <c r="N70" s="77">
        <f t="shared" si="27"/>
        <v>30003.530000000002</v>
      </c>
      <c r="O70" s="77">
        <f t="shared" si="27"/>
        <v>0</v>
      </c>
      <c r="P70" s="77">
        <f t="shared" si="27"/>
        <v>63980.44</v>
      </c>
      <c r="Q70" s="77">
        <f t="shared" si="27"/>
        <v>180095.77</v>
      </c>
      <c r="R70" s="77">
        <f t="shared" si="27"/>
        <v>185388.12</v>
      </c>
      <c r="S70" s="77">
        <f t="shared" si="27"/>
        <v>144647.99</v>
      </c>
      <c r="T70" s="77">
        <f t="shared" si="27"/>
        <v>87200.890000000014</v>
      </c>
      <c r="U70" s="190">
        <f>SUM(U49+U56+U63)</f>
        <v>0</v>
      </c>
      <c r="V70" s="79">
        <f t="shared" si="23"/>
        <v>0</v>
      </c>
      <c r="W70" s="79">
        <f t="shared" si="23"/>
        <v>-46412.270000000004</v>
      </c>
      <c r="X70" s="79">
        <f t="shared" si="23"/>
        <v>-180080.44999999998</v>
      </c>
      <c r="Y70" s="79">
        <f t="shared" si="23"/>
        <v>-168489.31</v>
      </c>
      <c r="Z70" s="79">
        <f t="shared" si="23"/>
        <v>-144601.47999999998</v>
      </c>
      <c r="AA70" s="79">
        <f t="shared" si="23"/>
        <v>-86250.750000000015</v>
      </c>
      <c r="AB70" s="78">
        <f t="shared" si="23"/>
        <v>947.11</v>
      </c>
    </row>
    <row r="71" spans="1:28" ht="15.75" thickBot="1" x14ac:dyDescent="0.3">
      <c r="A71" s="4"/>
      <c r="B71" s="37" t="s">
        <v>41</v>
      </c>
      <c r="C71" s="100">
        <f>SUM(C66:C70)</f>
        <v>5129335.42</v>
      </c>
      <c r="D71" s="81">
        <f>SUM(D66:D70)</f>
        <v>5078975.88</v>
      </c>
      <c r="E71" s="81">
        <f t="shared" ref="E71:AB71" si="28">SUM(E66:E70)</f>
        <v>4359546.99</v>
      </c>
      <c r="F71" s="81">
        <f t="shared" si="28"/>
        <v>3829027.89</v>
      </c>
      <c r="G71" s="81">
        <f t="shared" si="28"/>
        <v>3128751.2679999997</v>
      </c>
      <c r="H71" s="81">
        <f t="shared" si="28"/>
        <v>2648820.84</v>
      </c>
      <c r="I71" s="81">
        <f t="shared" si="28"/>
        <v>2271749.8899999997</v>
      </c>
      <c r="J71" s="81">
        <f t="shared" si="28"/>
        <v>2031805.7199999997</v>
      </c>
      <c r="K71" s="81">
        <f t="shared" si="28"/>
        <v>2063767.3000000003</v>
      </c>
      <c r="L71" s="160">
        <f t="shared" si="28"/>
        <v>2552124.9500000002</v>
      </c>
      <c r="M71" s="81">
        <f t="shared" si="28"/>
        <v>3522223.68</v>
      </c>
      <c r="N71" s="81">
        <f t="shared" si="28"/>
        <v>4733144.1500000004</v>
      </c>
      <c r="O71" s="81">
        <f t="shared" si="28"/>
        <v>5383395.3000000007</v>
      </c>
      <c r="P71" s="81">
        <f t="shared" si="28"/>
        <v>6335183.0600000015</v>
      </c>
      <c r="Q71" s="81">
        <f t="shared" si="28"/>
        <v>6963838.1999999993</v>
      </c>
      <c r="R71" s="81">
        <f t="shared" si="28"/>
        <v>6027400.6800000006</v>
      </c>
      <c r="S71" s="81">
        <f t="shared" si="28"/>
        <v>5050459.6800000006</v>
      </c>
      <c r="T71" s="81">
        <f t="shared" si="28"/>
        <v>4980172.13</v>
      </c>
      <c r="U71" s="176">
        <f t="shared" si="28"/>
        <v>0</v>
      </c>
      <c r="V71" s="81">
        <f t="shared" si="28"/>
        <v>-254059.8799999998</v>
      </c>
      <c r="W71" s="81">
        <f t="shared" si="28"/>
        <v>-1256207.1800000002</v>
      </c>
      <c r="X71" s="81">
        <f t="shared" si="28"/>
        <v>-2604291.2100000004</v>
      </c>
      <c r="Y71" s="81">
        <f t="shared" si="28"/>
        <v>-2198372.79</v>
      </c>
      <c r="Z71" s="81">
        <f t="shared" si="28"/>
        <v>-1921708.4120000002</v>
      </c>
      <c r="AA71" s="81">
        <f t="shared" si="28"/>
        <v>-2331351.29</v>
      </c>
      <c r="AB71" s="80">
        <f t="shared" si="28"/>
        <v>2271749.8899999997</v>
      </c>
    </row>
    <row r="72" spans="1:28"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64"/>
      <c r="W72" s="64"/>
      <c r="X72" s="64"/>
      <c r="Y72" s="64"/>
      <c r="Z72" s="64"/>
      <c r="AA72" s="64"/>
      <c r="AB72" s="63"/>
    </row>
    <row r="73" spans="1:28"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c r="V73" s="83">
        <f t="shared" ref="V73:AB77" si="29">C73-O73</f>
        <v>1044376</v>
      </c>
      <c r="W73" s="83">
        <f t="shared" si="29"/>
        <v>339578</v>
      </c>
      <c r="X73" s="83">
        <f t="shared" si="29"/>
        <v>-889327</v>
      </c>
      <c r="Y73" s="83">
        <f t="shared" si="29"/>
        <v>112049</v>
      </c>
      <c r="Z73" s="83">
        <f t="shared" si="29"/>
        <v>21199</v>
      </c>
      <c r="AA73" s="83">
        <f t="shared" si="29"/>
        <v>-59267</v>
      </c>
      <c r="AB73" s="82">
        <f t="shared" si="29"/>
        <v>677153</v>
      </c>
    </row>
    <row r="74" spans="1:28"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c r="V74" s="83">
        <f t="shared" si="29"/>
        <v>249515</v>
      </c>
      <c r="W74" s="83">
        <f t="shared" si="29"/>
        <v>40224</v>
      </c>
      <c r="X74" s="83">
        <f t="shared" si="29"/>
        <v>-200093</v>
      </c>
      <c r="Y74" s="83">
        <f t="shared" si="29"/>
        <v>38121</v>
      </c>
      <c r="Z74" s="83">
        <f t="shared" si="29"/>
        <v>11268</v>
      </c>
      <c r="AA74" s="83">
        <f t="shared" si="29"/>
        <v>-9400</v>
      </c>
      <c r="AB74" s="82">
        <f t="shared" si="29"/>
        <v>158035</v>
      </c>
    </row>
    <row r="75" spans="1:28"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c r="V75" s="83">
        <f t="shared" si="29"/>
        <v>256428</v>
      </c>
      <c r="W75" s="83">
        <f t="shared" si="29"/>
        <v>84797</v>
      </c>
      <c r="X75" s="83">
        <f t="shared" si="29"/>
        <v>-105634</v>
      </c>
      <c r="Y75" s="83">
        <f t="shared" si="29"/>
        <v>86833</v>
      </c>
      <c r="Z75" s="83">
        <f t="shared" si="29"/>
        <v>22093</v>
      </c>
      <c r="AA75" s="83">
        <f t="shared" si="29"/>
        <v>-19414</v>
      </c>
      <c r="AB75" s="82">
        <f t="shared" si="29"/>
        <v>130036</v>
      </c>
    </row>
    <row r="76" spans="1:28"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c r="V76" s="83">
        <f t="shared" si="29"/>
        <v>307128</v>
      </c>
      <c r="W76" s="83">
        <f t="shared" si="29"/>
        <v>347486</v>
      </c>
      <c r="X76" s="83">
        <f t="shared" si="29"/>
        <v>174945</v>
      </c>
      <c r="Y76" s="83">
        <f t="shared" si="29"/>
        <v>-506644</v>
      </c>
      <c r="Z76" s="83">
        <f t="shared" si="29"/>
        <v>-8093</v>
      </c>
      <c r="AA76" s="83">
        <f t="shared" si="29"/>
        <v>-21454</v>
      </c>
      <c r="AB76" s="82">
        <f t="shared" si="29"/>
        <v>301515</v>
      </c>
    </row>
    <row r="77" spans="1:28"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c r="V77" s="83">
        <f t="shared" si="29"/>
        <v>132731</v>
      </c>
      <c r="W77" s="83">
        <f t="shared" si="29"/>
        <v>-100829</v>
      </c>
      <c r="X77" s="83">
        <f t="shared" si="29"/>
        <v>-2087</v>
      </c>
      <c r="Y77" s="83">
        <f t="shared" si="29"/>
        <v>-129728</v>
      </c>
      <c r="Z77" s="83">
        <f t="shared" si="29"/>
        <v>-74366</v>
      </c>
      <c r="AA77" s="83">
        <f t="shared" si="29"/>
        <v>-48949</v>
      </c>
      <c r="AB77" s="82">
        <f t="shared" si="29"/>
        <v>327508</v>
      </c>
    </row>
    <row r="78" spans="1:28" x14ac:dyDescent="0.25">
      <c r="A78" s="4"/>
      <c r="B78" s="35" t="s">
        <v>41</v>
      </c>
      <c r="C78" s="156">
        <f>SUM(C73:C77)</f>
        <v>10437928</v>
      </c>
      <c r="D78" s="83">
        <f>SUM(D73:D77)</f>
        <v>7577055</v>
      </c>
      <c r="E78" s="83">
        <f t="shared" ref="E78:AB78" si="30">SUM(E73:E77)</f>
        <v>4510693</v>
      </c>
      <c r="F78" s="83">
        <f t="shared" si="30"/>
        <v>2087452</v>
      </c>
      <c r="G78" s="83">
        <f t="shared" si="30"/>
        <v>1719391</v>
      </c>
      <c r="H78" s="83">
        <f t="shared" si="30"/>
        <v>1566001</v>
      </c>
      <c r="I78" s="83">
        <f t="shared" si="30"/>
        <v>1594247</v>
      </c>
      <c r="J78" s="83">
        <f t="shared" si="30"/>
        <v>2004871</v>
      </c>
      <c r="K78" s="83">
        <f t="shared" si="30"/>
        <v>4695044</v>
      </c>
      <c r="L78" s="166">
        <f t="shared" si="30"/>
        <v>8156469</v>
      </c>
      <c r="M78" s="83">
        <f t="shared" si="30"/>
        <v>10830922</v>
      </c>
      <c r="N78" s="83">
        <f t="shared" si="30"/>
        <v>9328705</v>
      </c>
      <c r="O78" s="83">
        <f t="shared" si="30"/>
        <v>8447750</v>
      </c>
      <c r="P78" s="83">
        <f t="shared" si="30"/>
        <v>6865799</v>
      </c>
      <c r="Q78" s="83">
        <f t="shared" si="30"/>
        <v>5532889</v>
      </c>
      <c r="R78" s="83">
        <f t="shared" si="30"/>
        <v>2486821</v>
      </c>
      <c r="S78" s="83">
        <f t="shared" si="30"/>
        <v>1747290</v>
      </c>
      <c r="T78" s="83">
        <f t="shared" si="30"/>
        <v>1724485</v>
      </c>
      <c r="U78" s="178">
        <f t="shared" si="30"/>
        <v>0</v>
      </c>
      <c r="V78" s="83">
        <f t="shared" si="30"/>
        <v>1990178</v>
      </c>
      <c r="W78" s="83">
        <f t="shared" si="30"/>
        <v>711256</v>
      </c>
      <c r="X78" s="83">
        <f t="shared" si="30"/>
        <v>-1022196</v>
      </c>
      <c r="Y78" s="83">
        <f t="shared" si="30"/>
        <v>-399369</v>
      </c>
      <c r="Z78" s="83">
        <f t="shared" si="30"/>
        <v>-27899</v>
      </c>
      <c r="AA78" s="83">
        <f t="shared" si="30"/>
        <v>-158484</v>
      </c>
      <c r="AB78" s="82">
        <f t="shared" si="30"/>
        <v>1594247</v>
      </c>
    </row>
    <row r="79" spans="1:28"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85"/>
      <c r="W79" s="85"/>
      <c r="X79" s="85"/>
      <c r="Y79" s="85"/>
      <c r="Z79" s="85"/>
      <c r="AA79" s="85"/>
      <c r="AB79" s="84"/>
    </row>
    <row r="80" spans="1:28"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180"/>
      <c r="V80" s="79">
        <f t="shared" ref="V80:AB84" si="31">C80-O80</f>
        <v>1097548</v>
      </c>
      <c r="W80" s="79">
        <f t="shared" si="31"/>
        <v>246878</v>
      </c>
      <c r="X80" s="79">
        <f t="shared" si="31"/>
        <v>-1134124</v>
      </c>
      <c r="Y80" s="79">
        <f t="shared" si="31"/>
        <v>53367</v>
      </c>
      <c r="Z80" s="79">
        <f t="shared" si="31"/>
        <v>-4004</v>
      </c>
      <c r="AA80" s="79">
        <f t="shared" si="31"/>
        <v>-93024</v>
      </c>
      <c r="AB80" s="78">
        <f t="shared" si="31"/>
        <v>1093327</v>
      </c>
    </row>
    <row r="81" spans="1:28"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180"/>
      <c r="V81" s="79">
        <f t="shared" si="31"/>
        <v>200224</v>
      </c>
      <c r="W81" s="79">
        <f t="shared" si="31"/>
        <v>8582</v>
      </c>
      <c r="X81" s="79">
        <f t="shared" si="31"/>
        <v>-182044</v>
      </c>
      <c r="Y81" s="79">
        <f t="shared" si="31"/>
        <v>20703</v>
      </c>
      <c r="Z81" s="79">
        <f t="shared" si="31"/>
        <v>8023</v>
      </c>
      <c r="AA81" s="79">
        <f t="shared" si="31"/>
        <v>-10794</v>
      </c>
      <c r="AB81" s="78">
        <f t="shared" si="31"/>
        <v>191423</v>
      </c>
    </row>
    <row r="82" spans="1:28"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180"/>
      <c r="V82" s="79">
        <f t="shared" si="31"/>
        <v>274970</v>
      </c>
      <c r="W82" s="79">
        <f t="shared" si="31"/>
        <v>82062</v>
      </c>
      <c r="X82" s="79">
        <f t="shared" si="31"/>
        <v>-96180</v>
      </c>
      <c r="Y82" s="79">
        <f t="shared" si="31"/>
        <v>66718</v>
      </c>
      <c r="Z82" s="79">
        <f t="shared" si="31"/>
        <v>13583</v>
      </c>
      <c r="AA82" s="79">
        <f t="shared" si="31"/>
        <v>-15775</v>
      </c>
      <c r="AB82" s="78">
        <f t="shared" si="31"/>
        <v>174763</v>
      </c>
    </row>
    <row r="83" spans="1:28"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180"/>
      <c r="V83" s="79">
        <f t="shared" si="31"/>
        <v>311712</v>
      </c>
      <c r="W83" s="79">
        <f t="shared" si="31"/>
        <v>396567</v>
      </c>
      <c r="X83" s="79">
        <f t="shared" si="31"/>
        <v>-35558</v>
      </c>
      <c r="Y83" s="79">
        <f t="shared" si="31"/>
        <v>-302086</v>
      </c>
      <c r="Z83" s="79">
        <f t="shared" si="31"/>
        <v>715</v>
      </c>
      <c r="AA83" s="79">
        <f t="shared" si="31"/>
        <v>-10151</v>
      </c>
      <c r="AB83" s="78">
        <f t="shared" si="31"/>
        <v>207469</v>
      </c>
    </row>
    <row r="84" spans="1:28"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180"/>
      <c r="V84" s="79">
        <f t="shared" si="31"/>
        <v>119975</v>
      </c>
      <c r="W84" s="79">
        <f t="shared" si="31"/>
        <v>-50831</v>
      </c>
      <c r="X84" s="79">
        <f t="shared" si="31"/>
        <v>17536</v>
      </c>
      <c r="Y84" s="79">
        <f t="shared" si="31"/>
        <v>-10971</v>
      </c>
      <c r="Z84" s="79">
        <f t="shared" si="31"/>
        <v>5069</v>
      </c>
      <c r="AA84" s="79">
        <f t="shared" si="31"/>
        <v>-10353</v>
      </c>
      <c r="AB84" s="78">
        <f t="shared" si="31"/>
        <v>138728</v>
      </c>
    </row>
    <row r="85" spans="1:28" x14ac:dyDescent="0.25">
      <c r="A85" s="4"/>
      <c r="B85" s="35" t="s">
        <v>41</v>
      </c>
      <c r="C85" s="97">
        <f>SUM(C80:C84)</f>
        <v>12106135</v>
      </c>
      <c r="D85" s="89">
        <f>SUM(D80:D84)</f>
        <v>9039383</v>
      </c>
      <c r="E85" s="89">
        <f t="shared" ref="E85:AB85" si="32">SUM(E80:E84)</f>
        <v>4742032</v>
      </c>
      <c r="F85" s="89">
        <f t="shared" si="32"/>
        <v>2303947</v>
      </c>
      <c r="G85" s="89">
        <f t="shared" si="32"/>
        <v>1945164</v>
      </c>
      <c r="H85" s="89">
        <f t="shared" si="32"/>
        <v>1756618</v>
      </c>
      <c r="I85" s="89">
        <f t="shared" si="32"/>
        <v>1805710</v>
      </c>
      <c r="J85" s="89">
        <f t="shared" si="32"/>
        <v>2062500</v>
      </c>
      <c r="K85" s="89">
        <f t="shared" si="32"/>
        <v>4734828</v>
      </c>
      <c r="L85" s="99">
        <f t="shared" si="32"/>
        <v>9731684</v>
      </c>
      <c r="M85" s="89">
        <f t="shared" si="32"/>
        <v>12809442</v>
      </c>
      <c r="N85" s="89">
        <f t="shared" si="32"/>
        <v>11104485</v>
      </c>
      <c r="O85" s="89">
        <f t="shared" si="32"/>
        <v>10101706</v>
      </c>
      <c r="P85" s="89">
        <f t="shared" si="32"/>
        <v>8356125</v>
      </c>
      <c r="Q85" s="89">
        <f t="shared" si="32"/>
        <v>6172402</v>
      </c>
      <c r="R85" s="89">
        <f t="shared" si="32"/>
        <v>2476216</v>
      </c>
      <c r="S85" s="89">
        <f t="shared" si="32"/>
        <v>1921778</v>
      </c>
      <c r="T85" s="89">
        <f t="shared" si="32"/>
        <v>1896715</v>
      </c>
      <c r="U85" s="180">
        <f t="shared" si="32"/>
        <v>0</v>
      </c>
      <c r="V85" s="89">
        <f t="shared" si="32"/>
        <v>2004429</v>
      </c>
      <c r="W85" s="89">
        <f t="shared" si="32"/>
        <v>683258</v>
      </c>
      <c r="X85" s="89">
        <f t="shared" si="32"/>
        <v>-1430370</v>
      </c>
      <c r="Y85" s="89">
        <f t="shared" si="32"/>
        <v>-172269</v>
      </c>
      <c r="Z85" s="89">
        <f t="shared" si="32"/>
        <v>23386</v>
      </c>
      <c r="AA85" s="89">
        <f t="shared" si="32"/>
        <v>-140097</v>
      </c>
      <c r="AB85" s="88">
        <f t="shared" si="32"/>
        <v>1805710</v>
      </c>
    </row>
    <row r="86" spans="1:28"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93"/>
      <c r="W86" s="93"/>
      <c r="X86" s="93"/>
      <c r="Y86" s="93"/>
      <c r="Z86" s="93"/>
      <c r="AA86" s="93"/>
      <c r="AB86" s="92"/>
    </row>
    <row r="87" spans="1:28" x14ac:dyDescent="0.25">
      <c r="A87" s="4"/>
      <c r="B87" s="35" t="s">
        <v>36</v>
      </c>
      <c r="C87" s="191"/>
      <c r="D87" s="192"/>
      <c r="E87" s="192"/>
      <c r="F87" s="192"/>
      <c r="G87" s="192"/>
      <c r="H87" s="192"/>
      <c r="I87" s="192"/>
      <c r="J87" s="192"/>
      <c r="K87" s="192"/>
      <c r="L87" s="193"/>
      <c r="M87" s="192"/>
      <c r="N87" s="192"/>
      <c r="O87" s="192"/>
      <c r="P87" s="192"/>
      <c r="Q87" s="192"/>
      <c r="R87" s="192"/>
      <c r="S87" s="192"/>
      <c r="T87" s="192"/>
      <c r="U87" s="194"/>
      <c r="V87" s="83">
        <f t="shared" ref="V87:AB91" si="33">C87-O87</f>
        <v>0</v>
      </c>
      <c r="W87" s="83">
        <f t="shared" si="33"/>
        <v>0</v>
      </c>
      <c r="X87" s="83">
        <f t="shared" si="33"/>
        <v>0</v>
      </c>
      <c r="Y87" s="83">
        <f t="shared" si="33"/>
        <v>0</v>
      </c>
      <c r="Z87" s="83">
        <f t="shared" si="33"/>
        <v>0</v>
      </c>
      <c r="AA87" s="83">
        <f t="shared" si="33"/>
        <v>0</v>
      </c>
      <c r="AB87" s="82">
        <f t="shared" si="33"/>
        <v>0</v>
      </c>
    </row>
    <row r="88" spans="1:28" x14ac:dyDescent="0.25">
      <c r="A88" s="4"/>
      <c r="B88" s="35" t="s">
        <v>37</v>
      </c>
      <c r="C88" s="191"/>
      <c r="D88" s="192"/>
      <c r="E88" s="192"/>
      <c r="F88" s="192"/>
      <c r="G88" s="192"/>
      <c r="H88" s="192"/>
      <c r="I88" s="192"/>
      <c r="J88" s="192"/>
      <c r="K88" s="192"/>
      <c r="L88" s="193"/>
      <c r="M88" s="192"/>
      <c r="N88" s="192"/>
      <c r="O88" s="192"/>
      <c r="P88" s="192"/>
      <c r="Q88" s="192"/>
      <c r="R88" s="192"/>
      <c r="S88" s="192"/>
      <c r="T88" s="192"/>
      <c r="U88" s="194"/>
      <c r="V88" s="83">
        <f t="shared" si="33"/>
        <v>0</v>
      </c>
      <c r="W88" s="83">
        <f t="shared" si="33"/>
        <v>0</v>
      </c>
      <c r="X88" s="83">
        <f t="shared" si="33"/>
        <v>0</v>
      </c>
      <c r="Y88" s="83">
        <f t="shared" si="33"/>
        <v>0</v>
      </c>
      <c r="Z88" s="83">
        <f t="shared" si="33"/>
        <v>0</v>
      </c>
      <c r="AA88" s="83">
        <f t="shared" si="33"/>
        <v>0</v>
      </c>
      <c r="AB88" s="82">
        <f t="shared" si="33"/>
        <v>0</v>
      </c>
    </row>
    <row r="89" spans="1:28" x14ac:dyDescent="0.25">
      <c r="A89" s="4"/>
      <c r="B89" s="35" t="s">
        <v>38</v>
      </c>
      <c r="C89" s="191"/>
      <c r="D89" s="192"/>
      <c r="E89" s="192"/>
      <c r="F89" s="192"/>
      <c r="G89" s="192"/>
      <c r="H89" s="192"/>
      <c r="I89" s="192"/>
      <c r="J89" s="192"/>
      <c r="K89" s="192"/>
      <c r="L89" s="193"/>
      <c r="M89" s="192"/>
      <c r="N89" s="192"/>
      <c r="O89" s="192"/>
      <c r="P89" s="192"/>
      <c r="Q89" s="192"/>
      <c r="R89" s="192"/>
      <c r="S89" s="192"/>
      <c r="T89" s="192"/>
      <c r="U89" s="194"/>
      <c r="V89" s="83">
        <f t="shared" si="33"/>
        <v>0</v>
      </c>
      <c r="W89" s="83">
        <f t="shared" si="33"/>
        <v>0</v>
      </c>
      <c r="X89" s="83">
        <f t="shared" si="33"/>
        <v>0</v>
      </c>
      <c r="Y89" s="83">
        <f t="shared" si="33"/>
        <v>0</v>
      </c>
      <c r="Z89" s="83">
        <f t="shared" si="33"/>
        <v>0</v>
      </c>
      <c r="AA89" s="83">
        <f t="shared" si="33"/>
        <v>0</v>
      </c>
      <c r="AB89" s="82">
        <f t="shared" si="33"/>
        <v>0</v>
      </c>
    </row>
    <row r="90" spans="1:28" x14ac:dyDescent="0.25">
      <c r="A90" s="4"/>
      <c r="B90" s="35" t="s">
        <v>39</v>
      </c>
      <c r="C90" s="191"/>
      <c r="D90" s="192"/>
      <c r="E90" s="192"/>
      <c r="F90" s="192"/>
      <c r="G90" s="192"/>
      <c r="H90" s="192"/>
      <c r="I90" s="192"/>
      <c r="J90" s="192"/>
      <c r="K90" s="192"/>
      <c r="L90" s="193"/>
      <c r="M90" s="192"/>
      <c r="N90" s="192"/>
      <c r="O90" s="192"/>
      <c r="P90" s="192"/>
      <c r="Q90" s="192"/>
      <c r="R90" s="192"/>
      <c r="S90" s="192"/>
      <c r="T90" s="192"/>
      <c r="U90" s="194"/>
      <c r="V90" s="83">
        <f t="shared" si="33"/>
        <v>0</v>
      </c>
      <c r="W90" s="83">
        <f t="shared" si="33"/>
        <v>0</v>
      </c>
      <c r="X90" s="83">
        <f t="shared" si="33"/>
        <v>0</v>
      </c>
      <c r="Y90" s="83">
        <f t="shared" si="33"/>
        <v>0</v>
      </c>
      <c r="Z90" s="83">
        <f t="shared" si="33"/>
        <v>0</v>
      </c>
      <c r="AA90" s="83">
        <f t="shared" si="33"/>
        <v>0</v>
      </c>
      <c r="AB90" s="82">
        <f t="shared" si="33"/>
        <v>0</v>
      </c>
    </row>
    <row r="91" spans="1:28" x14ac:dyDescent="0.25">
      <c r="A91" s="4"/>
      <c r="B91" s="35" t="s">
        <v>40</v>
      </c>
      <c r="C91" s="191"/>
      <c r="D91" s="192"/>
      <c r="E91" s="192"/>
      <c r="F91" s="192"/>
      <c r="G91" s="192"/>
      <c r="H91" s="192"/>
      <c r="I91" s="192"/>
      <c r="J91" s="192"/>
      <c r="K91" s="192"/>
      <c r="L91" s="193"/>
      <c r="M91" s="192"/>
      <c r="N91" s="192"/>
      <c r="O91" s="192"/>
      <c r="P91" s="192"/>
      <c r="Q91" s="192"/>
      <c r="R91" s="192"/>
      <c r="S91" s="192"/>
      <c r="T91" s="192"/>
      <c r="U91" s="194"/>
      <c r="V91" s="83">
        <f t="shared" si="33"/>
        <v>0</v>
      </c>
      <c r="W91" s="83">
        <f t="shared" si="33"/>
        <v>0</v>
      </c>
      <c r="X91" s="83">
        <f t="shared" si="33"/>
        <v>0</v>
      </c>
      <c r="Y91" s="83">
        <f t="shared" si="33"/>
        <v>0</v>
      </c>
      <c r="Z91" s="83">
        <f t="shared" si="33"/>
        <v>0</v>
      </c>
      <c r="AA91" s="83">
        <f t="shared" si="33"/>
        <v>0</v>
      </c>
      <c r="AB91" s="82">
        <f t="shared" si="33"/>
        <v>0</v>
      </c>
    </row>
    <row r="92" spans="1:28" x14ac:dyDescent="0.25">
      <c r="A92" s="4"/>
      <c r="B92" s="35" t="s">
        <v>41</v>
      </c>
      <c r="C92" s="156">
        <f>SUM(C87:C91)</f>
        <v>0</v>
      </c>
      <c r="D92" s="192">
        <f>SUM(D87:D91)</f>
        <v>0</v>
      </c>
      <c r="E92" s="192">
        <f t="shared" ref="E92:AB92" si="34">SUM(E87:E91)</f>
        <v>0</v>
      </c>
      <c r="F92" s="192">
        <f t="shared" si="34"/>
        <v>0</v>
      </c>
      <c r="G92" s="192">
        <f t="shared" si="34"/>
        <v>0</v>
      </c>
      <c r="H92" s="192">
        <f t="shared" si="34"/>
        <v>0</v>
      </c>
      <c r="I92" s="192">
        <f t="shared" si="34"/>
        <v>0</v>
      </c>
      <c r="J92" s="192">
        <f t="shared" si="34"/>
        <v>0</v>
      </c>
      <c r="K92" s="192">
        <f t="shared" si="34"/>
        <v>0</v>
      </c>
      <c r="L92" s="193">
        <f t="shared" si="34"/>
        <v>0</v>
      </c>
      <c r="M92" s="192">
        <f t="shared" si="34"/>
        <v>0</v>
      </c>
      <c r="N92" s="192">
        <f t="shared" si="34"/>
        <v>0</v>
      </c>
      <c r="O92" s="192">
        <f t="shared" si="34"/>
        <v>0</v>
      </c>
      <c r="P92" s="192">
        <f t="shared" si="34"/>
        <v>0</v>
      </c>
      <c r="Q92" s="192">
        <f t="shared" si="34"/>
        <v>0</v>
      </c>
      <c r="R92" s="192">
        <f t="shared" si="34"/>
        <v>0</v>
      </c>
      <c r="S92" s="192">
        <f t="shared" si="34"/>
        <v>0</v>
      </c>
      <c r="T92" s="192">
        <f t="shared" si="34"/>
        <v>0</v>
      </c>
      <c r="U92" s="194">
        <f t="shared" si="34"/>
        <v>0</v>
      </c>
      <c r="V92" s="192">
        <f t="shared" si="34"/>
        <v>0</v>
      </c>
      <c r="W92" s="192">
        <f t="shared" si="34"/>
        <v>0</v>
      </c>
      <c r="X92" s="192">
        <f t="shared" si="34"/>
        <v>0</v>
      </c>
      <c r="Y92" s="192">
        <f t="shared" si="34"/>
        <v>0</v>
      </c>
      <c r="Z92" s="192">
        <f t="shared" si="34"/>
        <v>0</v>
      </c>
      <c r="AA92" s="192">
        <f t="shared" si="34"/>
        <v>0</v>
      </c>
      <c r="AB92" s="195">
        <f t="shared" si="34"/>
        <v>0</v>
      </c>
    </row>
    <row r="93" spans="1:28"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85"/>
      <c r="W93" s="94"/>
      <c r="X93" s="95"/>
      <c r="Y93" s="95"/>
      <c r="Z93" s="95"/>
      <c r="AA93" s="95"/>
      <c r="AB93" s="96"/>
    </row>
    <row r="94" spans="1:28" x14ac:dyDescent="0.25">
      <c r="A94" s="4"/>
      <c r="B94" s="35" t="s">
        <v>36</v>
      </c>
      <c r="C94" s="97">
        <f>C80+C87</f>
        <v>7320652</v>
      </c>
      <c r="D94" s="98">
        <f t="shared" ref="D94:U98" si="35">D80+D87</f>
        <v>5383472</v>
      </c>
      <c r="E94" s="98">
        <f t="shared" si="35"/>
        <v>2835928</v>
      </c>
      <c r="F94" s="98">
        <f t="shared" si="35"/>
        <v>1635234</v>
      </c>
      <c r="G94" s="98">
        <f t="shared" si="35"/>
        <v>1190977</v>
      </c>
      <c r="H94" s="98">
        <f t="shared" si="35"/>
        <v>1073742</v>
      </c>
      <c r="I94" s="98">
        <f t="shared" si="35"/>
        <v>1093327</v>
      </c>
      <c r="J94" s="98">
        <f t="shared" si="35"/>
        <v>1204853</v>
      </c>
      <c r="K94" s="98">
        <f t="shared" si="35"/>
        <v>2832598</v>
      </c>
      <c r="L94" s="99">
        <f t="shared" si="35"/>
        <v>6007193</v>
      </c>
      <c r="M94" s="98">
        <f t="shared" si="35"/>
        <v>7862432</v>
      </c>
      <c r="N94" s="89">
        <f t="shared" si="35"/>
        <v>6861669</v>
      </c>
      <c r="O94" s="98">
        <f t="shared" si="35"/>
        <v>6223104</v>
      </c>
      <c r="P94" s="98">
        <f t="shared" si="35"/>
        <v>5136594</v>
      </c>
      <c r="Q94" s="98">
        <f t="shared" si="35"/>
        <v>3970052</v>
      </c>
      <c r="R94" s="98">
        <f t="shared" si="35"/>
        <v>1581867</v>
      </c>
      <c r="S94" s="98">
        <f t="shared" si="35"/>
        <v>1194981</v>
      </c>
      <c r="T94" s="98">
        <f t="shared" si="35"/>
        <v>1166766</v>
      </c>
      <c r="U94" s="180">
        <f t="shared" si="35"/>
        <v>0</v>
      </c>
      <c r="V94" s="89">
        <f>C94-O94</f>
        <v>1097548</v>
      </c>
      <c r="W94" s="89">
        <f>D94-P94</f>
        <v>246878</v>
      </c>
      <c r="X94" s="89">
        <f t="shared" ref="X94:AB98" si="36">E94-Q94</f>
        <v>-1134124</v>
      </c>
      <c r="Y94" s="89">
        <f t="shared" si="36"/>
        <v>53367</v>
      </c>
      <c r="Z94" s="89">
        <f t="shared" si="36"/>
        <v>-4004</v>
      </c>
      <c r="AA94" s="89">
        <f t="shared" si="36"/>
        <v>-93024</v>
      </c>
      <c r="AB94" s="88">
        <f t="shared" si="36"/>
        <v>1093327</v>
      </c>
    </row>
    <row r="95" spans="1:28" x14ac:dyDescent="0.25">
      <c r="A95" s="4"/>
      <c r="B95" s="35" t="s">
        <v>37</v>
      </c>
      <c r="C95" s="97">
        <f>C81+C88</f>
        <v>1333487</v>
      </c>
      <c r="D95" s="98">
        <f t="shared" ref="D95:R95" si="37">D81+D88</f>
        <v>958085</v>
      </c>
      <c r="E95" s="98">
        <f t="shared" si="37"/>
        <v>508395</v>
      </c>
      <c r="F95" s="98">
        <f t="shared" si="37"/>
        <v>288279</v>
      </c>
      <c r="G95" s="98">
        <f t="shared" si="37"/>
        <v>199067</v>
      </c>
      <c r="H95" s="98">
        <f t="shared" si="37"/>
        <v>185727</v>
      </c>
      <c r="I95" s="98">
        <f t="shared" si="37"/>
        <v>191423</v>
      </c>
      <c r="J95" s="98">
        <f t="shared" si="37"/>
        <v>225239</v>
      </c>
      <c r="K95" s="98">
        <f t="shared" si="37"/>
        <v>582954</v>
      </c>
      <c r="L95" s="99">
        <f t="shared" si="37"/>
        <v>1116062</v>
      </c>
      <c r="M95" s="98">
        <f t="shared" si="37"/>
        <v>1429370</v>
      </c>
      <c r="N95" s="89">
        <f t="shared" si="37"/>
        <v>1214330</v>
      </c>
      <c r="O95" s="98">
        <f t="shared" si="37"/>
        <v>1133263</v>
      </c>
      <c r="P95" s="98">
        <f t="shared" si="37"/>
        <v>949503</v>
      </c>
      <c r="Q95" s="98">
        <f t="shared" si="37"/>
        <v>690439</v>
      </c>
      <c r="R95" s="98">
        <f t="shared" si="37"/>
        <v>267576</v>
      </c>
      <c r="S95" s="98">
        <f t="shared" si="35"/>
        <v>191044</v>
      </c>
      <c r="T95" s="98">
        <f t="shared" si="35"/>
        <v>196521</v>
      </c>
      <c r="U95" s="180">
        <f t="shared" si="35"/>
        <v>0</v>
      </c>
      <c r="V95" s="89">
        <f t="shared" ref="V95:W98" si="38">C95-O95</f>
        <v>200224</v>
      </c>
      <c r="W95" s="89">
        <f t="shared" si="38"/>
        <v>8582</v>
      </c>
      <c r="X95" s="89">
        <f t="shared" si="36"/>
        <v>-182044</v>
      </c>
      <c r="Y95" s="89">
        <f t="shared" si="36"/>
        <v>20703</v>
      </c>
      <c r="Z95" s="89">
        <f t="shared" si="36"/>
        <v>8023</v>
      </c>
      <c r="AA95" s="89">
        <f t="shared" si="36"/>
        <v>-10794</v>
      </c>
      <c r="AB95" s="88">
        <f t="shared" si="36"/>
        <v>191423</v>
      </c>
    </row>
    <row r="96" spans="1:28" x14ac:dyDescent="0.25">
      <c r="A96" s="4"/>
      <c r="B96" s="35" t="s">
        <v>38</v>
      </c>
      <c r="C96" s="97">
        <f>C82+C89</f>
        <v>1375645</v>
      </c>
      <c r="D96" s="98">
        <f t="shared" si="35"/>
        <v>923452</v>
      </c>
      <c r="E96" s="98">
        <f t="shared" si="35"/>
        <v>464298</v>
      </c>
      <c r="F96" s="98">
        <f t="shared" si="35"/>
        <v>262485</v>
      </c>
      <c r="G96" s="98">
        <f t="shared" si="35"/>
        <v>183929</v>
      </c>
      <c r="H96" s="98">
        <f t="shared" si="35"/>
        <v>161920</v>
      </c>
      <c r="I96" s="98">
        <f t="shared" si="35"/>
        <v>174763</v>
      </c>
      <c r="J96" s="98">
        <f t="shared" si="35"/>
        <v>203931</v>
      </c>
      <c r="K96" s="98">
        <f t="shared" si="35"/>
        <v>442864</v>
      </c>
      <c r="L96" s="99">
        <f t="shared" si="35"/>
        <v>1061728</v>
      </c>
      <c r="M96" s="98">
        <f t="shared" si="35"/>
        <v>1471763</v>
      </c>
      <c r="N96" s="89">
        <f t="shared" si="35"/>
        <v>1247966</v>
      </c>
      <c r="O96" s="98">
        <f t="shared" si="35"/>
        <v>1100675</v>
      </c>
      <c r="P96" s="98">
        <f t="shared" si="35"/>
        <v>841390</v>
      </c>
      <c r="Q96" s="98">
        <f t="shared" si="35"/>
        <v>560478</v>
      </c>
      <c r="R96" s="98">
        <f t="shared" si="35"/>
        <v>195767</v>
      </c>
      <c r="S96" s="98">
        <f t="shared" si="35"/>
        <v>170346</v>
      </c>
      <c r="T96" s="98">
        <f t="shared" si="35"/>
        <v>177695</v>
      </c>
      <c r="U96" s="180">
        <f t="shared" si="35"/>
        <v>0</v>
      </c>
      <c r="V96" s="89">
        <f t="shared" si="38"/>
        <v>274970</v>
      </c>
      <c r="W96" s="89">
        <f t="shared" si="38"/>
        <v>82062</v>
      </c>
      <c r="X96" s="89">
        <f t="shared" si="36"/>
        <v>-96180</v>
      </c>
      <c r="Y96" s="89">
        <f t="shared" si="36"/>
        <v>66718</v>
      </c>
      <c r="Z96" s="89">
        <f t="shared" si="36"/>
        <v>13583</v>
      </c>
      <c r="AA96" s="89">
        <f t="shared" si="36"/>
        <v>-15775</v>
      </c>
      <c r="AB96" s="88">
        <f t="shared" si="36"/>
        <v>174763</v>
      </c>
    </row>
    <row r="97" spans="1:28" x14ac:dyDescent="0.25">
      <c r="A97" s="4"/>
      <c r="B97" s="35" t="s">
        <v>39</v>
      </c>
      <c r="C97" s="97">
        <f>C83+C90</f>
        <v>1666953</v>
      </c>
      <c r="D97" s="98">
        <f t="shared" si="35"/>
        <v>1501755</v>
      </c>
      <c r="E97" s="98">
        <f t="shared" si="35"/>
        <v>726742</v>
      </c>
      <c r="F97" s="98">
        <f t="shared" si="35"/>
        <v>-52742</v>
      </c>
      <c r="G97" s="98">
        <f t="shared" si="35"/>
        <v>186325</v>
      </c>
      <c r="H97" s="98">
        <f t="shared" si="35"/>
        <v>169635</v>
      </c>
      <c r="I97" s="98">
        <f t="shared" si="35"/>
        <v>207469</v>
      </c>
      <c r="J97" s="98">
        <f t="shared" si="35"/>
        <v>242404</v>
      </c>
      <c r="K97" s="98">
        <f t="shared" si="35"/>
        <v>626174</v>
      </c>
      <c r="L97" s="99">
        <f t="shared" si="35"/>
        <v>1231489</v>
      </c>
      <c r="M97" s="98">
        <f t="shared" si="35"/>
        <v>1713085</v>
      </c>
      <c r="N97" s="89">
        <f t="shared" si="35"/>
        <v>1512733</v>
      </c>
      <c r="O97" s="98">
        <f t="shared" si="35"/>
        <v>1355241</v>
      </c>
      <c r="P97" s="98">
        <f t="shared" si="35"/>
        <v>1105188</v>
      </c>
      <c r="Q97" s="98">
        <f t="shared" si="35"/>
        <v>762300</v>
      </c>
      <c r="R97" s="98">
        <f t="shared" si="35"/>
        <v>249344</v>
      </c>
      <c r="S97" s="98">
        <f t="shared" si="35"/>
        <v>185610</v>
      </c>
      <c r="T97" s="98">
        <f t="shared" si="35"/>
        <v>179786</v>
      </c>
      <c r="U97" s="180">
        <f t="shared" si="35"/>
        <v>0</v>
      </c>
      <c r="V97" s="89">
        <f t="shared" si="38"/>
        <v>311712</v>
      </c>
      <c r="W97" s="89">
        <f t="shared" si="38"/>
        <v>396567</v>
      </c>
      <c r="X97" s="89">
        <f t="shared" si="36"/>
        <v>-35558</v>
      </c>
      <c r="Y97" s="89">
        <f t="shared" si="36"/>
        <v>-302086</v>
      </c>
      <c r="Z97" s="89">
        <f t="shared" si="36"/>
        <v>715</v>
      </c>
      <c r="AA97" s="89">
        <f t="shared" si="36"/>
        <v>-10151</v>
      </c>
      <c r="AB97" s="88">
        <f t="shared" si="36"/>
        <v>207469</v>
      </c>
    </row>
    <row r="98" spans="1:28" x14ac:dyDescent="0.25">
      <c r="A98" s="4"/>
      <c r="B98" s="35" t="s">
        <v>40</v>
      </c>
      <c r="C98" s="97">
        <f>C84+C91</f>
        <v>409398</v>
      </c>
      <c r="D98" s="98">
        <f t="shared" si="35"/>
        <v>272619</v>
      </c>
      <c r="E98" s="98">
        <f t="shared" si="35"/>
        <v>206669</v>
      </c>
      <c r="F98" s="98">
        <f t="shared" si="35"/>
        <v>170691</v>
      </c>
      <c r="G98" s="98">
        <f t="shared" si="35"/>
        <v>184866</v>
      </c>
      <c r="H98" s="98">
        <f t="shared" si="35"/>
        <v>165594</v>
      </c>
      <c r="I98" s="98">
        <f t="shared" si="35"/>
        <v>138728</v>
      </c>
      <c r="J98" s="98">
        <f t="shared" si="35"/>
        <v>186073</v>
      </c>
      <c r="K98" s="98">
        <f t="shared" si="35"/>
        <v>250238</v>
      </c>
      <c r="L98" s="99">
        <f t="shared" si="35"/>
        <v>315212</v>
      </c>
      <c r="M98" s="98">
        <f t="shared" si="35"/>
        <v>332792</v>
      </c>
      <c r="N98" s="89">
        <f t="shared" si="35"/>
        <v>267787</v>
      </c>
      <c r="O98" s="98">
        <f t="shared" si="35"/>
        <v>289423</v>
      </c>
      <c r="P98" s="98">
        <f t="shared" si="35"/>
        <v>323450</v>
      </c>
      <c r="Q98" s="98">
        <f t="shared" si="35"/>
        <v>189133</v>
      </c>
      <c r="R98" s="98">
        <f t="shared" si="35"/>
        <v>181662</v>
      </c>
      <c r="S98" s="98">
        <f t="shared" si="35"/>
        <v>179797</v>
      </c>
      <c r="T98" s="98">
        <f t="shared" si="35"/>
        <v>175947</v>
      </c>
      <c r="U98" s="180">
        <f t="shared" si="35"/>
        <v>0</v>
      </c>
      <c r="V98" s="89">
        <f t="shared" si="38"/>
        <v>119975</v>
      </c>
      <c r="W98" s="89">
        <f t="shared" si="38"/>
        <v>-50831</v>
      </c>
      <c r="X98" s="89">
        <f t="shared" si="36"/>
        <v>17536</v>
      </c>
      <c r="Y98" s="89">
        <f t="shared" si="36"/>
        <v>-10971</v>
      </c>
      <c r="Z98" s="89">
        <f t="shared" si="36"/>
        <v>5069</v>
      </c>
      <c r="AA98" s="89">
        <f t="shared" si="36"/>
        <v>-10353</v>
      </c>
      <c r="AB98" s="88">
        <f t="shared" si="36"/>
        <v>138728</v>
      </c>
    </row>
    <row r="99" spans="1:28" ht="15.75" thickBot="1" x14ac:dyDescent="0.3">
      <c r="A99" s="4"/>
      <c r="B99" s="37" t="s">
        <v>41</v>
      </c>
      <c r="C99" s="100">
        <f>SUM(C94:C98)</f>
        <v>12106135</v>
      </c>
      <c r="D99" s="159">
        <f t="shared" ref="D99:U99" si="39">SUM(D94:D98)</f>
        <v>9039383</v>
      </c>
      <c r="E99" s="159">
        <f t="shared" si="39"/>
        <v>4742032</v>
      </c>
      <c r="F99" s="159">
        <f t="shared" si="39"/>
        <v>2303947</v>
      </c>
      <c r="G99" s="159">
        <f t="shared" si="39"/>
        <v>1945164</v>
      </c>
      <c r="H99" s="159">
        <f t="shared" si="39"/>
        <v>1756618</v>
      </c>
      <c r="I99" s="159">
        <f t="shared" si="39"/>
        <v>1805710</v>
      </c>
      <c r="J99" s="159">
        <f t="shared" si="39"/>
        <v>2062500</v>
      </c>
      <c r="K99" s="159">
        <f t="shared" si="39"/>
        <v>4734828</v>
      </c>
      <c r="L99" s="160">
        <f t="shared" si="39"/>
        <v>9731684</v>
      </c>
      <c r="M99" s="159">
        <f t="shared" si="39"/>
        <v>12809442</v>
      </c>
      <c r="N99" s="81">
        <f t="shared" si="39"/>
        <v>11104485</v>
      </c>
      <c r="O99" s="159">
        <f t="shared" si="39"/>
        <v>10101706</v>
      </c>
      <c r="P99" s="159">
        <f t="shared" si="39"/>
        <v>8356125</v>
      </c>
      <c r="Q99" s="159">
        <f t="shared" si="39"/>
        <v>6172402</v>
      </c>
      <c r="R99" s="159">
        <f t="shared" si="39"/>
        <v>2476216</v>
      </c>
      <c r="S99" s="159">
        <f t="shared" si="39"/>
        <v>1921778</v>
      </c>
      <c r="T99" s="101">
        <f t="shared" si="39"/>
        <v>1896715</v>
      </c>
      <c r="U99" s="183">
        <f t="shared" si="39"/>
        <v>0</v>
      </c>
      <c r="V99" s="81">
        <f t="shared" ref="V99:AB99" si="40">SUM(V94:V98)</f>
        <v>2004429</v>
      </c>
      <c r="W99" s="81">
        <f t="shared" si="40"/>
        <v>683258</v>
      </c>
      <c r="X99" s="81">
        <f t="shared" si="40"/>
        <v>-1430370</v>
      </c>
      <c r="Y99" s="81">
        <f t="shared" si="40"/>
        <v>-172269</v>
      </c>
      <c r="Z99" s="81">
        <f t="shared" si="40"/>
        <v>23386</v>
      </c>
      <c r="AA99" s="81">
        <f t="shared" si="40"/>
        <v>-140097</v>
      </c>
      <c r="AB99" s="80">
        <f t="shared" si="40"/>
        <v>1805710</v>
      </c>
    </row>
    <row r="100" spans="1:28"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4"/>
      <c r="V100" s="169"/>
      <c r="W100" s="105"/>
      <c r="X100" s="106"/>
      <c r="Y100" s="106"/>
      <c r="Z100" s="106"/>
      <c r="AA100" s="106"/>
      <c r="AB100" s="107"/>
    </row>
    <row r="101" spans="1:28"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5"/>
      <c r="V101" s="89">
        <f>C101-O101</f>
        <v>-63399.959999999963</v>
      </c>
      <c r="W101" s="89">
        <f t="shared" ref="W101:AB105" si="41">D101-P101</f>
        <v>824301.08000000007</v>
      </c>
      <c r="X101" s="89">
        <f t="shared" si="41"/>
        <v>41405.510000000242</v>
      </c>
      <c r="Y101" s="89">
        <f t="shared" si="41"/>
        <v>-1367566.7000000002</v>
      </c>
      <c r="Z101" s="89">
        <f t="shared" si="41"/>
        <v>-4219.5500000000466</v>
      </c>
      <c r="AA101" s="89">
        <f t="shared" si="41"/>
        <v>-78542.339999999851</v>
      </c>
      <c r="AB101" s="88">
        <f t="shared" si="41"/>
        <v>1280183.56</v>
      </c>
    </row>
    <row r="102" spans="1:28"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5"/>
      <c r="V102" s="89">
        <f>C102-O102</f>
        <v>-71175.680000000168</v>
      </c>
      <c r="W102" s="89">
        <f t="shared" si="41"/>
        <v>632422.84</v>
      </c>
      <c r="X102" s="89">
        <f t="shared" si="41"/>
        <v>322578.69999999995</v>
      </c>
      <c r="Y102" s="89">
        <f t="shared" si="41"/>
        <v>-206223.95</v>
      </c>
      <c r="Z102" s="89">
        <f t="shared" si="41"/>
        <v>-79274.97</v>
      </c>
      <c r="AA102" s="89">
        <f t="shared" si="41"/>
        <v>42763.22</v>
      </c>
      <c r="AB102" s="88">
        <f t="shared" si="41"/>
        <v>178229.8</v>
      </c>
    </row>
    <row r="103" spans="1:28"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5"/>
      <c r="V103" s="89">
        <f>C103-O103</f>
        <v>669.80000000004657</v>
      </c>
      <c r="W103" s="89">
        <f t="shared" si="41"/>
        <v>308617.88</v>
      </c>
      <c r="X103" s="89">
        <f t="shared" si="41"/>
        <v>49828.900000000023</v>
      </c>
      <c r="Y103" s="89">
        <f t="shared" si="41"/>
        <v>-272746.19999999995</v>
      </c>
      <c r="Z103" s="89">
        <f t="shared" si="41"/>
        <v>-19559.190000000002</v>
      </c>
      <c r="AA103" s="89">
        <f t="shared" si="41"/>
        <v>-44524.790000000008</v>
      </c>
      <c r="AB103" s="78">
        <f t="shared" si="41"/>
        <v>171141.23</v>
      </c>
    </row>
    <row r="104" spans="1:28"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5"/>
      <c r="V104" s="89">
        <f>C104-O104</f>
        <v>252368.70000000019</v>
      </c>
      <c r="W104" s="89">
        <f t="shared" si="41"/>
        <v>566063.77</v>
      </c>
      <c r="X104" s="89">
        <f t="shared" si="41"/>
        <v>217436.79999999993</v>
      </c>
      <c r="Y104" s="89">
        <f t="shared" si="41"/>
        <v>-254317.65999999992</v>
      </c>
      <c r="Z104" s="89">
        <f t="shared" si="41"/>
        <v>51841.589999999967</v>
      </c>
      <c r="AA104" s="89">
        <f t="shared" si="41"/>
        <v>-14114.23000000001</v>
      </c>
      <c r="AB104" s="99">
        <f t="shared" si="41"/>
        <v>185953.29</v>
      </c>
    </row>
    <row r="105" spans="1:28"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5"/>
      <c r="V105" s="89">
        <f>C105-O105</f>
        <v>72836.100000000035</v>
      </c>
      <c r="W105" s="89">
        <f t="shared" si="41"/>
        <v>341738.47000000003</v>
      </c>
      <c r="X105" s="89">
        <f t="shared" si="41"/>
        <v>-175321.7</v>
      </c>
      <c r="Y105" s="89">
        <f t="shared" si="41"/>
        <v>53669.969999999972</v>
      </c>
      <c r="Z105" s="89">
        <f t="shared" si="41"/>
        <v>42250.890000000014</v>
      </c>
      <c r="AA105" s="89">
        <f t="shared" si="41"/>
        <v>-65647.81</v>
      </c>
      <c r="AB105" s="99">
        <f t="shared" si="41"/>
        <v>341466.93</v>
      </c>
    </row>
    <row r="106" spans="1:28" x14ac:dyDescent="0.25">
      <c r="A106" s="4"/>
      <c r="B106" s="35" t="s">
        <v>41</v>
      </c>
      <c r="C106" s="108">
        <f>SUM(C101:C105)</f>
        <v>11188088.32</v>
      </c>
      <c r="D106" s="79">
        <f>SUM(D101:D105)</f>
        <v>10805898.709999999</v>
      </c>
      <c r="E106" s="109">
        <f t="shared" ref="E106:AB106" si="42">SUM(E101:E105)</f>
        <v>7229387.3500000006</v>
      </c>
      <c r="F106" s="109">
        <f t="shared" si="42"/>
        <v>4283224.1400000006</v>
      </c>
      <c r="G106" s="79">
        <f t="shared" si="42"/>
        <v>3132255.3400000003</v>
      </c>
      <c r="H106" s="109">
        <f t="shared" si="42"/>
        <v>2333644.9900000002</v>
      </c>
      <c r="I106" s="109">
        <f t="shared" si="42"/>
        <v>2156974.81</v>
      </c>
      <c r="J106" s="109">
        <f t="shared" si="42"/>
        <v>2289394.9800000004</v>
      </c>
      <c r="K106" s="109">
        <f t="shared" si="42"/>
        <v>2480418.1170000001</v>
      </c>
      <c r="L106" s="110">
        <f t="shared" si="42"/>
        <v>5884377.7599999998</v>
      </c>
      <c r="M106" s="79">
        <f t="shared" si="42"/>
        <v>8969301.7699999996</v>
      </c>
      <c r="N106" s="89">
        <f t="shared" si="42"/>
        <v>10565980.050000001</v>
      </c>
      <c r="O106" s="109">
        <f t="shared" si="42"/>
        <v>10996789.360000001</v>
      </c>
      <c r="P106" s="98">
        <f t="shared" si="42"/>
        <v>8132754.6699999999</v>
      </c>
      <c r="Q106" s="109">
        <f t="shared" si="42"/>
        <v>6773459.1399999997</v>
      </c>
      <c r="R106" s="98">
        <f t="shared" si="42"/>
        <v>6330408.6800000006</v>
      </c>
      <c r="S106" s="109">
        <f t="shared" si="42"/>
        <v>3141216.5700000003</v>
      </c>
      <c r="T106" s="79">
        <f t="shared" si="42"/>
        <v>2493710.94</v>
      </c>
      <c r="U106" s="180">
        <f t="shared" si="42"/>
        <v>0</v>
      </c>
      <c r="V106" s="109">
        <f t="shared" si="42"/>
        <v>191298.96000000014</v>
      </c>
      <c r="W106" s="79">
        <f t="shared" si="42"/>
        <v>2673144.04</v>
      </c>
      <c r="X106" s="77">
        <f t="shared" si="42"/>
        <v>455928.21000000014</v>
      </c>
      <c r="Y106" s="77">
        <f t="shared" si="42"/>
        <v>-2047184.5399999998</v>
      </c>
      <c r="Z106" s="77">
        <f t="shared" si="42"/>
        <v>-8961.2300000000687</v>
      </c>
      <c r="AA106" s="109">
        <f t="shared" si="42"/>
        <v>-160065.94999999987</v>
      </c>
      <c r="AB106" s="110">
        <f t="shared" si="42"/>
        <v>2156974.81</v>
      </c>
    </row>
    <row r="107" spans="1:28"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6"/>
      <c r="V107" s="113"/>
      <c r="W107" s="115"/>
      <c r="X107" s="116"/>
      <c r="Y107" s="116"/>
      <c r="Z107" s="116"/>
      <c r="AA107" s="116"/>
      <c r="AB107" s="117"/>
    </row>
    <row r="108" spans="1:28"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7"/>
      <c r="V108" s="120">
        <f>C108-O108</f>
        <v>-5045</v>
      </c>
      <c r="W108" s="120">
        <f>D108-P108</f>
        <v>-249</v>
      </c>
      <c r="X108" s="120">
        <f t="shared" ref="X108:AB112" si="43">E108-Q108</f>
        <v>1883</v>
      </c>
      <c r="Y108" s="120">
        <f t="shared" si="43"/>
        <v>-10250</v>
      </c>
      <c r="Z108" s="120">
        <f t="shared" si="43"/>
        <v>77</v>
      </c>
      <c r="AA108" s="120">
        <f t="shared" si="43"/>
        <v>-1471</v>
      </c>
      <c r="AB108" s="121">
        <f t="shared" si="43"/>
        <v>28195</v>
      </c>
    </row>
    <row r="109" spans="1:28"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7"/>
      <c r="V109" s="120">
        <f t="shared" ref="V109:W112" si="44">C109-O109</f>
        <v>-2676</v>
      </c>
      <c r="W109" s="120">
        <f t="shared" si="44"/>
        <v>2804</v>
      </c>
      <c r="X109" s="120">
        <f t="shared" si="43"/>
        <v>1702</v>
      </c>
      <c r="Y109" s="120">
        <f t="shared" si="43"/>
        <v>-2838</v>
      </c>
      <c r="Z109" s="120">
        <f t="shared" si="43"/>
        <v>-303</v>
      </c>
      <c r="AA109" s="120">
        <f t="shared" si="43"/>
        <v>600</v>
      </c>
      <c r="AB109" s="121">
        <f t="shared" si="43"/>
        <v>3977</v>
      </c>
    </row>
    <row r="110" spans="1:28"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7"/>
      <c r="V110" s="120">
        <f t="shared" si="44"/>
        <v>-619</v>
      </c>
      <c r="W110" s="120">
        <f t="shared" si="44"/>
        <v>406</v>
      </c>
      <c r="X110" s="120">
        <f t="shared" si="43"/>
        <v>247</v>
      </c>
      <c r="Y110" s="120">
        <f t="shared" si="43"/>
        <v>-971</v>
      </c>
      <c r="Z110" s="120">
        <f t="shared" si="43"/>
        <v>8</v>
      </c>
      <c r="AA110" s="120">
        <f t="shared" si="43"/>
        <v>-125</v>
      </c>
      <c r="AB110" s="121">
        <f t="shared" si="43"/>
        <v>2930</v>
      </c>
    </row>
    <row r="111" spans="1:28"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7"/>
      <c r="V111" s="120">
        <f t="shared" si="44"/>
        <v>-49</v>
      </c>
      <c r="W111" s="120">
        <f t="shared" si="44"/>
        <v>124</v>
      </c>
      <c r="X111" s="120">
        <f t="shared" si="43"/>
        <v>84</v>
      </c>
      <c r="Y111" s="120">
        <f t="shared" si="43"/>
        <v>-130</v>
      </c>
      <c r="Z111" s="120">
        <f t="shared" si="43"/>
        <v>52</v>
      </c>
      <c r="AA111" s="120">
        <f t="shared" si="43"/>
        <v>19</v>
      </c>
      <c r="AB111" s="121">
        <f t="shared" si="43"/>
        <v>471</v>
      </c>
    </row>
    <row r="112" spans="1:28"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7"/>
      <c r="V112" s="120">
        <f t="shared" si="44"/>
        <v>0</v>
      </c>
      <c r="W112" s="120">
        <f t="shared" si="44"/>
        <v>13</v>
      </c>
      <c r="X112" s="120">
        <f t="shared" si="43"/>
        <v>-7</v>
      </c>
      <c r="Y112" s="120">
        <f t="shared" si="43"/>
        <v>-8</v>
      </c>
      <c r="Z112" s="120">
        <f t="shared" si="43"/>
        <v>2</v>
      </c>
      <c r="AA112" s="120">
        <f t="shared" si="43"/>
        <v>1</v>
      </c>
      <c r="AB112" s="121">
        <f t="shared" si="43"/>
        <v>35</v>
      </c>
    </row>
    <row r="113" spans="1:28" ht="15.75" thickBot="1" x14ac:dyDescent="0.3">
      <c r="A113" s="4"/>
      <c r="B113" s="37" t="s">
        <v>41</v>
      </c>
      <c r="C113" s="122">
        <f>SUM(C108:C112)</f>
        <v>42353</v>
      </c>
      <c r="D113" s="60">
        <f>SUM(D108:D112)</f>
        <v>44547</v>
      </c>
      <c r="E113" s="60">
        <f t="shared" ref="E113:AB113" si="45">SUM(E108:E112)</f>
        <v>44377</v>
      </c>
      <c r="F113" s="60">
        <f t="shared" si="45"/>
        <v>37017</v>
      </c>
      <c r="G113" s="60">
        <f t="shared" si="45"/>
        <v>38500</v>
      </c>
      <c r="H113" s="60">
        <f t="shared" si="45"/>
        <v>35554</v>
      </c>
      <c r="I113" s="60">
        <f t="shared" si="45"/>
        <v>35608</v>
      </c>
      <c r="J113" s="60">
        <f t="shared" si="45"/>
        <v>39386</v>
      </c>
      <c r="K113" s="60">
        <f t="shared" si="45"/>
        <v>32097</v>
      </c>
      <c r="L113" s="163">
        <f t="shared" si="45"/>
        <v>43183</v>
      </c>
      <c r="M113" s="60">
        <f t="shared" si="45"/>
        <v>43849</v>
      </c>
      <c r="N113" s="60">
        <f t="shared" si="45"/>
        <v>44561</v>
      </c>
      <c r="O113" s="60">
        <f t="shared" si="45"/>
        <v>50742</v>
      </c>
      <c r="P113" s="60">
        <f t="shared" si="45"/>
        <v>41449</v>
      </c>
      <c r="Q113" s="60">
        <f t="shared" si="45"/>
        <v>40468</v>
      </c>
      <c r="R113" s="60">
        <f t="shared" si="45"/>
        <v>51214</v>
      </c>
      <c r="S113" s="60">
        <f t="shared" si="45"/>
        <v>38664</v>
      </c>
      <c r="T113" s="60">
        <f t="shared" si="45"/>
        <v>36530</v>
      </c>
      <c r="U113" s="188">
        <f t="shared" si="45"/>
        <v>0</v>
      </c>
      <c r="V113" s="60">
        <f t="shared" si="45"/>
        <v>-8389</v>
      </c>
      <c r="W113" s="60">
        <f t="shared" si="45"/>
        <v>3098</v>
      </c>
      <c r="X113" s="60">
        <f t="shared" si="45"/>
        <v>3909</v>
      </c>
      <c r="Y113" s="60">
        <f t="shared" si="45"/>
        <v>-14197</v>
      </c>
      <c r="Z113" s="60">
        <f t="shared" si="45"/>
        <v>-164</v>
      </c>
      <c r="AA113" s="60">
        <f t="shared" si="45"/>
        <v>-976</v>
      </c>
      <c r="AB113" s="59">
        <f t="shared" si="45"/>
        <v>35608</v>
      </c>
    </row>
    <row r="114" spans="1:28"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9"/>
      <c r="V114" s="125"/>
      <c r="W114" s="127"/>
      <c r="X114" s="128"/>
      <c r="Y114" s="128"/>
      <c r="Z114" s="128"/>
      <c r="AA114" s="128"/>
      <c r="AB114" s="129"/>
    </row>
    <row r="115" spans="1:28" x14ac:dyDescent="0.25">
      <c r="A115" s="4"/>
      <c r="B115" s="35" t="s">
        <v>36</v>
      </c>
      <c r="C115" s="97">
        <f>C94-C101</f>
        <v>1095955.7199999997</v>
      </c>
      <c r="D115" s="89">
        <f>D94-D101</f>
        <v>-583025.21</v>
      </c>
      <c r="E115" s="89">
        <f t="shared" ref="E115:U115" si="46">E94-E101</f>
        <v>-1273980.9700000002</v>
      </c>
      <c r="F115" s="89">
        <f t="shared" si="46"/>
        <v>-754083.29</v>
      </c>
      <c r="G115" s="89">
        <f t="shared" si="46"/>
        <v>-678775.79</v>
      </c>
      <c r="H115" s="89">
        <f t="shared" si="46"/>
        <v>-308283.56000000006</v>
      </c>
      <c r="I115" s="89">
        <f t="shared" si="46"/>
        <v>-186856.56000000006</v>
      </c>
      <c r="J115" s="89">
        <f t="shared" si="46"/>
        <v>-177026.30000000005</v>
      </c>
      <c r="K115" s="89">
        <f t="shared" si="46"/>
        <v>1461687.17</v>
      </c>
      <c r="L115" s="99">
        <f t="shared" si="46"/>
        <v>2530458.0699999998</v>
      </c>
      <c r="M115" s="89">
        <f t="shared" si="46"/>
        <v>2773012.87</v>
      </c>
      <c r="N115" s="87">
        <f>N94-N101</f>
        <v>767793.09999999963</v>
      </c>
      <c r="O115" s="89">
        <f t="shared" si="46"/>
        <v>-64992.240000000224</v>
      </c>
      <c r="P115" s="89">
        <f t="shared" si="46"/>
        <v>-5602.1299999998882</v>
      </c>
      <c r="Q115" s="89">
        <f t="shared" si="46"/>
        <v>-98451.459999999963</v>
      </c>
      <c r="R115" s="89">
        <f t="shared" si="46"/>
        <v>-2175016.9900000002</v>
      </c>
      <c r="S115" s="89">
        <f t="shared" si="46"/>
        <v>-678991.34000000008</v>
      </c>
      <c r="T115" s="89">
        <f t="shared" si="46"/>
        <v>-293801.89999999991</v>
      </c>
      <c r="U115" s="190">
        <f t="shared" si="46"/>
        <v>0</v>
      </c>
      <c r="V115" s="89">
        <f t="shared" ref="V115:AB119" si="47">C115-O115</f>
        <v>1160947.96</v>
      </c>
      <c r="W115" s="89">
        <f t="shared" si="47"/>
        <v>-577423.08000000007</v>
      </c>
      <c r="X115" s="89">
        <f t="shared" si="47"/>
        <v>-1175529.5100000002</v>
      </c>
      <c r="Y115" s="89">
        <f t="shared" si="47"/>
        <v>1420933.7000000002</v>
      </c>
      <c r="Z115" s="89">
        <f t="shared" si="47"/>
        <v>215.55000000004657</v>
      </c>
      <c r="AA115" s="89">
        <f t="shared" si="47"/>
        <v>-14481.660000000149</v>
      </c>
      <c r="AB115" s="88">
        <f t="shared" si="47"/>
        <v>-186856.56000000006</v>
      </c>
    </row>
    <row r="116" spans="1:28" x14ac:dyDescent="0.25">
      <c r="A116" s="4"/>
      <c r="B116" s="35" t="s">
        <v>37</v>
      </c>
      <c r="C116" s="97">
        <f t="shared" ref="C116:D119" si="48">C95-C102</f>
        <v>180782.34000000008</v>
      </c>
      <c r="D116" s="89">
        <f t="shared" si="48"/>
        <v>-247261.17999999993</v>
      </c>
      <c r="E116" s="89">
        <f t="shared" ref="E116:U116" si="49">E95-E102</f>
        <v>-604845.89999999991</v>
      </c>
      <c r="F116" s="89">
        <f t="shared" si="49"/>
        <v>-46128.419999999984</v>
      </c>
      <c r="G116" s="89">
        <f t="shared" si="49"/>
        <v>-44653.66</v>
      </c>
      <c r="H116" s="89">
        <f t="shared" si="49"/>
        <v>-20446.579999999987</v>
      </c>
      <c r="I116" s="89">
        <f t="shared" si="49"/>
        <v>13193.200000000012</v>
      </c>
      <c r="J116" s="89">
        <f t="shared" si="49"/>
        <v>36293.649999999994</v>
      </c>
      <c r="K116" s="89">
        <f t="shared" si="49"/>
        <v>294874.34999999998</v>
      </c>
      <c r="L116" s="99">
        <f t="shared" si="49"/>
        <v>577135.22</v>
      </c>
      <c r="M116" s="89">
        <f t="shared" si="49"/>
        <v>58989.330000000075</v>
      </c>
      <c r="N116" s="87">
        <f t="shared" si="49"/>
        <v>39711.429999999935</v>
      </c>
      <c r="O116" s="89">
        <f t="shared" si="49"/>
        <v>-90617.340000000084</v>
      </c>
      <c r="P116" s="89">
        <f t="shared" si="49"/>
        <v>376579.66000000003</v>
      </c>
      <c r="Q116" s="89">
        <f t="shared" si="49"/>
        <v>-100223.19999999995</v>
      </c>
      <c r="R116" s="89">
        <f t="shared" si="49"/>
        <v>-273055.37</v>
      </c>
      <c r="S116" s="89">
        <f t="shared" si="49"/>
        <v>-131951.63</v>
      </c>
      <c r="T116" s="89">
        <f t="shared" si="49"/>
        <v>33110.640000000014</v>
      </c>
      <c r="U116" s="88">
        <f t="shared" si="49"/>
        <v>0</v>
      </c>
      <c r="V116" s="89">
        <f t="shared" si="47"/>
        <v>271399.68000000017</v>
      </c>
      <c r="W116" s="89">
        <f t="shared" si="47"/>
        <v>-623840.84</v>
      </c>
      <c r="X116" s="89">
        <f t="shared" si="47"/>
        <v>-504622.69999999995</v>
      </c>
      <c r="Y116" s="89">
        <f t="shared" si="47"/>
        <v>226926.95</v>
      </c>
      <c r="Z116" s="89">
        <f t="shared" si="47"/>
        <v>87297.97</v>
      </c>
      <c r="AA116" s="89">
        <f t="shared" si="47"/>
        <v>-53557.22</v>
      </c>
      <c r="AB116" s="88">
        <f t="shared" si="47"/>
        <v>13193.200000000012</v>
      </c>
    </row>
    <row r="117" spans="1:28" x14ac:dyDescent="0.25">
      <c r="A117" s="4"/>
      <c r="B117" s="35" t="s">
        <v>38</v>
      </c>
      <c r="C117" s="97">
        <f t="shared" si="48"/>
        <v>36741.139999999898</v>
      </c>
      <c r="D117" s="89">
        <f t="shared" si="48"/>
        <v>-329815.71999999997</v>
      </c>
      <c r="E117" s="89">
        <f t="shared" ref="E117:U117" si="50">E96-E103</f>
        <v>-272123.66000000003</v>
      </c>
      <c r="F117" s="89">
        <f t="shared" si="50"/>
        <v>-126996.37</v>
      </c>
      <c r="G117" s="89">
        <f t="shared" si="50"/>
        <v>-65639.06</v>
      </c>
      <c r="H117" s="89">
        <f t="shared" si="50"/>
        <v>-20065.059999999998</v>
      </c>
      <c r="I117" s="89">
        <f t="shared" si="50"/>
        <v>3621.7699999999895</v>
      </c>
      <c r="J117" s="89">
        <f t="shared" si="50"/>
        <v>-3837.5899999999965</v>
      </c>
      <c r="K117" s="89">
        <f t="shared" si="50"/>
        <v>221984.58</v>
      </c>
      <c r="L117" s="99">
        <f t="shared" si="50"/>
        <v>419358.02</v>
      </c>
      <c r="M117" s="89">
        <f t="shared" si="50"/>
        <v>545557.32999999996</v>
      </c>
      <c r="N117" s="87">
        <f t="shared" si="50"/>
        <v>-36967.419999999925</v>
      </c>
      <c r="O117" s="89">
        <f t="shared" si="50"/>
        <v>-237559.06000000006</v>
      </c>
      <c r="P117" s="89">
        <f t="shared" si="50"/>
        <v>-103259.83999999997</v>
      </c>
      <c r="Q117" s="89">
        <f t="shared" si="50"/>
        <v>-126114.76000000001</v>
      </c>
      <c r="R117" s="89">
        <f t="shared" si="50"/>
        <v>-466460.56999999995</v>
      </c>
      <c r="S117" s="89">
        <f>S96-S103</f>
        <v>-98781.25</v>
      </c>
      <c r="T117" s="89">
        <f t="shared" si="50"/>
        <v>-48814.850000000006</v>
      </c>
      <c r="U117" s="88">
        <f t="shared" si="50"/>
        <v>0</v>
      </c>
      <c r="V117" s="89">
        <f t="shared" si="47"/>
        <v>274300.19999999995</v>
      </c>
      <c r="W117" s="89">
        <f t="shared" si="47"/>
        <v>-226555.88</v>
      </c>
      <c r="X117" s="89">
        <f t="shared" si="47"/>
        <v>-146008.90000000002</v>
      </c>
      <c r="Y117" s="89">
        <f t="shared" si="47"/>
        <v>339464.19999999995</v>
      </c>
      <c r="Z117" s="89">
        <f t="shared" si="47"/>
        <v>33142.19</v>
      </c>
      <c r="AA117" s="89">
        <f t="shared" si="47"/>
        <v>28749.790000000008</v>
      </c>
      <c r="AB117" s="88">
        <f t="shared" si="47"/>
        <v>3621.7699999999895</v>
      </c>
    </row>
    <row r="118" spans="1:28" x14ac:dyDescent="0.25">
      <c r="A118" s="4"/>
      <c r="B118" s="35" t="s">
        <v>39</v>
      </c>
      <c r="C118" s="97">
        <f t="shared" si="48"/>
        <v>-261964.59000000008</v>
      </c>
      <c r="D118" s="89">
        <f t="shared" si="48"/>
        <v>-188087.92999999993</v>
      </c>
      <c r="E118" s="89">
        <f t="shared" ref="E118:U118" si="51">E97-E104</f>
        <v>-341438.87999999989</v>
      </c>
      <c r="F118" s="89">
        <f t="shared" si="51"/>
        <v>-640213.06000000006</v>
      </c>
      <c r="G118" s="89">
        <f t="shared" si="51"/>
        <v>-187125.96999999997</v>
      </c>
      <c r="H118" s="89">
        <f t="shared" si="51"/>
        <v>-38515.329999999987</v>
      </c>
      <c r="I118" s="89">
        <f t="shared" si="51"/>
        <v>21515.709999999992</v>
      </c>
      <c r="J118" s="89">
        <f t="shared" si="51"/>
        <v>9773.859999999986</v>
      </c>
      <c r="K118" s="89">
        <f t="shared" si="51"/>
        <v>373476.98300000001</v>
      </c>
      <c r="L118" s="99">
        <f t="shared" si="51"/>
        <v>421637.72</v>
      </c>
      <c r="M118" s="89">
        <f t="shared" si="51"/>
        <v>600628.64999999991</v>
      </c>
      <c r="N118" s="87">
        <f t="shared" si="51"/>
        <v>-31336.189999999944</v>
      </c>
      <c r="O118" s="89">
        <f t="shared" si="51"/>
        <v>-321307.8899999999</v>
      </c>
      <c r="P118" s="89">
        <f t="shared" si="51"/>
        <v>-18591.159999999916</v>
      </c>
      <c r="Q118" s="89">
        <f t="shared" si="51"/>
        <v>-88444.079999999958</v>
      </c>
      <c r="R118" s="89">
        <f t="shared" si="51"/>
        <v>-592444.72</v>
      </c>
      <c r="S118" s="89">
        <f t="shared" si="51"/>
        <v>-135999.38</v>
      </c>
      <c r="T118" s="89">
        <f t="shared" si="51"/>
        <v>-42478.559999999998</v>
      </c>
      <c r="U118" s="88">
        <f t="shared" si="51"/>
        <v>0</v>
      </c>
      <c r="V118" s="89">
        <f t="shared" si="47"/>
        <v>59343.299999999814</v>
      </c>
      <c r="W118" s="89">
        <f t="shared" si="47"/>
        <v>-169496.77000000002</v>
      </c>
      <c r="X118" s="89">
        <f t="shared" si="47"/>
        <v>-252994.79999999993</v>
      </c>
      <c r="Y118" s="89">
        <f t="shared" si="47"/>
        <v>-47768.340000000084</v>
      </c>
      <c r="Z118" s="89">
        <f t="shared" si="47"/>
        <v>-51126.589999999967</v>
      </c>
      <c r="AA118" s="89">
        <f t="shared" si="47"/>
        <v>3963.2300000000105</v>
      </c>
      <c r="AB118" s="88">
        <f t="shared" si="47"/>
        <v>21515.709999999992</v>
      </c>
    </row>
    <row r="119" spans="1:28" x14ac:dyDescent="0.25">
      <c r="A119" s="4"/>
      <c r="B119" s="35" t="s">
        <v>40</v>
      </c>
      <c r="C119" s="97">
        <f t="shared" si="48"/>
        <v>-133467.93000000005</v>
      </c>
      <c r="D119" s="89">
        <f t="shared" si="48"/>
        <v>-418325.67000000004</v>
      </c>
      <c r="E119" s="89">
        <f t="shared" ref="E119:U119" si="52">E98-E105</f>
        <v>5034.0599999999977</v>
      </c>
      <c r="F119" s="89">
        <f t="shared" si="52"/>
        <v>-411856</v>
      </c>
      <c r="G119" s="89">
        <f t="shared" si="52"/>
        <v>-210896.86</v>
      </c>
      <c r="H119" s="89">
        <f t="shared" si="52"/>
        <v>-189716.46000000002</v>
      </c>
      <c r="I119" s="89">
        <f t="shared" si="52"/>
        <v>-202738.93</v>
      </c>
      <c r="J119" s="89">
        <f t="shared" si="52"/>
        <v>-92098.599999999977</v>
      </c>
      <c r="K119" s="89">
        <f t="shared" si="52"/>
        <v>-97613.200000000012</v>
      </c>
      <c r="L119" s="99">
        <f t="shared" si="52"/>
        <v>-101282.78999999998</v>
      </c>
      <c r="M119" s="89">
        <f t="shared" si="52"/>
        <v>-138047.95000000001</v>
      </c>
      <c r="N119" s="87">
        <f t="shared" si="52"/>
        <v>-200695.96999999997</v>
      </c>
      <c r="O119" s="89">
        <f t="shared" si="52"/>
        <v>-180606.83000000002</v>
      </c>
      <c r="P119" s="89">
        <f t="shared" si="52"/>
        <v>-25756.200000000012</v>
      </c>
      <c r="Q119" s="89">
        <f t="shared" si="52"/>
        <v>-187823.64</v>
      </c>
      <c r="R119" s="89">
        <f t="shared" si="52"/>
        <v>-347215.03</v>
      </c>
      <c r="S119" s="89">
        <f t="shared" si="52"/>
        <v>-173714.96999999997</v>
      </c>
      <c r="T119" s="89">
        <f t="shared" si="52"/>
        <v>-245011.27000000002</v>
      </c>
      <c r="U119" s="88">
        <f t="shared" si="52"/>
        <v>0</v>
      </c>
      <c r="V119" s="89">
        <f t="shared" si="47"/>
        <v>47138.899999999965</v>
      </c>
      <c r="W119" s="89">
        <f t="shared" si="47"/>
        <v>-392569.47000000003</v>
      </c>
      <c r="X119" s="89">
        <f t="shared" si="47"/>
        <v>192857.7</v>
      </c>
      <c r="Y119" s="89">
        <f t="shared" si="47"/>
        <v>-64640.969999999972</v>
      </c>
      <c r="Z119" s="89">
        <f t="shared" si="47"/>
        <v>-37181.890000000014</v>
      </c>
      <c r="AA119" s="89">
        <f t="shared" si="47"/>
        <v>55294.81</v>
      </c>
      <c r="AB119" s="88">
        <f t="shared" si="47"/>
        <v>-202738.93</v>
      </c>
    </row>
    <row r="120" spans="1:28" ht="15.75" thickBot="1" x14ac:dyDescent="0.3">
      <c r="A120" s="4"/>
      <c r="B120" s="37" t="s">
        <v>41</v>
      </c>
      <c r="C120" s="100">
        <f>SUM(C115:C119)</f>
        <v>918046.67999999959</v>
      </c>
      <c r="D120" s="81">
        <f>SUM(D115:D119)</f>
        <v>-1766515.71</v>
      </c>
      <c r="E120" s="81">
        <f t="shared" ref="E120:U120" si="53">SUM(E115:E119)</f>
        <v>-2487355.35</v>
      </c>
      <c r="F120" s="81">
        <f t="shared" si="53"/>
        <v>-1979277.1400000001</v>
      </c>
      <c r="G120" s="81">
        <f t="shared" si="53"/>
        <v>-1187091.3399999999</v>
      </c>
      <c r="H120" s="81">
        <f t="shared" si="53"/>
        <v>-577026.99</v>
      </c>
      <c r="I120" s="81">
        <f t="shared" si="53"/>
        <v>-351264.81000000006</v>
      </c>
      <c r="J120" s="81">
        <f t="shared" si="53"/>
        <v>-226894.98000000004</v>
      </c>
      <c r="K120" s="81">
        <f t="shared" si="53"/>
        <v>2254409.8829999999</v>
      </c>
      <c r="L120" s="160">
        <f t="shared" si="53"/>
        <v>3847306.24</v>
      </c>
      <c r="M120" s="81">
        <f t="shared" si="53"/>
        <v>3840140.23</v>
      </c>
      <c r="N120" s="201">
        <f t="shared" si="53"/>
        <v>538504.94999999972</v>
      </c>
      <c r="O120" s="81">
        <f t="shared" si="53"/>
        <v>-895083.36000000034</v>
      </c>
      <c r="P120" s="81">
        <f t="shared" si="53"/>
        <v>223370.33000000025</v>
      </c>
      <c r="Q120" s="81">
        <f t="shared" si="53"/>
        <v>-601057.1399999999</v>
      </c>
      <c r="R120" s="81">
        <f t="shared" si="53"/>
        <v>-3854192.6800000006</v>
      </c>
      <c r="S120" s="81">
        <f>SUM(S115:S119)</f>
        <v>-1219438.57</v>
      </c>
      <c r="T120" s="81">
        <f t="shared" si="53"/>
        <v>-596995.93999999994</v>
      </c>
      <c r="U120" s="80">
        <f t="shared" si="53"/>
        <v>0</v>
      </c>
      <c r="V120" s="81">
        <f>SUM(V115:V119)</f>
        <v>1813130.0399999998</v>
      </c>
      <c r="W120" s="81">
        <f t="shared" ref="W120:AB120" si="54">SUM(W115:W119)</f>
        <v>-1989886.0399999998</v>
      </c>
      <c r="X120" s="81">
        <f t="shared" si="54"/>
        <v>-1886298.2100000002</v>
      </c>
      <c r="Y120" s="81">
        <f t="shared" si="54"/>
        <v>1874915.54</v>
      </c>
      <c r="Z120" s="81">
        <f t="shared" si="54"/>
        <v>32347.230000000069</v>
      </c>
      <c r="AA120" s="81">
        <f t="shared" si="54"/>
        <v>19968.949999999866</v>
      </c>
      <c r="AB120" s="80">
        <f t="shared" si="54"/>
        <v>-351264.81000000006</v>
      </c>
    </row>
    <row r="121" spans="1:28"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64"/>
      <c r="W121" s="65"/>
      <c r="X121" s="66"/>
      <c r="Y121" s="66"/>
      <c r="Z121" s="66"/>
      <c r="AA121" s="66"/>
      <c r="AB121" s="67"/>
    </row>
    <row r="122" spans="1:28"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130"/>
      <c r="V122" s="58">
        <f>C122-O122</f>
        <v>-5</v>
      </c>
      <c r="W122" s="58">
        <f>D122-P122</f>
        <v>-7</v>
      </c>
      <c r="X122" s="58">
        <f t="shared" ref="X122:AB126" si="55">E122-Q122</f>
        <v>-10</v>
      </c>
      <c r="Y122" s="58">
        <f t="shared" si="55"/>
        <v>-20</v>
      </c>
      <c r="Z122" s="58">
        <f t="shared" si="55"/>
        <v>-16</v>
      </c>
      <c r="AA122" s="58">
        <f t="shared" si="55"/>
        <v>-16</v>
      </c>
      <c r="AB122" s="70">
        <f t="shared" si="55"/>
        <v>0</v>
      </c>
    </row>
    <row r="123" spans="1:28"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130"/>
      <c r="V123" s="58">
        <f t="shared" ref="V123:W126" si="56">C123-O123</f>
        <v>39</v>
      </c>
      <c r="W123" s="58">
        <f t="shared" si="56"/>
        <v>36</v>
      </c>
      <c r="X123" s="58">
        <f t="shared" si="55"/>
        <v>56</v>
      </c>
      <c r="Y123" s="58">
        <f t="shared" si="55"/>
        <v>-659</v>
      </c>
      <c r="Z123" s="58">
        <f t="shared" si="55"/>
        <v>-1136</v>
      </c>
      <c r="AA123" s="58">
        <f t="shared" si="55"/>
        <v>-931</v>
      </c>
      <c r="AB123" s="57">
        <f t="shared" si="55"/>
        <v>106</v>
      </c>
    </row>
    <row r="124" spans="1:28"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130"/>
      <c r="V124" s="58">
        <f t="shared" si="56"/>
        <v>0</v>
      </c>
      <c r="W124" s="58">
        <f t="shared" si="56"/>
        <v>0</v>
      </c>
      <c r="X124" s="58">
        <f t="shared" si="55"/>
        <v>0</v>
      </c>
      <c r="Y124" s="58">
        <f t="shared" si="55"/>
        <v>0</v>
      </c>
      <c r="Z124" s="58">
        <f t="shared" si="55"/>
        <v>0</v>
      </c>
      <c r="AA124" s="58">
        <f t="shared" si="55"/>
        <v>0</v>
      </c>
      <c r="AB124" s="57">
        <f t="shared" si="55"/>
        <v>0</v>
      </c>
    </row>
    <row r="125" spans="1:28"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130"/>
      <c r="V125" s="58">
        <f t="shared" si="56"/>
        <v>0</v>
      </c>
      <c r="W125" s="58">
        <f t="shared" si="56"/>
        <v>0</v>
      </c>
      <c r="X125" s="58">
        <f t="shared" si="55"/>
        <v>0</v>
      </c>
      <c r="Y125" s="58">
        <f t="shared" si="55"/>
        <v>0</v>
      </c>
      <c r="Z125" s="58">
        <f t="shared" si="55"/>
        <v>0</v>
      </c>
      <c r="AA125" s="58">
        <f t="shared" si="55"/>
        <v>0</v>
      </c>
      <c r="AB125" s="57">
        <f t="shared" si="55"/>
        <v>0</v>
      </c>
    </row>
    <row r="126" spans="1:28"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130"/>
      <c r="V126" s="58">
        <f t="shared" si="56"/>
        <v>0</v>
      </c>
      <c r="W126" s="58">
        <f t="shared" si="56"/>
        <v>0</v>
      </c>
      <c r="X126" s="58">
        <f t="shared" si="55"/>
        <v>0</v>
      </c>
      <c r="Y126" s="58">
        <f t="shared" si="55"/>
        <v>0</v>
      </c>
      <c r="Z126" s="58">
        <f t="shared" si="55"/>
        <v>0</v>
      </c>
      <c r="AA126" s="58">
        <f t="shared" si="55"/>
        <v>0</v>
      </c>
      <c r="AB126" s="57">
        <f t="shared" si="55"/>
        <v>0</v>
      </c>
    </row>
    <row r="127" spans="1:28" x14ac:dyDescent="0.25">
      <c r="A127" s="4"/>
      <c r="B127" s="35" t="s">
        <v>41</v>
      </c>
      <c r="C127" s="131">
        <f t="shared" ref="C127:AB127" si="57">SUM(C122:C126)</f>
        <v>97</v>
      </c>
      <c r="D127" s="58">
        <f t="shared" si="57"/>
        <v>113</v>
      </c>
      <c r="E127" s="58">
        <f t="shared" si="57"/>
        <v>132</v>
      </c>
      <c r="F127" s="58">
        <f t="shared" si="57"/>
        <v>139</v>
      </c>
      <c r="G127" s="58">
        <f t="shared" si="57"/>
        <v>117</v>
      </c>
      <c r="H127" s="58">
        <f t="shared" si="57"/>
        <v>119</v>
      </c>
      <c r="I127" s="58">
        <f t="shared" si="57"/>
        <v>106</v>
      </c>
      <c r="J127" s="58">
        <f t="shared" si="57"/>
        <v>110</v>
      </c>
      <c r="K127" s="58">
        <f t="shared" si="57"/>
        <v>95</v>
      </c>
      <c r="L127" s="130">
        <f t="shared" si="57"/>
        <v>80</v>
      </c>
      <c r="M127" s="58">
        <f t="shared" si="57"/>
        <v>73</v>
      </c>
      <c r="N127" s="58">
        <f t="shared" si="57"/>
        <v>61</v>
      </c>
      <c r="O127" s="58">
        <f t="shared" si="57"/>
        <v>63</v>
      </c>
      <c r="P127" s="58">
        <f t="shared" si="57"/>
        <v>84</v>
      </c>
      <c r="Q127" s="58">
        <f t="shared" si="57"/>
        <v>86</v>
      </c>
      <c r="R127" s="58">
        <f t="shared" si="57"/>
        <v>818</v>
      </c>
      <c r="S127" s="58">
        <f t="shared" si="57"/>
        <v>1269</v>
      </c>
      <c r="T127" s="58">
        <f t="shared" si="57"/>
        <v>1066</v>
      </c>
      <c r="U127" s="70">
        <f t="shared" si="57"/>
        <v>0</v>
      </c>
      <c r="V127" s="58">
        <f t="shared" si="57"/>
        <v>34</v>
      </c>
      <c r="W127" s="58">
        <f t="shared" si="57"/>
        <v>29</v>
      </c>
      <c r="X127" s="58">
        <f t="shared" si="57"/>
        <v>46</v>
      </c>
      <c r="Y127" s="58">
        <f t="shared" si="57"/>
        <v>-679</v>
      </c>
      <c r="Z127" s="58">
        <f t="shared" si="57"/>
        <v>-1152</v>
      </c>
      <c r="AA127" s="58">
        <f t="shared" si="57"/>
        <v>-947</v>
      </c>
      <c r="AB127" s="57">
        <f t="shared" si="57"/>
        <v>106</v>
      </c>
    </row>
    <row r="128" spans="1:28"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132"/>
      <c r="W128" s="133"/>
      <c r="X128" s="66"/>
      <c r="Y128" s="133"/>
      <c r="Z128" s="66"/>
      <c r="AA128" s="133"/>
      <c r="AB128" s="134"/>
    </row>
    <row r="129" spans="1:32"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c r="V129" s="139">
        <f>C129-O129</f>
        <v>20</v>
      </c>
      <c r="W129" s="137">
        <f>D129-P129</f>
        <v>584</v>
      </c>
      <c r="X129" s="137">
        <f t="shared" ref="X129:AB133" si="58">E129-Q129</f>
        <v>657</v>
      </c>
      <c r="Y129" s="137">
        <f t="shared" si="58"/>
        <v>312</v>
      </c>
      <c r="Z129" s="137">
        <f t="shared" si="58"/>
        <v>164</v>
      </c>
      <c r="AA129" s="137">
        <f t="shared" si="58"/>
        <v>342</v>
      </c>
      <c r="AB129" s="137">
        <f t="shared" si="58"/>
        <v>213</v>
      </c>
    </row>
    <row r="130" spans="1:32" x14ac:dyDescent="0.25">
      <c r="A130" s="4"/>
      <c r="B130" s="35" t="s">
        <v>37</v>
      </c>
      <c r="C130" s="135">
        <v>0</v>
      </c>
      <c r="D130" s="136">
        <v>0</v>
      </c>
      <c r="E130" s="136">
        <v>84</v>
      </c>
      <c r="F130" s="136">
        <v>83</v>
      </c>
      <c r="G130" s="136">
        <v>66</v>
      </c>
      <c r="H130" s="137">
        <v>125</v>
      </c>
      <c r="I130" s="136">
        <v>114</v>
      </c>
      <c r="J130" s="137">
        <v>80</v>
      </c>
      <c r="K130" s="136">
        <v>22</v>
      </c>
      <c r="L130" s="231">
        <v>0</v>
      </c>
      <c r="M130" s="234">
        <v>0</v>
      </c>
      <c r="N130" s="235">
        <v>0</v>
      </c>
      <c r="O130" s="235">
        <v>0</v>
      </c>
      <c r="P130" s="235">
        <v>0</v>
      </c>
      <c r="Q130" s="73">
        <v>0</v>
      </c>
      <c r="R130" s="73">
        <v>0</v>
      </c>
      <c r="S130" s="73">
        <v>0</v>
      </c>
      <c r="T130" s="73">
        <v>0</v>
      </c>
      <c r="U130" s="74"/>
      <c r="V130" s="140">
        <f t="shared" ref="V130:W133" si="59">C130-O130</f>
        <v>0</v>
      </c>
      <c r="W130" s="137">
        <f t="shared" si="59"/>
        <v>0</v>
      </c>
      <c r="X130" s="137">
        <f t="shared" si="58"/>
        <v>84</v>
      </c>
      <c r="Y130" s="137">
        <f t="shared" si="58"/>
        <v>83</v>
      </c>
      <c r="Z130" s="137">
        <f t="shared" si="58"/>
        <v>66</v>
      </c>
      <c r="AA130" s="137">
        <f t="shared" si="58"/>
        <v>125</v>
      </c>
      <c r="AB130" s="141">
        <f t="shared" si="58"/>
        <v>114</v>
      </c>
    </row>
    <row r="131" spans="1:32" x14ac:dyDescent="0.25">
      <c r="A131" s="4"/>
      <c r="B131" s="35" t="s">
        <v>38</v>
      </c>
      <c r="C131" s="135">
        <v>19</v>
      </c>
      <c r="D131" s="136">
        <v>28</v>
      </c>
      <c r="E131" s="136">
        <v>22</v>
      </c>
      <c r="F131" s="136">
        <v>18</v>
      </c>
      <c r="G131" s="136">
        <v>5</v>
      </c>
      <c r="H131" s="137">
        <v>5</v>
      </c>
      <c r="I131" s="136">
        <v>4</v>
      </c>
      <c r="J131" s="137">
        <v>5</v>
      </c>
      <c r="K131" s="136">
        <v>0</v>
      </c>
      <c r="L131" s="231">
        <v>0</v>
      </c>
      <c r="M131" s="73">
        <v>3</v>
      </c>
      <c r="N131" s="73">
        <v>10</v>
      </c>
      <c r="O131" s="73">
        <v>5</v>
      </c>
      <c r="P131" s="73">
        <v>0</v>
      </c>
      <c r="Q131" s="73">
        <v>0</v>
      </c>
      <c r="R131" s="73">
        <v>0</v>
      </c>
      <c r="S131" s="73">
        <v>0</v>
      </c>
      <c r="T131" s="73">
        <v>0</v>
      </c>
      <c r="U131" s="74"/>
      <c r="V131" s="140">
        <f t="shared" si="59"/>
        <v>14</v>
      </c>
      <c r="W131" s="137">
        <f t="shared" si="59"/>
        <v>28</v>
      </c>
      <c r="X131" s="137">
        <f t="shared" si="58"/>
        <v>22</v>
      </c>
      <c r="Y131" s="137">
        <f t="shared" si="58"/>
        <v>18</v>
      </c>
      <c r="Z131" s="137">
        <f t="shared" si="58"/>
        <v>5</v>
      </c>
      <c r="AA131" s="137">
        <f t="shared" si="58"/>
        <v>5</v>
      </c>
      <c r="AB131" s="141">
        <f t="shared" si="58"/>
        <v>4</v>
      </c>
    </row>
    <row r="132" spans="1:32" x14ac:dyDescent="0.25">
      <c r="A132" s="4"/>
      <c r="B132" s="35" t="s">
        <v>39</v>
      </c>
      <c r="C132" s="135"/>
      <c r="D132" s="136"/>
      <c r="E132" s="136"/>
      <c r="F132" s="136"/>
      <c r="G132" s="136"/>
      <c r="H132" s="137"/>
      <c r="I132" s="136"/>
      <c r="J132" s="137"/>
      <c r="K132" s="136"/>
      <c r="L132" s="231"/>
      <c r="M132" s="73">
        <v>0</v>
      </c>
      <c r="N132" s="73">
        <v>0</v>
      </c>
      <c r="O132" s="73">
        <v>0</v>
      </c>
      <c r="P132" s="73">
        <v>0</v>
      </c>
      <c r="Q132" s="73">
        <v>0</v>
      </c>
      <c r="R132" s="73">
        <v>0</v>
      </c>
      <c r="S132" s="73">
        <v>0</v>
      </c>
      <c r="T132" s="73">
        <v>0</v>
      </c>
      <c r="U132" s="74"/>
      <c r="V132" s="140">
        <f t="shared" si="59"/>
        <v>0</v>
      </c>
      <c r="W132" s="137">
        <f t="shared" si="59"/>
        <v>0</v>
      </c>
      <c r="X132" s="137">
        <f t="shared" si="58"/>
        <v>0</v>
      </c>
      <c r="Y132" s="137">
        <f t="shared" si="58"/>
        <v>0</v>
      </c>
      <c r="Z132" s="137">
        <f t="shared" si="58"/>
        <v>0</v>
      </c>
      <c r="AA132" s="137">
        <f t="shared" si="58"/>
        <v>0</v>
      </c>
      <c r="AB132" s="141">
        <f t="shared" si="58"/>
        <v>0</v>
      </c>
    </row>
    <row r="133" spans="1:32" x14ac:dyDescent="0.25">
      <c r="A133" s="4"/>
      <c r="B133" s="35" t="s">
        <v>40</v>
      </c>
      <c r="C133" s="135"/>
      <c r="D133" s="136"/>
      <c r="E133" s="136"/>
      <c r="F133" s="136"/>
      <c r="G133" s="136"/>
      <c r="H133" s="137"/>
      <c r="I133" s="136"/>
      <c r="J133" s="137"/>
      <c r="K133" s="136"/>
      <c r="L133" s="231"/>
      <c r="M133" s="73">
        <v>0</v>
      </c>
      <c r="N133" s="73">
        <v>0</v>
      </c>
      <c r="O133" s="73">
        <v>0</v>
      </c>
      <c r="P133" s="73">
        <v>0</v>
      </c>
      <c r="Q133" s="73">
        <v>0</v>
      </c>
      <c r="R133" s="73">
        <v>0</v>
      </c>
      <c r="S133" s="73">
        <v>0</v>
      </c>
      <c r="T133" s="73">
        <v>0</v>
      </c>
      <c r="U133" s="74"/>
      <c r="V133" s="140">
        <f t="shared" si="59"/>
        <v>0</v>
      </c>
      <c r="W133" s="137">
        <f t="shared" si="59"/>
        <v>0</v>
      </c>
      <c r="X133" s="137">
        <f t="shared" si="58"/>
        <v>0</v>
      </c>
      <c r="Y133" s="137">
        <f t="shared" si="58"/>
        <v>0</v>
      </c>
      <c r="Z133" s="137">
        <f t="shared" si="58"/>
        <v>0</v>
      </c>
      <c r="AA133" s="137">
        <f t="shared" si="58"/>
        <v>0</v>
      </c>
      <c r="AB133" s="141">
        <f t="shared" si="58"/>
        <v>0</v>
      </c>
    </row>
    <row r="134" spans="1:32" x14ac:dyDescent="0.25">
      <c r="A134" s="4"/>
      <c r="B134" s="35" t="s">
        <v>41</v>
      </c>
      <c r="C134" s="140">
        <f>SUM(C129:C133)</f>
        <v>40</v>
      </c>
      <c r="D134" s="137">
        <f>SUM(D129:D133)</f>
        <v>612</v>
      </c>
      <c r="E134" s="137">
        <f t="shared" ref="E134:U134" si="60">SUM(E129:E133)</f>
        <v>763</v>
      </c>
      <c r="F134" s="137">
        <f t="shared" si="60"/>
        <v>413</v>
      </c>
      <c r="G134" s="137">
        <f t="shared" si="60"/>
        <v>235</v>
      </c>
      <c r="H134" s="137">
        <f t="shared" si="60"/>
        <v>472</v>
      </c>
      <c r="I134" s="137">
        <f t="shared" si="60"/>
        <v>331</v>
      </c>
      <c r="J134" s="137">
        <f t="shared" si="60"/>
        <v>256</v>
      </c>
      <c r="K134" s="137">
        <f t="shared" si="60"/>
        <v>61</v>
      </c>
      <c r="L134" s="231">
        <f t="shared" si="60"/>
        <v>8</v>
      </c>
      <c r="M134" s="73">
        <f t="shared" si="60"/>
        <v>7</v>
      </c>
      <c r="N134" s="73">
        <f t="shared" si="60"/>
        <v>14</v>
      </c>
      <c r="O134" s="73">
        <f t="shared" si="60"/>
        <v>6</v>
      </c>
      <c r="P134" s="73">
        <f t="shared" si="60"/>
        <v>0</v>
      </c>
      <c r="Q134" s="73">
        <f t="shared" si="60"/>
        <v>0</v>
      </c>
      <c r="R134" s="73">
        <f t="shared" si="60"/>
        <v>0</v>
      </c>
      <c r="S134" s="73">
        <f t="shared" si="60"/>
        <v>0</v>
      </c>
      <c r="T134" s="73">
        <f t="shared" si="60"/>
        <v>0</v>
      </c>
      <c r="U134" s="74">
        <f t="shared" si="60"/>
        <v>0</v>
      </c>
      <c r="V134" s="140">
        <f t="shared" ref="V134:AB134" si="61">SUM(V129:V133)</f>
        <v>34</v>
      </c>
      <c r="W134" s="137">
        <f t="shared" si="61"/>
        <v>612</v>
      </c>
      <c r="X134" s="137">
        <f t="shared" si="61"/>
        <v>763</v>
      </c>
      <c r="Y134" s="137">
        <f t="shared" si="61"/>
        <v>413</v>
      </c>
      <c r="Z134" s="137">
        <f t="shared" si="61"/>
        <v>235</v>
      </c>
      <c r="AA134" s="137">
        <f t="shared" si="61"/>
        <v>472</v>
      </c>
      <c r="AB134" s="141">
        <f t="shared" si="61"/>
        <v>331</v>
      </c>
    </row>
    <row r="135" spans="1:32" x14ac:dyDescent="0.25">
      <c r="A135" s="4">
        <f>+A128+1</f>
        <v>19</v>
      </c>
      <c r="B135" s="47" t="s">
        <v>24</v>
      </c>
      <c r="C135" s="142"/>
      <c r="D135" s="128"/>
      <c r="E135" s="128"/>
      <c r="F135" s="128"/>
      <c r="G135" s="128"/>
      <c r="H135" s="142"/>
      <c r="I135" s="128"/>
      <c r="J135" s="142"/>
      <c r="K135" s="128"/>
      <c r="L135" s="232"/>
      <c r="M135" s="213"/>
      <c r="N135" s="213"/>
      <c r="O135" s="213"/>
      <c r="P135" s="213"/>
      <c r="Q135" s="213"/>
      <c r="R135" s="213"/>
      <c r="S135" s="213"/>
      <c r="T135" s="213"/>
      <c r="U135" s="225"/>
      <c r="V135" s="144"/>
      <c r="W135" s="142"/>
      <c r="X135" s="128"/>
      <c r="Y135" s="142"/>
      <c r="Z135" s="128"/>
      <c r="AA135" s="142"/>
      <c r="AB135" s="145"/>
    </row>
    <row r="136" spans="1:32" x14ac:dyDescent="0.25">
      <c r="A136" s="4"/>
      <c r="B136" s="35" t="s">
        <v>36</v>
      </c>
      <c r="C136" s="146">
        <v>534</v>
      </c>
      <c r="D136" s="147">
        <v>728</v>
      </c>
      <c r="E136" s="147">
        <v>827</v>
      </c>
      <c r="F136" s="147">
        <v>787</v>
      </c>
      <c r="G136" s="147">
        <v>598</v>
      </c>
      <c r="H136" s="148">
        <v>434</v>
      </c>
      <c r="I136" s="147">
        <v>270</v>
      </c>
      <c r="J136" s="148">
        <v>212</v>
      </c>
      <c r="K136" s="147">
        <v>194</v>
      </c>
      <c r="L136" s="233">
        <v>106</v>
      </c>
      <c r="M136" s="214">
        <v>166</v>
      </c>
      <c r="N136" s="214">
        <v>352</v>
      </c>
      <c r="O136" s="214">
        <v>338</v>
      </c>
      <c r="P136" s="214">
        <v>135</v>
      </c>
      <c r="Q136" s="214">
        <v>117</v>
      </c>
      <c r="R136" s="214">
        <v>154</v>
      </c>
      <c r="S136" s="214">
        <v>102</v>
      </c>
      <c r="T136" s="214">
        <v>101</v>
      </c>
      <c r="U136" s="219"/>
      <c r="V136" s="149">
        <f>C136-O136</f>
        <v>196</v>
      </c>
      <c r="W136" s="148">
        <f>D136-P136</f>
        <v>593</v>
      </c>
      <c r="X136" s="148">
        <f t="shared" ref="X136:AB140" si="62">E136-Q136</f>
        <v>710</v>
      </c>
      <c r="Y136" s="148">
        <f t="shared" si="62"/>
        <v>633</v>
      </c>
      <c r="Z136" s="148">
        <f t="shared" si="62"/>
        <v>496</v>
      </c>
      <c r="AA136" s="148">
        <f t="shared" si="62"/>
        <v>333</v>
      </c>
      <c r="AB136" s="150">
        <f t="shared" si="62"/>
        <v>270</v>
      </c>
    </row>
    <row r="137" spans="1:32" x14ac:dyDescent="0.25">
      <c r="A137" s="4"/>
      <c r="B137" s="35" t="s">
        <v>37</v>
      </c>
      <c r="C137" s="146">
        <v>108</v>
      </c>
      <c r="D137" s="147">
        <v>228</v>
      </c>
      <c r="E137" s="147">
        <v>352</v>
      </c>
      <c r="F137" s="147">
        <v>349</v>
      </c>
      <c r="G137" s="147">
        <v>301</v>
      </c>
      <c r="H137" s="148">
        <v>289</v>
      </c>
      <c r="I137" s="147">
        <v>261</v>
      </c>
      <c r="J137" s="148">
        <v>192</v>
      </c>
      <c r="K137" s="147">
        <v>161</v>
      </c>
      <c r="L137" s="233">
        <v>63</v>
      </c>
      <c r="M137" s="214">
        <v>29</v>
      </c>
      <c r="N137" s="214">
        <v>25</v>
      </c>
      <c r="O137" s="214">
        <v>26</v>
      </c>
      <c r="P137" s="214">
        <v>17</v>
      </c>
      <c r="Q137" s="214">
        <v>14</v>
      </c>
      <c r="R137" s="214">
        <v>8</v>
      </c>
      <c r="S137" s="214">
        <v>10</v>
      </c>
      <c r="T137" s="214">
        <v>11</v>
      </c>
      <c r="U137" s="219"/>
      <c r="V137" s="149">
        <f t="shared" ref="V137:W140" si="63">C137-O137</f>
        <v>82</v>
      </c>
      <c r="W137" s="148">
        <f t="shared" si="63"/>
        <v>211</v>
      </c>
      <c r="X137" s="148">
        <f t="shared" si="62"/>
        <v>338</v>
      </c>
      <c r="Y137" s="148">
        <f t="shared" si="62"/>
        <v>341</v>
      </c>
      <c r="Z137" s="148">
        <f t="shared" si="62"/>
        <v>291</v>
      </c>
      <c r="AA137" s="148">
        <f t="shared" si="62"/>
        <v>278</v>
      </c>
      <c r="AB137" s="150">
        <f t="shared" si="62"/>
        <v>261</v>
      </c>
    </row>
    <row r="138" spans="1:32" x14ac:dyDescent="0.25">
      <c r="A138" s="4"/>
      <c r="B138" s="35" t="s">
        <v>38</v>
      </c>
      <c r="C138" s="146">
        <v>2</v>
      </c>
      <c r="D138" s="147">
        <v>2</v>
      </c>
      <c r="E138" s="147">
        <v>1</v>
      </c>
      <c r="F138" s="147">
        <v>0</v>
      </c>
      <c r="G138" s="147">
        <v>0</v>
      </c>
      <c r="H138" s="148">
        <v>0</v>
      </c>
      <c r="I138" s="147">
        <v>0</v>
      </c>
      <c r="J138" s="148">
        <v>0</v>
      </c>
      <c r="K138" s="147">
        <v>0</v>
      </c>
      <c r="L138" s="233">
        <v>0</v>
      </c>
      <c r="M138" s="214">
        <v>0</v>
      </c>
      <c r="N138" s="214">
        <v>0</v>
      </c>
      <c r="O138" s="214">
        <v>1</v>
      </c>
      <c r="P138" s="214">
        <v>2</v>
      </c>
      <c r="Q138" s="214">
        <v>3</v>
      </c>
      <c r="R138" s="214">
        <v>2</v>
      </c>
      <c r="S138" s="214">
        <v>2</v>
      </c>
      <c r="T138" s="214">
        <v>5</v>
      </c>
      <c r="U138" s="219"/>
      <c r="V138" s="149">
        <f t="shared" si="63"/>
        <v>1</v>
      </c>
      <c r="W138" s="148">
        <f t="shared" si="63"/>
        <v>0</v>
      </c>
      <c r="X138" s="148">
        <f t="shared" si="62"/>
        <v>-2</v>
      </c>
      <c r="Y138" s="148">
        <f t="shared" si="62"/>
        <v>-2</v>
      </c>
      <c r="Z138" s="148">
        <f t="shared" si="62"/>
        <v>-2</v>
      </c>
      <c r="AA138" s="148">
        <f t="shared" si="62"/>
        <v>-5</v>
      </c>
      <c r="AB138" s="150">
        <f t="shared" si="62"/>
        <v>0</v>
      </c>
    </row>
    <row r="139" spans="1:32" x14ac:dyDescent="0.25">
      <c r="A139" s="4"/>
      <c r="B139" s="35" t="s">
        <v>39</v>
      </c>
      <c r="C139" s="146">
        <v>0</v>
      </c>
      <c r="D139" s="147">
        <v>0</v>
      </c>
      <c r="E139" s="147">
        <v>0</v>
      </c>
      <c r="F139" s="147">
        <v>0</v>
      </c>
      <c r="G139" s="147">
        <v>0</v>
      </c>
      <c r="H139" s="148">
        <v>0</v>
      </c>
      <c r="I139" s="147">
        <v>0</v>
      </c>
      <c r="J139" s="148">
        <v>0</v>
      </c>
      <c r="K139" s="147">
        <v>0</v>
      </c>
      <c r="L139" s="233">
        <v>0</v>
      </c>
      <c r="M139" s="238">
        <v>0</v>
      </c>
      <c r="N139" s="238">
        <v>0</v>
      </c>
      <c r="O139" s="238">
        <v>0</v>
      </c>
      <c r="P139" s="238">
        <v>0</v>
      </c>
      <c r="Q139" s="214">
        <v>0</v>
      </c>
      <c r="R139" s="214">
        <v>0</v>
      </c>
      <c r="S139" s="214">
        <v>0</v>
      </c>
      <c r="T139" s="214">
        <v>0</v>
      </c>
      <c r="U139" s="219"/>
      <c r="V139" s="149">
        <f t="shared" si="63"/>
        <v>0</v>
      </c>
      <c r="W139" s="148">
        <f t="shared" si="63"/>
        <v>0</v>
      </c>
      <c r="X139" s="148">
        <f t="shared" si="62"/>
        <v>0</v>
      </c>
      <c r="Y139" s="148">
        <f t="shared" si="62"/>
        <v>0</v>
      </c>
      <c r="Z139" s="148">
        <f t="shared" si="62"/>
        <v>0</v>
      </c>
      <c r="AA139" s="148">
        <f t="shared" si="62"/>
        <v>0</v>
      </c>
      <c r="AB139" s="150">
        <f t="shared" si="62"/>
        <v>0</v>
      </c>
    </row>
    <row r="140" spans="1:32" x14ac:dyDescent="0.25">
      <c r="A140" s="4"/>
      <c r="B140" s="35" t="s">
        <v>40</v>
      </c>
      <c r="C140" s="146">
        <v>0</v>
      </c>
      <c r="D140" s="147">
        <v>0</v>
      </c>
      <c r="E140" s="147">
        <v>0</v>
      </c>
      <c r="F140" s="147">
        <v>0</v>
      </c>
      <c r="G140" s="147">
        <v>0</v>
      </c>
      <c r="H140" s="148">
        <v>0</v>
      </c>
      <c r="I140" s="147">
        <v>0</v>
      </c>
      <c r="J140" s="148">
        <v>0</v>
      </c>
      <c r="K140" s="147">
        <v>0</v>
      </c>
      <c r="L140" s="233">
        <v>0</v>
      </c>
      <c r="M140" s="236">
        <v>0</v>
      </c>
      <c r="N140" s="237">
        <v>0</v>
      </c>
      <c r="O140" s="237">
        <v>0</v>
      </c>
      <c r="P140" s="237">
        <v>0</v>
      </c>
      <c r="Q140" s="238">
        <v>0</v>
      </c>
      <c r="R140" s="238">
        <v>0</v>
      </c>
      <c r="S140" s="238">
        <v>0</v>
      </c>
      <c r="T140" s="238">
        <v>0</v>
      </c>
      <c r="U140" s="220"/>
      <c r="V140" s="149">
        <f t="shared" si="63"/>
        <v>0</v>
      </c>
      <c r="W140" s="148">
        <f t="shared" si="63"/>
        <v>0</v>
      </c>
      <c r="X140" s="148">
        <f t="shared" si="62"/>
        <v>0</v>
      </c>
      <c r="Y140" s="148">
        <f t="shared" si="62"/>
        <v>0</v>
      </c>
      <c r="Z140" s="148">
        <f t="shared" si="62"/>
        <v>0</v>
      </c>
      <c r="AA140" s="148">
        <f t="shared" si="62"/>
        <v>0</v>
      </c>
      <c r="AB140" s="150">
        <f t="shared" si="62"/>
        <v>0</v>
      </c>
    </row>
    <row r="141" spans="1:32" ht="15.75" thickBot="1" x14ac:dyDescent="0.3">
      <c r="A141" s="4"/>
      <c r="B141" s="36" t="s">
        <v>41</v>
      </c>
      <c r="C141" s="151">
        <f>SUM(C136:C140)</f>
        <v>644</v>
      </c>
      <c r="D141" s="152">
        <f>SUM(D136:D140)</f>
        <v>958</v>
      </c>
      <c r="E141" s="152">
        <f t="shared" ref="E141:V141" si="64">SUM(E136:E140)</f>
        <v>1180</v>
      </c>
      <c r="F141" s="152">
        <f t="shared" si="64"/>
        <v>1136</v>
      </c>
      <c r="G141" s="152">
        <f t="shared" si="64"/>
        <v>899</v>
      </c>
      <c r="H141" s="152">
        <f t="shared" si="64"/>
        <v>723</v>
      </c>
      <c r="I141" s="152">
        <f t="shared" si="64"/>
        <v>531</v>
      </c>
      <c r="J141" s="152">
        <f t="shared" si="64"/>
        <v>404</v>
      </c>
      <c r="K141" s="152">
        <f t="shared" si="64"/>
        <v>355</v>
      </c>
      <c r="L141" s="198">
        <f t="shared" si="64"/>
        <v>169</v>
      </c>
      <c r="M141" s="152">
        <f t="shared" si="64"/>
        <v>195</v>
      </c>
      <c r="N141" s="202">
        <f t="shared" si="64"/>
        <v>377</v>
      </c>
      <c r="O141" s="152">
        <f t="shared" si="64"/>
        <v>365</v>
      </c>
      <c r="P141" s="152">
        <f t="shared" si="64"/>
        <v>154</v>
      </c>
      <c r="Q141" s="152">
        <f t="shared" si="64"/>
        <v>134</v>
      </c>
      <c r="R141" s="152">
        <f t="shared" si="64"/>
        <v>164</v>
      </c>
      <c r="S141" s="152">
        <f t="shared" si="64"/>
        <v>114</v>
      </c>
      <c r="T141" s="152">
        <f t="shared" si="64"/>
        <v>117</v>
      </c>
      <c r="U141" s="153">
        <f t="shared" si="64"/>
        <v>0</v>
      </c>
      <c r="V141" s="152">
        <f t="shared" si="64"/>
        <v>279</v>
      </c>
      <c r="W141" s="152">
        <f t="shared" ref="W141:AB141" si="65">SUM(W136:W140)</f>
        <v>804</v>
      </c>
      <c r="X141" s="152">
        <f t="shared" si="65"/>
        <v>1046</v>
      </c>
      <c r="Y141" s="152">
        <f t="shared" si="65"/>
        <v>972</v>
      </c>
      <c r="Z141" s="152">
        <f t="shared" si="65"/>
        <v>785</v>
      </c>
      <c r="AA141" s="152">
        <f t="shared" si="65"/>
        <v>606</v>
      </c>
      <c r="AB141" s="153">
        <f t="shared" si="65"/>
        <v>531</v>
      </c>
      <c r="AC141" s="245">
        <f>R141-F141</f>
        <v>-972</v>
      </c>
      <c r="AD141" s="246">
        <f>(AC141/F141)*100</f>
        <v>-85.563380281690144</v>
      </c>
    </row>
    <row r="142" spans="1:32" ht="15.75" thickTop="1" x14ac:dyDescent="0.25">
      <c r="A142" s="4"/>
    </row>
    <row r="143" spans="1:32" x14ac:dyDescent="0.25">
      <c r="B143" s="1" t="s">
        <v>27</v>
      </c>
    </row>
    <row r="144" spans="1:32" ht="191.25" customHeight="1" x14ac:dyDescent="0.25">
      <c r="B144" s="241" t="s">
        <v>51</v>
      </c>
      <c r="C144" s="256" t="s">
        <v>53</v>
      </c>
      <c r="D144" s="256"/>
      <c r="E144" s="256"/>
      <c r="F144" s="256"/>
      <c r="G144" s="256"/>
      <c r="H144" s="256"/>
      <c r="I144" s="256"/>
      <c r="J144" s="256"/>
      <c r="K144" s="256"/>
      <c r="L144" s="256"/>
      <c r="N144" s="257" t="s">
        <v>52</v>
      </c>
      <c r="O144" s="257"/>
      <c r="P144" s="257"/>
      <c r="Q144" s="257"/>
      <c r="R144" s="257"/>
      <c r="S144" s="244"/>
      <c r="T144" s="248" t="s">
        <v>54</v>
      </c>
      <c r="U144" s="248"/>
      <c r="V144" s="248"/>
      <c r="W144" s="248"/>
      <c r="X144" s="248"/>
      <c r="Y144" s="248"/>
      <c r="AA144" s="248" t="s">
        <v>55</v>
      </c>
      <c r="AB144" s="248"/>
      <c r="AC144" s="248"/>
      <c r="AD144" s="248"/>
      <c r="AE144" s="248"/>
      <c r="AF144" s="248"/>
    </row>
    <row r="147" spans="2:12" x14ac:dyDescent="0.25">
      <c r="B147" s="34" t="s">
        <v>26</v>
      </c>
    </row>
    <row r="148" spans="2:12" ht="97.5" customHeight="1" x14ac:dyDescent="0.25">
      <c r="B148" s="230"/>
      <c r="C148" s="249"/>
      <c r="D148" s="249"/>
      <c r="E148" s="249"/>
      <c r="F148" s="249"/>
      <c r="G148" s="249"/>
      <c r="H148" s="249"/>
      <c r="I148" s="249"/>
      <c r="J148" s="249"/>
      <c r="K148" s="249"/>
      <c r="L148" s="249"/>
    </row>
    <row r="149" spans="2:12" ht="52.5" customHeight="1" x14ac:dyDescent="0.25">
      <c r="B149" s="230"/>
      <c r="C149" s="249"/>
      <c r="D149" s="249"/>
      <c r="E149" s="249"/>
      <c r="F149" s="249"/>
      <c r="G149" s="249"/>
      <c r="H149" s="249"/>
      <c r="I149" s="249"/>
      <c r="J149" s="249"/>
      <c r="K149" s="249"/>
      <c r="L149" s="249"/>
    </row>
    <row r="150" spans="2:12" ht="37.5" customHeight="1" x14ac:dyDescent="0.25">
      <c r="B150" s="230"/>
      <c r="C150" s="249"/>
      <c r="D150" s="249"/>
      <c r="E150" s="249"/>
      <c r="F150" s="249"/>
      <c r="G150" s="249"/>
      <c r="H150" s="249"/>
      <c r="I150" s="249"/>
      <c r="J150" s="249"/>
      <c r="K150" s="249"/>
      <c r="L150" s="249"/>
    </row>
    <row r="151" spans="2:12" ht="63.75" customHeight="1" x14ac:dyDescent="0.25">
      <c r="B151" s="230"/>
      <c r="C151" s="249"/>
      <c r="D151" s="249"/>
      <c r="E151" s="249"/>
      <c r="F151" s="249"/>
      <c r="G151" s="249"/>
      <c r="H151" s="249"/>
      <c r="I151" s="249"/>
      <c r="J151" s="249"/>
      <c r="K151" s="249"/>
      <c r="L151" s="249"/>
    </row>
  </sheetData>
  <mergeCells count="15">
    <mergeCell ref="AA144:AF144"/>
    <mergeCell ref="C149:L149"/>
    <mergeCell ref="C150:L150"/>
    <mergeCell ref="C151:L151"/>
    <mergeCell ref="B1:W1"/>
    <mergeCell ref="C2:I2"/>
    <mergeCell ref="C3:I3"/>
    <mergeCell ref="C4:I4"/>
    <mergeCell ref="C148:L148"/>
    <mergeCell ref="M2:S2"/>
    <mergeCell ref="M3:S3"/>
    <mergeCell ref="M4:S4"/>
    <mergeCell ref="C144:L144"/>
    <mergeCell ref="N144:R144"/>
    <mergeCell ref="T144:Y144"/>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44"/>
  <sheetViews>
    <sheetView tabSelected="1" workbookViewId="0">
      <pane xSplit="2" ySplit="8" topLeftCell="C111" activePane="bottomRight" state="frozen"/>
      <selection pane="topRight" activeCell="C1" sqref="C1"/>
      <selection pane="bottomLeft" activeCell="A9" sqref="A9"/>
      <selection pane="bottomRight" activeCell="C2" sqref="C2:I2"/>
    </sheetView>
  </sheetViews>
  <sheetFormatPr defaultColWidth="9.140625" defaultRowHeight="15" x14ac:dyDescent="0.25"/>
  <cols>
    <col min="1" max="1" width="5.85546875" style="2" customWidth="1"/>
    <col min="2" max="2" width="63" style="2" customWidth="1"/>
    <col min="3" max="3" width="13.5703125" style="2" bestFit="1" customWidth="1"/>
    <col min="4" max="12" width="10.85546875" style="2" bestFit="1" customWidth="1"/>
    <col min="13" max="15" width="11.85546875" style="2" bestFit="1" customWidth="1"/>
    <col min="16" max="23" width="10.85546875" style="2" bestFit="1" customWidth="1"/>
    <col min="24" max="16384" width="9.140625" style="2"/>
  </cols>
  <sheetData>
    <row r="1" spans="1:28" ht="16.5" thickTop="1" thickBot="1" x14ac:dyDescent="0.3">
      <c r="B1" s="250" t="s">
        <v>19</v>
      </c>
      <c r="C1" s="251"/>
      <c r="D1" s="251"/>
      <c r="E1" s="251"/>
      <c r="F1" s="251"/>
      <c r="G1" s="251"/>
      <c r="H1" s="251"/>
      <c r="I1" s="251"/>
      <c r="J1" s="251"/>
      <c r="K1" s="251"/>
      <c r="L1" s="251"/>
      <c r="M1" s="251"/>
      <c r="N1" s="251"/>
      <c r="O1" s="251"/>
      <c r="P1" s="251"/>
      <c r="Q1" s="251"/>
      <c r="R1" s="251"/>
      <c r="S1" s="251"/>
      <c r="T1" s="251"/>
      <c r="U1" s="251"/>
      <c r="V1" s="251"/>
      <c r="W1" s="251"/>
      <c r="X1" s="38"/>
      <c r="Y1" s="38"/>
      <c r="Z1" s="38"/>
      <c r="AA1" s="38"/>
      <c r="AB1" s="39"/>
    </row>
    <row r="2" spans="1:28" ht="27.6" customHeight="1" thickTop="1" thickBot="1" x14ac:dyDescent="0.3">
      <c r="B2" s="5" t="s">
        <v>0</v>
      </c>
      <c r="C2" s="252" t="s">
        <v>56</v>
      </c>
      <c r="D2" s="253"/>
      <c r="E2" s="253"/>
      <c r="F2" s="253"/>
      <c r="G2" s="253"/>
      <c r="H2" s="253"/>
      <c r="I2" s="253"/>
      <c r="J2" s="6"/>
      <c r="K2" s="7"/>
      <c r="L2" s="7"/>
      <c r="M2" s="7"/>
      <c r="N2" s="7"/>
      <c r="O2" s="7"/>
      <c r="P2" s="7"/>
      <c r="Q2" s="7"/>
      <c r="R2" s="7"/>
      <c r="S2" s="7"/>
      <c r="T2" s="7"/>
      <c r="U2" s="7"/>
      <c r="V2" s="7"/>
      <c r="W2" s="8"/>
    </row>
    <row r="3" spans="1:28" ht="27.6" customHeight="1" thickTop="1" thickBot="1" x14ac:dyDescent="0.3">
      <c r="B3" s="5" t="s">
        <v>1</v>
      </c>
      <c r="C3" s="252" t="s">
        <v>48</v>
      </c>
      <c r="D3" s="253"/>
      <c r="E3" s="253"/>
      <c r="F3" s="253"/>
      <c r="G3" s="253"/>
      <c r="H3" s="253"/>
      <c r="I3" s="253"/>
      <c r="J3" s="6"/>
      <c r="K3" s="9"/>
      <c r="L3" s="9"/>
      <c r="M3" s="9"/>
      <c r="N3" s="9"/>
      <c r="O3" s="9"/>
      <c r="P3" s="9"/>
      <c r="Q3" s="9"/>
      <c r="R3" s="9"/>
      <c r="S3" s="9"/>
      <c r="T3" s="9"/>
      <c r="U3" s="9"/>
      <c r="V3" s="9"/>
      <c r="W3" s="10"/>
    </row>
    <row r="4" spans="1:28" ht="27.6" customHeight="1" thickTop="1" thickBot="1" x14ac:dyDescent="0.3">
      <c r="B4" s="5" t="s">
        <v>2</v>
      </c>
      <c r="C4" s="254">
        <v>44077</v>
      </c>
      <c r="D4" s="255"/>
      <c r="E4" s="255"/>
      <c r="F4" s="255"/>
      <c r="G4" s="255"/>
      <c r="H4" s="255"/>
      <c r="I4" s="255"/>
      <c r="J4" s="6"/>
      <c r="K4" s="9"/>
      <c r="L4" s="9"/>
      <c r="M4" s="9"/>
      <c r="N4" s="9"/>
      <c r="O4" s="9"/>
      <c r="P4" s="9"/>
      <c r="Q4" s="9"/>
      <c r="R4" s="9"/>
      <c r="S4" s="9"/>
      <c r="T4" s="9"/>
      <c r="U4" s="9"/>
      <c r="V4" s="9"/>
      <c r="W4" s="11"/>
    </row>
    <row r="5" spans="1:28" ht="15.75" thickTop="1" x14ac:dyDescent="0.25">
      <c r="B5" s="5"/>
      <c r="C5" s="12"/>
      <c r="D5" s="12"/>
      <c r="E5" s="12"/>
      <c r="F5" s="6"/>
      <c r="G5" s="7"/>
      <c r="H5" s="6"/>
      <c r="I5" s="7"/>
      <c r="J5" s="6"/>
      <c r="K5" s="9"/>
      <c r="L5" s="9"/>
      <c r="M5" s="9"/>
      <c r="N5" s="9"/>
      <c r="O5" s="9"/>
      <c r="P5" s="9"/>
      <c r="Q5" s="9"/>
      <c r="R5" s="9"/>
      <c r="S5" s="9"/>
      <c r="T5" s="9"/>
      <c r="U5" s="9"/>
      <c r="V5" s="9"/>
      <c r="W5" s="11"/>
    </row>
    <row r="6" spans="1:28" ht="15.75" thickBot="1" x14ac:dyDescent="0.3">
      <c r="B6" s="13"/>
      <c r="C6" s="14"/>
      <c r="D6" s="15"/>
      <c r="E6" s="15"/>
      <c r="F6" s="16"/>
      <c r="G6" s="17"/>
      <c r="H6" s="18"/>
      <c r="I6" s="17"/>
      <c r="J6" s="19"/>
      <c r="K6" s="18"/>
      <c r="L6" s="18"/>
      <c r="M6" s="18"/>
      <c r="N6" s="18"/>
      <c r="O6" s="18"/>
      <c r="P6" s="18"/>
      <c r="Q6" s="18"/>
      <c r="R6" s="18"/>
      <c r="S6" s="18"/>
      <c r="T6" s="18"/>
      <c r="U6" s="18"/>
      <c r="V6" s="18"/>
      <c r="W6" s="20"/>
    </row>
    <row r="7" spans="1:28" s="3" customFormat="1" ht="15.75" thickBot="1" x14ac:dyDescent="0.3">
      <c r="B7" s="21"/>
      <c r="C7" s="22"/>
      <c r="D7" s="23"/>
      <c r="E7" s="23"/>
      <c r="F7" s="23"/>
      <c r="G7" s="23"/>
      <c r="H7" s="23"/>
      <c r="I7" s="23"/>
      <c r="J7" s="23"/>
      <c r="K7" s="23"/>
      <c r="L7" s="196"/>
      <c r="M7" s="203"/>
      <c r="N7" s="203"/>
      <c r="O7" s="25"/>
      <c r="P7" s="23"/>
      <c r="Q7" s="23"/>
      <c r="R7" s="23"/>
      <c r="S7" s="23"/>
      <c r="T7" s="23"/>
      <c r="U7" s="26"/>
      <c r="V7" s="22"/>
      <c r="W7" s="23"/>
      <c r="X7" s="23"/>
      <c r="Y7" s="23"/>
      <c r="Z7" s="23"/>
      <c r="AA7" s="23"/>
      <c r="AB7" s="24"/>
    </row>
    <row r="8" spans="1:28" ht="15.75" thickBot="1" x14ac:dyDescent="0.3">
      <c r="B8" s="27"/>
      <c r="C8" s="206">
        <v>43937</v>
      </c>
      <c r="D8" s="207">
        <v>43944</v>
      </c>
      <c r="E8" s="207">
        <v>43951</v>
      </c>
      <c r="F8" s="207">
        <v>43958</v>
      </c>
      <c r="G8" s="207">
        <v>43965</v>
      </c>
      <c r="H8" s="207">
        <v>43972</v>
      </c>
      <c r="I8" s="207">
        <v>43979</v>
      </c>
      <c r="J8" s="207">
        <v>43986</v>
      </c>
      <c r="K8" s="207">
        <v>43993</v>
      </c>
      <c r="L8" s="208">
        <v>44000</v>
      </c>
      <c r="M8" s="209">
        <v>44007</v>
      </c>
      <c r="N8" s="210">
        <v>44014</v>
      </c>
      <c r="O8" s="209">
        <v>44021</v>
      </c>
      <c r="P8" s="207">
        <v>44028</v>
      </c>
      <c r="Q8" s="207">
        <v>44035</v>
      </c>
      <c r="R8" s="207">
        <v>44042</v>
      </c>
      <c r="S8" s="207">
        <v>44049</v>
      </c>
      <c r="T8" s="207">
        <v>44056</v>
      </c>
      <c r="U8" s="211">
        <v>44063</v>
      </c>
      <c r="V8" s="206">
        <v>44070</v>
      </c>
      <c r="W8" s="247">
        <v>44077</v>
      </c>
      <c r="X8" s="29"/>
      <c r="Y8" s="29"/>
      <c r="Z8" s="29"/>
      <c r="AA8" s="29"/>
      <c r="AB8" s="32"/>
    </row>
    <row r="9" spans="1:28"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67"/>
    </row>
    <row r="10" spans="1:28"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3">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71"/>
      <c r="Y10" s="71"/>
      <c r="Z10" s="71"/>
      <c r="AA10" s="71"/>
      <c r="AB10" s="70"/>
    </row>
    <row r="11" spans="1:28"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3">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71"/>
      <c r="Y11" s="71"/>
      <c r="Z11" s="71"/>
      <c r="AA11" s="71"/>
      <c r="AB11" s="70"/>
    </row>
    <row r="12" spans="1:28"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3">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71"/>
      <c r="Y12" s="71"/>
      <c r="Z12" s="71"/>
      <c r="AA12" s="71"/>
      <c r="AB12" s="70"/>
    </row>
    <row r="13" spans="1:28"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3">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71"/>
      <c r="Y13" s="71"/>
      <c r="Z13" s="71"/>
      <c r="AA13" s="71"/>
      <c r="AB13" s="70"/>
    </row>
    <row r="14" spans="1:28" x14ac:dyDescent="0.25">
      <c r="A14" s="4"/>
      <c r="B14" s="35" t="s">
        <v>40</v>
      </c>
      <c r="C14" s="131">
        <f t="shared" ref="C14:I14" si="0">SUM(C21+C28+C35-0)</f>
        <v>7</v>
      </c>
      <c r="D14" s="69">
        <f t="shared" si="0"/>
        <v>4</v>
      </c>
      <c r="E14" s="69">
        <f t="shared" si="0"/>
        <v>4</v>
      </c>
      <c r="F14" s="69">
        <f t="shared" si="0"/>
        <v>7</v>
      </c>
      <c r="G14" s="69">
        <f t="shared" si="0"/>
        <v>8</v>
      </c>
      <c r="H14" s="69">
        <f t="shared" si="0"/>
        <v>8</v>
      </c>
      <c r="I14" s="69">
        <f t="shared" si="0"/>
        <v>9</v>
      </c>
      <c r="J14" s="69">
        <f>SUM(J21+J28+J35-2)</f>
        <v>10</v>
      </c>
      <c r="K14" s="69">
        <f>SUM(K21+K28+K35-1)</f>
        <v>10</v>
      </c>
      <c r="L14" s="243">
        <f>SUM(L21+L28+L35-1)</f>
        <v>12</v>
      </c>
      <c r="M14" s="68">
        <f>SUM(M21+M28+M35-2)</f>
        <v>10</v>
      </c>
      <c r="N14" s="68">
        <f>SUM(N21+N28+N35-2)</f>
        <v>12</v>
      </c>
      <c r="O14" s="68">
        <f>SUM(O21+O28+O35-1)</f>
        <v>9</v>
      </c>
      <c r="P14" s="68">
        <f>SUM(P21+P28+P35-1)</f>
        <v>7</v>
      </c>
      <c r="Q14" s="68">
        <f>SUM(Q21+Q28+Q35-1)</f>
        <v>7</v>
      </c>
      <c r="R14" s="68">
        <f>SUM(R21+R28+R35-2)</f>
        <v>5</v>
      </c>
      <c r="S14" s="68">
        <f>SUM(S21+S28+S35-1)</f>
        <v>7</v>
      </c>
      <c r="T14" s="68">
        <f>SUM(T21+T28+T35-1)</f>
        <v>8</v>
      </c>
      <c r="U14" s="68">
        <f>SUM(U21+U28+U35-1)</f>
        <v>7</v>
      </c>
      <c r="V14" s="68">
        <f>SUM(V21+V28+V35-1)</f>
        <v>7</v>
      </c>
      <c r="W14" s="68">
        <f>SUM(W21+W28+W35-1)</f>
        <v>3</v>
      </c>
      <c r="X14" s="71"/>
      <c r="Y14" s="71"/>
      <c r="Z14" s="71"/>
      <c r="AA14" s="71"/>
      <c r="AB14" s="70"/>
    </row>
    <row r="15" spans="1:28" x14ac:dyDescent="0.25">
      <c r="B15" s="35" t="s">
        <v>41</v>
      </c>
      <c r="C15" s="131">
        <f>SUM(C10:C14)</f>
        <v>28570</v>
      </c>
      <c r="D15" s="71">
        <f>SUM(D10:D14)</f>
        <v>27951</v>
      </c>
      <c r="E15" s="71">
        <f t="shared" ref="E15:W15" si="1">SUM(E10:E14)</f>
        <v>28846</v>
      </c>
      <c r="F15" s="71">
        <f t="shared" si="1"/>
        <v>27716</v>
      </c>
      <c r="G15" s="71">
        <f t="shared" si="1"/>
        <v>27687</v>
      </c>
      <c r="H15" s="71">
        <f t="shared" si="1"/>
        <v>28181</v>
      </c>
      <c r="I15" s="71">
        <f t="shared" si="1"/>
        <v>29336</v>
      </c>
      <c r="J15" s="71">
        <f t="shared" si="1"/>
        <v>28235</v>
      </c>
      <c r="K15" s="71">
        <f t="shared" si="1"/>
        <v>27349</v>
      </c>
      <c r="L15" s="162">
        <f t="shared" si="1"/>
        <v>28431</v>
      </c>
      <c r="M15" s="71">
        <f t="shared" si="1"/>
        <v>28290</v>
      </c>
      <c r="N15" s="69">
        <f t="shared" si="1"/>
        <v>28948</v>
      </c>
      <c r="O15" s="71">
        <f t="shared" si="1"/>
        <v>28287</v>
      </c>
      <c r="P15" s="71">
        <f t="shared" si="1"/>
        <v>29122</v>
      </c>
      <c r="Q15" s="71">
        <f t="shared" si="1"/>
        <v>30033</v>
      </c>
      <c r="R15" s="71">
        <f t="shared" si="1"/>
        <v>30270</v>
      </c>
      <c r="S15" s="71">
        <f>SUM(S10:S14)</f>
        <v>28784</v>
      </c>
      <c r="T15" s="71">
        <f t="shared" si="1"/>
        <v>29243</v>
      </c>
      <c r="U15" s="171">
        <f t="shared" si="1"/>
        <v>29325</v>
      </c>
      <c r="V15" s="171">
        <f t="shared" si="1"/>
        <v>29407</v>
      </c>
      <c r="W15" s="171">
        <f t="shared" si="1"/>
        <v>27784</v>
      </c>
      <c r="X15" s="71"/>
      <c r="Y15" s="71"/>
      <c r="Z15" s="71"/>
      <c r="AA15" s="71"/>
      <c r="AB15" s="70"/>
    </row>
    <row r="16" spans="1:28"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74"/>
    </row>
    <row r="17" spans="1:28"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c r="Y17" s="71"/>
      <c r="Z17" s="71"/>
      <c r="AA17" s="71"/>
      <c r="AB17" s="70"/>
    </row>
    <row r="18" spans="1:28"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c r="Y18" s="71"/>
      <c r="Z18" s="71"/>
      <c r="AA18" s="71"/>
      <c r="AB18" s="70"/>
    </row>
    <row r="19" spans="1:28"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c r="Y19" s="71"/>
      <c r="Z19" s="71"/>
      <c r="AA19" s="71"/>
      <c r="AB19" s="70"/>
    </row>
    <row r="20" spans="1:28"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c r="Y20" s="71"/>
      <c r="Z20" s="71"/>
      <c r="AA20" s="71"/>
      <c r="AB20" s="70"/>
    </row>
    <row r="21" spans="1:28"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c r="Y21" s="71"/>
      <c r="Z21" s="71"/>
      <c r="AA21" s="71"/>
      <c r="AB21" s="70"/>
    </row>
    <row r="22" spans="1:28" x14ac:dyDescent="0.25">
      <c r="B22" s="35" t="s">
        <v>41</v>
      </c>
      <c r="C22" s="131">
        <f>SUM(C17:C21)</f>
        <v>16349</v>
      </c>
      <c r="D22" s="71">
        <f>SUM(D17:D21)</f>
        <v>15388</v>
      </c>
      <c r="E22" s="71">
        <f t="shared" ref="E22:V22" si="2">SUM(E17:E21)</f>
        <v>17061</v>
      </c>
      <c r="F22" s="71">
        <f t="shared" si="2"/>
        <v>15726</v>
      </c>
      <c r="G22" s="71">
        <f t="shared" si="2"/>
        <v>16019</v>
      </c>
      <c r="H22" s="71">
        <f t="shared" si="2"/>
        <v>15272</v>
      </c>
      <c r="I22" s="71">
        <f t="shared" si="2"/>
        <v>16337</v>
      </c>
      <c r="J22" s="71">
        <f t="shared" si="2"/>
        <v>15860</v>
      </c>
      <c r="K22" s="71">
        <f t="shared" si="2"/>
        <v>13249</v>
      </c>
      <c r="L22" s="162">
        <f t="shared" si="2"/>
        <v>15159</v>
      </c>
      <c r="M22" s="71">
        <f t="shared" si="2"/>
        <v>14737</v>
      </c>
      <c r="N22" s="71">
        <f t="shared" si="2"/>
        <v>17332</v>
      </c>
      <c r="O22" s="71">
        <f t="shared" si="2"/>
        <v>16745</v>
      </c>
      <c r="P22" s="71">
        <f t="shared" si="2"/>
        <v>16018</v>
      </c>
      <c r="Q22" s="71">
        <f t="shared" si="2"/>
        <v>17125</v>
      </c>
      <c r="R22" s="71">
        <f t="shared" si="2"/>
        <v>16922</v>
      </c>
      <c r="S22" s="71">
        <f t="shared" si="2"/>
        <v>15016</v>
      </c>
      <c r="T22" s="71">
        <f t="shared" si="2"/>
        <v>15605</v>
      </c>
      <c r="U22" s="172">
        <f t="shared" si="2"/>
        <v>15499</v>
      </c>
      <c r="V22" s="172">
        <f t="shared" si="2"/>
        <v>14352</v>
      </c>
      <c r="W22" s="172">
        <f>SUM(W17:W21)</f>
        <v>13281</v>
      </c>
      <c r="X22" s="71"/>
      <c r="Y22" s="71"/>
      <c r="Z22" s="71"/>
      <c r="AA22" s="71"/>
      <c r="AB22" s="70"/>
    </row>
    <row r="23" spans="1:28"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70"/>
    </row>
    <row r="24" spans="1:28" x14ac:dyDescent="0.25">
      <c r="A24" s="4"/>
      <c r="B24" s="35" t="s">
        <v>36</v>
      </c>
      <c r="C24" s="226">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c r="Y24" s="71"/>
      <c r="Z24" s="71"/>
      <c r="AA24" s="71"/>
      <c r="AB24" s="70"/>
    </row>
    <row r="25" spans="1:28" x14ac:dyDescent="0.25">
      <c r="A25" s="4"/>
      <c r="B25" s="35" t="s">
        <v>37</v>
      </c>
      <c r="C25" s="226">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c r="Y25" s="71"/>
      <c r="Z25" s="71"/>
      <c r="AA25" s="71"/>
      <c r="AB25" s="70"/>
    </row>
    <row r="26" spans="1:28" x14ac:dyDescent="0.25">
      <c r="A26" s="4"/>
      <c r="B26" s="35" t="s">
        <v>38</v>
      </c>
      <c r="C26" s="226">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c r="Y26" s="71"/>
      <c r="Z26" s="71"/>
      <c r="AA26" s="71"/>
      <c r="AB26" s="70"/>
    </row>
    <row r="27" spans="1:28" x14ac:dyDescent="0.25">
      <c r="A27" s="4"/>
      <c r="B27" s="35" t="s">
        <v>39</v>
      </c>
      <c r="C27" s="226">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c r="Y27" s="71"/>
      <c r="Z27" s="71"/>
      <c r="AA27" s="71"/>
      <c r="AB27" s="70"/>
    </row>
    <row r="28" spans="1:28" x14ac:dyDescent="0.25">
      <c r="A28" s="4"/>
      <c r="B28" s="35" t="s">
        <v>40</v>
      </c>
      <c r="C28" s="226">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c r="Y28" s="71"/>
      <c r="Z28" s="71"/>
      <c r="AA28" s="71"/>
      <c r="AB28" s="70"/>
    </row>
    <row r="29" spans="1:28" x14ac:dyDescent="0.25">
      <c r="A29" s="4"/>
      <c r="B29" s="35" t="s">
        <v>41</v>
      </c>
      <c r="C29" s="131">
        <f>SUM(C24:C28)</f>
        <v>11180</v>
      </c>
      <c r="D29" s="71">
        <f>SUM(D24:D28)</f>
        <v>10990</v>
      </c>
      <c r="E29" s="71">
        <f t="shared" ref="E29:W29" si="3">SUM(E24:E28)</f>
        <v>11191</v>
      </c>
      <c r="F29" s="71">
        <f t="shared" si="3"/>
        <v>11162</v>
      </c>
      <c r="G29" s="71">
        <f t="shared" si="3"/>
        <v>10324</v>
      </c>
      <c r="H29" s="71">
        <f t="shared" si="3"/>
        <v>11654</v>
      </c>
      <c r="I29" s="71">
        <f t="shared" si="3"/>
        <v>11420</v>
      </c>
      <c r="J29" s="71">
        <f t="shared" si="3"/>
        <v>11183</v>
      </c>
      <c r="K29" s="71">
        <f t="shared" si="3"/>
        <v>11577</v>
      </c>
      <c r="L29" s="162">
        <f t="shared" si="3"/>
        <v>11341</v>
      </c>
      <c r="M29" s="71">
        <f t="shared" si="3"/>
        <v>11463</v>
      </c>
      <c r="N29" s="71">
        <f t="shared" si="3"/>
        <v>10747</v>
      </c>
      <c r="O29" s="71">
        <f t="shared" si="3"/>
        <v>9699</v>
      </c>
      <c r="P29" s="71">
        <f t="shared" si="3"/>
        <v>11301</v>
      </c>
      <c r="Q29" s="71">
        <f t="shared" si="3"/>
        <v>11907</v>
      </c>
      <c r="R29" s="71">
        <f t="shared" si="3"/>
        <v>12816</v>
      </c>
      <c r="S29" s="71">
        <f t="shared" si="3"/>
        <v>12429</v>
      </c>
      <c r="T29" s="71">
        <f t="shared" si="3"/>
        <v>12473</v>
      </c>
      <c r="U29" s="172">
        <f t="shared" si="3"/>
        <v>12441</v>
      </c>
      <c r="V29" s="172">
        <f t="shared" si="3"/>
        <v>12695</v>
      </c>
      <c r="W29" s="172">
        <f t="shared" si="3"/>
        <v>12196</v>
      </c>
      <c r="X29" s="71"/>
      <c r="Y29" s="71"/>
      <c r="Z29" s="71"/>
      <c r="AA29" s="71"/>
      <c r="AB29" s="70"/>
    </row>
    <row r="30" spans="1:28"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70"/>
    </row>
    <row r="31" spans="1:28" x14ac:dyDescent="0.25">
      <c r="A31" s="4"/>
      <c r="B31" s="35" t="s">
        <v>36</v>
      </c>
      <c r="C31" s="224">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c r="Y31" s="71"/>
      <c r="Z31" s="71"/>
      <c r="AA31" s="71"/>
      <c r="AB31" s="70"/>
    </row>
    <row r="32" spans="1:28" x14ac:dyDescent="0.25">
      <c r="A32" s="4"/>
      <c r="B32" s="35" t="s">
        <v>37</v>
      </c>
      <c r="C32" s="224">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c r="Y32" s="71"/>
      <c r="Z32" s="71"/>
      <c r="AA32" s="71"/>
      <c r="AB32" s="70"/>
    </row>
    <row r="33" spans="1:28" x14ac:dyDescent="0.25">
      <c r="A33" s="4"/>
      <c r="B33" s="35" t="s">
        <v>38</v>
      </c>
      <c r="C33" s="227">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c r="Y33" s="71"/>
      <c r="Z33" s="71"/>
      <c r="AA33" s="71"/>
      <c r="AB33" s="70"/>
    </row>
    <row r="34" spans="1:28" x14ac:dyDescent="0.25">
      <c r="A34" s="4"/>
      <c r="B34" s="35" t="s">
        <v>39</v>
      </c>
      <c r="C34" s="227">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c r="Y34" s="71"/>
      <c r="Z34" s="71"/>
      <c r="AA34" s="71"/>
      <c r="AB34" s="70"/>
    </row>
    <row r="35" spans="1:28"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c r="Y35" s="71"/>
      <c r="Z35" s="71"/>
      <c r="AA35" s="71"/>
      <c r="AB35" s="70"/>
    </row>
    <row r="36" spans="1:28" ht="15.75" thickBot="1" x14ac:dyDescent="0.3">
      <c r="A36" s="4"/>
      <c r="B36" s="37" t="s">
        <v>41</v>
      </c>
      <c r="C36" s="122">
        <f>SUM(C31:C35)</f>
        <v>6990</v>
      </c>
      <c r="D36" s="60">
        <f>SUM(D31:D35)</f>
        <v>7375</v>
      </c>
      <c r="E36" s="60">
        <f t="shared" ref="E36:W36" si="4">SUM(E31:E35)</f>
        <v>7578</v>
      </c>
      <c r="F36" s="60">
        <f t="shared" si="4"/>
        <v>7547</v>
      </c>
      <c r="G36" s="60">
        <f t="shared" si="4"/>
        <v>8001</v>
      </c>
      <c r="H36" s="60">
        <f t="shared" si="4"/>
        <v>8286</v>
      </c>
      <c r="I36" s="60">
        <f t="shared" si="4"/>
        <v>8730</v>
      </c>
      <c r="J36" s="60">
        <f t="shared" si="4"/>
        <v>8594</v>
      </c>
      <c r="K36" s="60">
        <f t="shared" si="4"/>
        <v>8781</v>
      </c>
      <c r="L36" s="163">
        <f t="shared" si="4"/>
        <v>8874</v>
      </c>
      <c r="M36" s="60">
        <f t="shared" si="4"/>
        <v>8839</v>
      </c>
      <c r="N36" s="60">
        <f t="shared" si="4"/>
        <v>8574</v>
      </c>
      <c r="O36" s="60">
        <f t="shared" si="4"/>
        <v>8678</v>
      </c>
      <c r="P36" s="60">
        <f t="shared" si="4"/>
        <v>8848</v>
      </c>
      <c r="Q36" s="60">
        <f t="shared" si="4"/>
        <v>8800</v>
      </c>
      <c r="R36" s="60">
        <f t="shared" si="4"/>
        <v>8746</v>
      </c>
      <c r="S36" s="60">
        <f t="shared" si="4"/>
        <v>8832</v>
      </c>
      <c r="T36" s="60">
        <f t="shared" si="4"/>
        <v>9212</v>
      </c>
      <c r="U36" s="173">
        <f t="shared" si="4"/>
        <v>9905</v>
      </c>
      <c r="V36" s="173">
        <f t="shared" si="4"/>
        <v>10688</v>
      </c>
      <c r="W36" s="173">
        <f t="shared" si="4"/>
        <v>10405</v>
      </c>
      <c r="X36" s="60"/>
      <c r="Y36" s="60"/>
      <c r="Z36" s="60"/>
      <c r="AA36" s="60"/>
      <c r="AB36" s="59"/>
    </row>
    <row r="37" spans="1:28"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75"/>
    </row>
    <row r="38" spans="1:28"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c r="Y38" s="79"/>
      <c r="Z38" s="79"/>
      <c r="AA38" s="79"/>
      <c r="AB38" s="78"/>
    </row>
    <row r="39" spans="1:28"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c r="Y39" s="79"/>
      <c r="Z39" s="79"/>
      <c r="AA39" s="79"/>
      <c r="AB39" s="78"/>
    </row>
    <row r="40" spans="1:28"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c r="Y40" s="79"/>
      <c r="Z40" s="79"/>
      <c r="AA40" s="79"/>
      <c r="AB40" s="78"/>
    </row>
    <row r="41" spans="1:28"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c r="Y41" s="79"/>
      <c r="Z41" s="79"/>
      <c r="AA41" s="79"/>
      <c r="AB41" s="78"/>
    </row>
    <row r="42" spans="1:28"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c r="Y42" s="79"/>
      <c r="Z42" s="79"/>
      <c r="AA42" s="79"/>
      <c r="AB42" s="78"/>
    </row>
    <row r="43" spans="1:28" x14ac:dyDescent="0.25">
      <c r="A43" s="4"/>
      <c r="B43" s="35" t="s">
        <v>41</v>
      </c>
      <c r="C43" s="108">
        <f>SUM(C38:C42)</f>
        <v>2586010.04</v>
      </c>
      <c r="D43" s="79">
        <f>SUM(D38:D42)</f>
        <v>2448089.62</v>
      </c>
      <c r="E43" s="79">
        <f t="shared" ref="E43:W43" si="5">SUM(E38:E42)</f>
        <v>2470469.0100000002</v>
      </c>
      <c r="F43" s="79">
        <f t="shared" si="5"/>
        <v>2242417.4899999998</v>
      </c>
      <c r="G43" s="79">
        <f t="shared" si="5"/>
        <v>2163061.3199999998</v>
      </c>
      <c r="H43" s="79">
        <f>SUM(H38:H42)</f>
        <v>1938750.42</v>
      </c>
      <c r="I43" s="79">
        <f t="shared" si="5"/>
        <v>2116810.9</v>
      </c>
      <c r="J43" s="79">
        <f t="shared" si="5"/>
        <v>2045737.49</v>
      </c>
      <c r="K43" s="79">
        <f t="shared" si="5"/>
        <v>1714717.23</v>
      </c>
      <c r="L43" s="110">
        <f t="shared" si="5"/>
        <v>1720436.0800000003</v>
      </c>
      <c r="M43" s="79">
        <f t="shared" si="5"/>
        <v>1446523.02</v>
      </c>
      <c r="N43" s="79">
        <f t="shared" si="5"/>
        <v>1383423.34</v>
      </c>
      <c r="O43" s="79">
        <f t="shared" si="5"/>
        <v>1190864.7499999998</v>
      </c>
      <c r="P43" s="79">
        <f t="shared" si="5"/>
        <v>904282</v>
      </c>
      <c r="Q43" s="79">
        <f t="shared" si="5"/>
        <v>803294.1100000001</v>
      </c>
      <c r="R43" s="79">
        <f t="shared" si="5"/>
        <v>662743.52</v>
      </c>
      <c r="S43" s="79">
        <f t="shared" si="5"/>
        <v>566437.17000000004</v>
      </c>
      <c r="T43" s="79">
        <f t="shared" si="5"/>
        <v>610861.44999999995</v>
      </c>
      <c r="U43" s="175">
        <f t="shared" si="5"/>
        <v>572795.44000000006</v>
      </c>
      <c r="V43" s="175">
        <f t="shared" si="5"/>
        <v>682432.27999999991</v>
      </c>
      <c r="W43" s="175">
        <f t="shared" si="5"/>
        <v>612375.41</v>
      </c>
      <c r="X43" s="79"/>
      <c r="Y43" s="79"/>
      <c r="Z43" s="79"/>
      <c r="AA43" s="79"/>
      <c r="AB43" s="78"/>
    </row>
    <row r="44" spans="1:28"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78"/>
    </row>
    <row r="45" spans="1:28" x14ac:dyDescent="0.25">
      <c r="A45" s="4"/>
      <c r="B45" s="35" t="s">
        <v>36</v>
      </c>
      <c r="C45" s="131">
        <v>1132551.3799999999</v>
      </c>
      <c r="D45" s="79">
        <v>1039423.66</v>
      </c>
      <c r="E45" s="79">
        <v>989293.42</v>
      </c>
      <c r="F45" s="79">
        <v>1030862.36</v>
      </c>
      <c r="G45" s="79">
        <v>910316.4</v>
      </c>
      <c r="H45" s="205">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c r="Y45" s="79"/>
      <c r="Z45" s="79"/>
      <c r="AA45" s="79"/>
      <c r="AB45" s="78"/>
    </row>
    <row r="46" spans="1:28" x14ac:dyDescent="0.25">
      <c r="A46" s="4"/>
      <c r="B46" s="35" t="s">
        <v>37</v>
      </c>
      <c r="C46" s="131">
        <v>360035.5</v>
      </c>
      <c r="D46" s="79">
        <v>307306.95</v>
      </c>
      <c r="E46" s="79">
        <v>318770.88</v>
      </c>
      <c r="F46" s="79">
        <v>314762.88</v>
      </c>
      <c r="G46" s="79">
        <v>275659.24</v>
      </c>
      <c r="H46" s="205">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c r="Y46" s="79"/>
      <c r="Z46" s="79"/>
      <c r="AA46" s="79"/>
      <c r="AB46" s="78"/>
    </row>
    <row r="47" spans="1:28"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c r="Y47" s="79"/>
      <c r="Z47" s="79"/>
      <c r="AA47" s="79"/>
      <c r="AB47" s="78"/>
    </row>
    <row r="48" spans="1:28"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c r="Y48" s="79"/>
      <c r="Z48" s="79"/>
      <c r="AA48" s="79"/>
      <c r="AB48" s="78"/>
    </row>
    <row r="49" spans="1:28"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c r="Y49" s="79"/>
      <c r="Z49" s="79"/>
      <c r="AA49" s="79"/>
      <c r="AB49" s="78"/>
    </row>
    <row r="50" spans="1:28" x14ac:dyDescent="0.25">
      <c r="A50" s="4"/>
      <c r="B50" s="35" t="s">
        <v>41</v>
      </c>
      <c r="C50" s="108">
        <f>SUM(C45:C49)</f>
        <v>1784025.75</v>
      </c>
      <c r="D50" s="79">
        <f>SUM(D45:D49)</f>
        <v>1652125.3800000001</v>
      </c>
      <c r="E50" s="79">
        <f t="shared" ref="E50:W50" si="6">SUM(E45:E49)</f>
        <v>1502977.7</v>
      </c>
      <c r="F50" s="79">
        <f t="shared" si="6"/>
        <v>1579373.6800000002</v>
      </c>
      <c r="G50" s="79">
        <f t="shared" si="6"/>
        <v>1474379.4600000002</v>
      </c>
      <c r="H50" s="79">
        <f>SUM(H45:H49)</f>
        <v>1638306.2</v>
      </c>
      <c r="I50" s="79">
        <f>SUM(I45:I49)</f>
        <v>1572700.55</v>
      </c>
      <c r="J50" s="79">
        <f t="shared" si="6"/>
        <v>1490134.5099999998</v>
      </c>
      <c r="K50" s="79">
        <f t="shared" si="6"/>
        <v>1444513.4100000001</v>
      </c>
      <c r="L50" s="110">
        <f t="shared" si="6"/>
        <v>1356099.0799999998</v>
      </c>
      <c r="M50" s="79">
        <f t="shared" si="6"/>
        <v>1293320.3400000001</v>
      </c>
      <c r="N50" s="79">
        <f t="shared" si="6"/>
        <v>1287667.1999999997</v>
      </c>
      <c r="O50" s="79">
        <f t="shared" si="6"/>
        <v>1139991.1199999999</v>
      </c>
      <c r="P50" s="79">
        <f t="shared" si="6"/>
        <v>1183894.4999999998</v>
      </c>
      <c r="Q50" s="79">
        <f t="shared" si="6"/>
        <v>1124328.25</v>
      </c>
      <c r="R50" s="79">
        <f t="shared" si="6"/>
        <v>964954.19000000006</v>
      </c>
      <c r="S50" s="79">
        <f t="shared" si="6"/>
        <v>853738.09000000008</v>
      </c>
      <c r="T50" s="79">
        <f t="shared" si="6"/>
        <v>781506.21999999986</v>
      </c>
      <c r="U50" s="175">
        <f t="shared" si="6"/>
        <v>588010.24000000011</v>
      </c>
      <c r="V50" s="175">
        <f t="shared" si="6"/>
        <v>509126.63</v>
      </c>
      <c r="W50" s="175">
        <f t="shared" si="6"/>
        <v>453812.94</v>
      </c>
      <c r="X50" s="79"/>
      <c r="Y50" s="79"/>
      <c r="Z50" s="79"/>
      <c r="AA50" s="79"/>
      <c r="AB50" s="78"/>
    </row>
    <row r="51" spans="1:28"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78"/>
    </row>
    <row r="52" spans="1:28"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c r="Y52" s="79"/>
      <c r="Z52" s="79"/>
      <c r="AA52" s="79"/>
      <c r="AB52" s="78"/>
    </row>
    <row r="53" spans="1:28"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c r="Y53" s="79"/>
      <c r="Z53" s="79"/>
      <c r="AA53" s="79"/>
      <c r="AB53" s="78"/>
    </row>
    <row r="54" spans="1:28"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c r="Y54" s="79"/>
      <c r="Z54" s="79"/>
      <c r="AA54" s="79"/>
      <c r="AB54" s="78"/>
    </row>
    <row r="55" spans="1:28"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c r="Y55" s="79"/>
      <c r="Z55" s="79"/>
      <c r="AA55" s="79"/>
      <c r="AB55" s="78"/>
    </row>
    <row r="56" spans="1:28"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c r="Y56" s="79"/>
      <c r="Z56" s="79"/>
      <c r="AA56" s="79"/>
      <c r="AB56" s="78"/>
    </row>
    <row r="57" spans="1:28" x14ac:dyDescent="0.25">
      <c r="A57" s="4"/>
      <c r="B57" s="35" t="s">
        <v>41</v>
      </c>
      <c r="C57" s="108">
        <f>SUM(C52:C56)</f>
        <v>1996955.9900000002</v>
      </c>
      <c r="D57" s="79">
        <f>SUM(D52:D56)</f>
        <v>2255188.77</v>
      </c>
      <c r="E57" s="79">
        <f t="shared" ref="E57:W57" si="7">SUM(E52:E56)</f>
        <v>2461382.44</v>
      </c>
      <c r="F57" s="79">
        <f t="shared" si="7"/>
        <v>2466540.7200000007</v>
      </c>
      <c r="G57" s="79">
        <f t="shared" si="7"/>
        <v>2681467.5</v>
      </c>
      <c r="H57" s="79">
        <f t="shared" si="7"/>
        <v>2861329.7600000002</v>
      </c>
      <c r="I57" s="79">
        <f t="shared" si="7"/>
        <v>3168062.0900000003</v>
      </c>
      <c r="J57" s="79">
        <f t="shared" si="7"/>
        <v>3199264.12</v>
      </c>
      <c r="K57" s="79">
        <f t="shared" si="7"/>
        <v>3369560.7</v>
      </c>
      <c r="L57" s="110">
        <f t="shared" si="7"/>
        <v>3415988.12</v>
      </c>
      <c r="M57" s="79">
        <f t="shared" si="7"/>
        <v>3396447.76</v>
      </c>
      <c r="N57" s="79">
        <f t="shared" si="7"/>
        <v>3281244.92</v>
      </c>
      <c r="O57" s="79">
        <f t="shared" si="7"/>
        <v>3294462.43</v>
      </c>
      <c r="P57" s="79">
        <f t="shared" si="7"/>
        <v>3444846.7600000007</v>
      </c>
      <c r="Q57" s="79">
        <f t="shared" si="7"/>
        <v>3468520.64</v>
      </c>
      <c r="R57" s="79">
        <f t="shared" si="7"/>
        <v>3541341.3400000003</v>
      </c>
      <c r="S57" s="79">
        <f t="shared" si="7"/>
        <v>3584904.86</v>
      </c>
      <c r="T57" s="79">
        <f t="shared" si="7"/>
        <v>3550041.3699999996</v>
      </c>
      <c r="U57" s="175">
        <f t="shared" si="7"/>
        <v>3660268.4899999998</v>
      </c>
      <c r="V57" s="175">
        <f t="shared" si="7"/>
        <v>3775138.08</v>
      </c>
      <c r="W57" s="175">
        <f t="shared" si="7"/>
        <v>3661167.3499999996</v>
      </c>
      <c r="X57" s="79"/>
      <c r="Y57" s="79"/>
      <c r="Z57" s="79"/>
      <c r="AA57" s="79"/>
      <c r="AB57" s="78"/>
    </row>
    <row r="58" spans="1:28"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78"/>
    </row>
    <row r="59" spans="1:28" x14ac:dyDescent="0.25">
      <c r="A59" s="4"/>
      <c r="B59" s="35" t="s">
        <v>36</v>
      </c>
      <c r="C59" s="228">
        <f>SUM(C38+C45+C52)</f>
        <v>3826695.65</v>
      </c>
      <c r="D59" s="77">
        <f>SUM(D38+D45+D52)</f>
        <v>3818671.59</v>
      </c>
      <c r="E59" s="77">
        <f>SUM(E38+E45+E52)</f>
        <v>3838253.42</v>
      </c>
      <c r="F59" s="77">
        <f t="shared" ref="F59:W59" si="8">SUM(F38+F45+F52)</f>
        <v>3806505.1900000004</v>
      </c>
      <c r="G59" s="77">
        <f t="shared" si="8"/>
        <v>3823123.29</v>
      </c>
      <c r="H59" s="77">
        <f>SUM(H38+H52+H45)</f>
        <v>3934165.3300000005</v>
      </c>
      <c r="I59" s="77">
        <f t="shared" si="8"/>
        <v>4065137.2300000004</v>
      </c>
      <c r="J59" s="77">
        <f t="shared" si="8"/>
        <v>4014844.29</v>
      </c>
      <c r="K59" s="77">
        <f t="shared" si="8"/>
        <v>4014264.08</v>
      </c>
      <c r="L59" s="78">
        <f t="shared" si="8"/>
        <v>4227082.0500000007</v>
      </c>
      <c r="M59" s="79">
        <f t="shared" si="8"/>
        <v>4336213.28</v>
      </c>
      <c r="N59" s="79">
        <f t="shared" si="8"/>
        <v>4439648.2699999996</v>
      </c>
      <c r="O59" s="79">
        <f t="shared" si="8"/>
        <v>4371216.63</v>
      </c>
      <c r="P59" s="79">
        <f t="shared" si="8"/>
        <v>4293148.4000000004</v>
      </c>
      <c r="Q59" s="79">
        <f t="shared" si="8"/>
        <v>3966386.17</v>
      </c>
      <c r="R59" s="79">
        <f t="shared" si="8"/>
        <v>3937995.4000000004</v>
      </c>
      <c r="S59" s="79">
        <f t="shared" si="8"/>
        <v>3794364.2</v>
      </c>
      <c r="T59" s="79">
        <f t="shared" si="8"/>
        <v>3773771.84</v>
      </c>
      <c r="U59" s="190">
        <f t="shared" si="8"/>
        <v>3666658.9299999997</v>
      </c>
      <c r="V59" s="190">
        <f t="shared" si="8"/>
        <v>3626830.38</v>
      </c>
      <c r="W59" s="190">
        <f t="shared" si="8"/>
        <v>3518991.0100000002</v>
      </c>
      <c r="X59" s="79"/>
      <c r="Y59" s="79"/>
      <c r="Z59" s="79"/>
      <c r="AA59" s="79"/>
      <c r="AB59" s="78"/>
    </row>
    <row r="60" spans="1:28" x14ac:dyDescent="0.25">
      <c r="A60" s="4"/>
      <c r="B60" s="35" t="s">
        <v>37</v>
      </c>
      <c r="C60" s="228">
        <f>SUM(C39+C46+C53)</f>
        <v>1567567.1099999999</v>
      </c>
      <c r="D60" s="77">
        <f t="shared" ref="D60:V63" si="9">SUM(D39+D46+D53)</f>
        <v>1531506.0899999999</v>
      </c>
      <c r="E60" s="77">
        <f t="shared" si="9"/>
        <v>1728976.12</v>
      </c>
      <c r="F60" s="77">
        <f t="shared" si="9"/>
        <v>1665043.56</v>
      </c>
      <c r="G60" s="77">
        <f>SUM(G39+G46+G53)</f>
        <v>1612211.27</v>
      </c>
      <c r="H60" s="77">
        <f>SUM(H39+H46+H53)</f>
        <v>1674980.97</v>
      </c>
      <c r="I60" s="77">
        <f t="shared" si="9"/>
        <v>1758995.21</v>
      </c>
      <c r="J60" s="77">
        <f t="shared" si="9"/>
        <v>1699470.96</v>
      </c>
      <c r="K60" s="77">
        <f t="shared" si="9"/>
        <v>1552718.62</v>
      </c>
      <c r="L60" s="109">
        <f t="shared" si="9"/>
        <v>1298363.8900000001</v>
      </c>
      <c r="M60" s="108">
        <f t="shared" si="9"/>
        <v>908056.27</v>
      </c>
      <c r="N60" s="77">
        <f t="shared" si="9"/>
        <v>658804.68999999994</v>
      </c>
      <c r="O60" s="77">
        <f t="shared" si="9"/>
        <v>477830.5</v>
      </c>
      <c r="P60" s="77">
        <f t="shared" si="9"/>
        <v>480998.02</v>
      </c>
      <c r="Q60" s="77">
        <f t="shared" si="9"/>
        <v>664595.54</v>
      </c>
      <c r="R60" s="77">
        <f t="shared" si="9"/>
        <v>519658.04000000004</v>
      </c>
      <c r="S60" s="77">
        <f t="shared" si="9"/>
        <v>490162.33999999997</v>
      </c>
      <c r="T60" s="77">
        <f t="shared" si="9"/>
        <v>501263.5</v>
      </c>
      <c r="U60" s="190">
        <f t="shared" si="9"/>
        <v>528958.55000000005</v>
      </c>
      <c r="V60" s="190">
        <f t="shared" si="9"/>
        <v>571086.63</v>
      </c>
      <c r="W60" s="190">
        <f>SUM(W39+W46+W53)</f>
        <v>563848.92000000004</v>
      </c>
      <c r="X60" s="79"/>
      <c r="Y60" s="79"/>
      <c r="Z60" s="79"/>
      <c r="AA60" s="79"/>
      <c r="AB60" s="78"/>
    </row>
    <row r="61" spans="1:28" x14ac:dyDescent="0.25">
      <c r="A61" s="4"/>
      <c r="B61" s="35" t="s">
        <v>38</v>
      </c>
      <c r="C61" s="228">
        <f>SUM(C40+C47+C54)</f>
        <v>514307.27</v>
      </c>
      <c r="D61" s="77">
        <f t="shared" si="9"/>
        <v>548434.99</v>
      </c>
      <c r="E61" s="77">
        <f t="shared" si="9"/>
        <v>377828.13999999996</v>
      </c>
      <c r="F61" s="77">
        <f t="shared" si="9"/>
        <v>323546.2</v>
      </c>
      <c r="G61" s="77">
        <f t="shared" si="9"/>
        <v>354726.75</v>
      </c>
      <c r="H61" s="77">
        <f t="shared" si="9"/>
        <v>347263.7</v>
      </c>
      <c r="I61" s="77">
        <f t="shared" si="9"/>
        <v>402110.45999999996</v>
      </c>
      <c r="J61" s="77">
        <f t="shared" si="9"/>
        <v>351238.12999999995</v>
      </c>
      <c r="K61" s="77">
        <f t="shared" si="9"/>
        <v>319111.98</v>
      </c>
      <c r="L61" s="109">
        <f t="shared" si="9"/>
        <v>312992.84999999998</v>
      </c>
      <c r="M61" s="108">
        <f t="shared" si="9"/>
        <v>283108.44</v>
      </c>
      <c r="N61" s="77">
        <f t="shared" si="9"/>
        <v>261113.08000000002</v>
      </c>
      <c r="O61" s="77">
        <f t="shared" si="9"/>
        <v>258660.07</v>
      </c>
      <c r="P61" s="77">
        <f t="shared" si="9"/>
        <v>246410.04</v>
      </c>
      <c r="Q61" s="77">
        <f t="shared" si="9"/>
        <v>240875.13</v>
      </c>
      <c r="R61" s="77">
        <f t="shared" si="9"/>
        <v>224331.5</v>
      </c>
      <c r="S61" s="77">
        <f t="shared" si="9"/>
        <v>209907.66</v>
      </c>
      <c r="T61" s="77">
        <f t="shared" si="9"/>
        <v>211261.3</v>
      </c>
      <c r="U61" s="190">
        <f t="shared" si="9"/>
        <v>195476.45</v>
      </c>
      <c r="V61" s="190">
        <f t="shared" si="9"/>
        <v>343171.83999999997</v>
      </c>
      <c r="W61" s="190">
        <f t="shared" ref="W61" si="10">SUM(W40+W47+W54)</f>
        <v>310871.3</v>
      </c>
      <c r="X61" s="79"/>
      <c r="Y61" s="79"/>
      <c r="Z61" s="79"/>
      <c r="AA61" s="79"/>
      <c r="AB61" s="78"/>
    </row>
    <row r="62" spans="1:28" x14ac:dyDescent="0.25">
      <c r="A62" s="4"/>
      <c r="B62" s="35" t="s">
        <v>39</v>
      </c>
      <c r="C62" s="228">
        <f>SUM(C41+C48+C55)</f>
        <v>370060.25</v>
      </c>
      <c r="D62" s="77">
        <f t="shared" si="9"/>
        <v>392810.66000000003</v>
      </c>
      <c r="E62" s="77">
        <f t="shared" si="9"/>
        <v>425791.02999999997</v>
      </c>
      <c r="F62" s="77">
        <f t="shared" si="9"/>
        <v>403148.48</v>
      </c>
      <c r="G62" s="77">
        <f t="shared" si="9"/>
        <v>412418.05000000005</v>
      </c>
      <c r="H62" s="77">
        <f t="shared" si="9"/>
        <v>379252.46</v>
      </c>
      <c r="I62" s="77">
        <f t="shared" si="9"/>
        <v>451234.87</v>
      </c>
      <c r="J62" s="77">
        <f t="shared" si="9"/>
        <v>455065.61999999994</v>
      </c>
      <c r="K62" s="77">
        <f t="shared" si="9"/>
        <v>427261.04000000004</v>
      </c>
      <c r="L62" s="109">
        <f t="shared" si="9"/>
        <v>449417.83999999997</v>
      </c>
      <c r="M62" s="108">
        <f t="shared" si="9"/>
        <v>407748.95999999996</v>
      </c>
      <c r="N62" s="77">
        <f t="shared" si="9"/>
        <v>399801.07999999996</v>
      </c>
      <c r="O62" s="77">
        <f t="shared" si="9"/>
        <v>356274.18999999994</v>
      </c>
      <c r="P62" s="77">
        <f t="shared" si="9"/>
        <v>366704.14</v>
      </c>
      <c r="Q62" s="77">
        <f t="shared" si="9"/>
        <v>378523.5</v>
      </c>
      <c r="R62" s="77">
        <f t="shared" si="9"/>
        <v>342406.12</v>
      </c>
      <c r="S62" s="77">
        <f t="shared" si="9"/>
        <v>321880.19</v>
      </c>
      <c r="T62" s="77">
        <f t="shared" si="9"/>
        <v>326964.7</v>
      </c>
      <c r="U62" s="190">
        <f t="shared" si="9"/>
        <v>342779.35</v>
      </c>
      <c r="V62" s="190">
        <f t="shared" si="9"/>
        <v>338407.25</v>
      </c>
      <c r="W62" s="190">
        <f t="shared" ref="W62" si="11">SUM(W41+W48+W55)</f>
        <v>294757.64</v>
      </c>
      <c r="X62" s="79"/>
      <c r="Y62" s="79"/>
      <c r="Z62" s="79"/>
      <c r="AA62" s="79"/>
      <c r="AB62" s="78"/>
    </row>
    <row r="63" spans="1:28" x14ac:dyDescent="0.25">
      <c r="A63" s="4"/>
      <c r="B63" s="35" t="s">
        <v>40</v>
      </c>
      <c r="C63" s="228">
        <f>SUM(C42+C49+C56)</f>
        <v>88361.5</v>
      </c>
      <c r="D63" s="77">
        <f t="shared" si="9"/>
        <v>63980.44</v>
      </c>
      <c r="E63" s="77">
        <f t="shared" si="9"/>
        <v>63980.44</v>
      </c>
      <c r="F63" s="77">
        <f t="shared" si="9"/>
        <v>90088.459999999992</v>
      </c>
      <c r="G63" s="77">
        <f t="shared" si="9"/>
        <v>116428.91999999998</v>
      </c>
      <c r="H63" s="77">
        <f t="shared" si="9"/>
        <v>102723.92</v>
      </c>
      <c r="I63" s="77">
        <f t="shared" si="9"/>
        <v>180095.77</v>
      </c>
      <c r="J63" s="77">
        <f t="shared" si="9"/>
        <v>214517.12</v>
      </c>
      <c r="K63" s="77">
        <f t="shared" si="9"/>
        <v>215435.61999999997</v>
      </c>
      <c r="L63" s="109">
        <f t="shared" si="9"/>
        <v>204666.65</v>
      </c>
      <c r="M63" s="108">
        <f t="shared" si="9"/>
        <v>201164.17</v>
      </c>
      <c r="N63" s="77">
        <f t="shared" si="9"/>
        <v>192968.34</v>
      </c>
      <c r="O63" s="77">
        <f t="shared" si="9"/>
        <v>161336.90999999997</v>
      </c>
      <c r="P63" s="77">
        <f t="shared" si="9"/>
        <v>145762.66</v>
      </c>
      <c r="Q63" s="77">
        <f t="shared" si="9"/>
        <v>145762.66</v>
      </c>
      <c r="R63" s="77">
        <f t="shared" si="9"/>
        <v>144647.99</v>
      </c>
      <c r="S63" s="77">
        <f t="shared" si="9"/>
        <v>188765.73</v>
      </c>
      <c r="T63" s="77">
        <f t="shared" si="9"/>
        <v>129147.7</v>
      </c>
      <c r="U63" s="190">
        <f>SUM(U42+U49+U56)</f>
        <v>87200.89</v>
      </c>
      <c r="V63" s="190">
        <f>SUM(V42+V49+V56)</f>
        <v>87200.89</v>
      </c>
      <c r="W63" s="190">
        <f t="shared" ref="W63" si="12">SUM(W42+W49+W56)</f>
        <v>38886.83</v>
      </c>
      <c r="X63" s="79"/>
      <c r="Y63" s="79"/>
      <c r="Z63" s="79"/>
      <c r="AA63" s="79"/>
      <c r="AB63" s="78"/>
    </row>
    <row r="64" spans="1:28" ht="15.75" thickBot="1" x14ac:dyDescent="0.3">
      <c r="A64" s="4"/>
      <c r="B64" s="37" t="s">
        <v>41</v>
      </c>
      <c r="C64" s="100">
        <f>SUM(C59:C63)</f>
        <v>6366991.7799999993</v>
      </c>
      <c r="D64" s="81">
        <f>SUM(D59:D63)</f>
        <v>6355403.7700000005</v>
      </c>
      <c r="E64" s="81">
        <f t="shared" ref="E64:V64" si="13">SUM(E59:E63)</f>
        <v>6434829.1500000004</v>
      </c>
      <c r="F64" s="81">
        <f t="shared" si="13"/>
        <v>6288331.8899999997</v>
      </c>
      <c r="G64" s="81">
        <f t="shared" si="13"/>
        <v>6318908.2800000003</v>
      </c>
      <c r="H64" s="81">
        <f t="shared" si="13"/>
        <v>6438386.3800000008</v>
      </c>
      <c r="I64" s="81">
        <f t="shared" si="13"/>
        <v>6857573.54</v>
      </c>
      <c r="J64" s="81">
        <f t="shared" si="13"/>
        <v>6735136.1200000001</v>
      </c>
      <c r="K64" s="81">
        <f t="shared" si="13"/>
        <v>6528791.3399999999</v>
      </c>
      <c r="L64" s="160">
        <f t="shared" si="13"/>
        <v>6492523.2800000012</v>
      </c>
      <c r="M64" s="81">
        <f t="shared" si="13"/>
        <v>6136291.120000001</v>
      </c>
      <c r="N64" s="81">
        <f t="shared" si="13"/>
        <v>5952335.459999999</v>
      </c>
      <c r="O64" s="81">
        <f t="shared" si="13"/>
        <v>5625318.3000000007</v>
      </c>
      <c r="P64" s="81">
        <f t="shared" si="13"/>
        <v>5533023.2599999998</v>
      </c>
      <c r="Q64" s="81">
        <f t="shared" si="13"/>
        <v>5396143</v>
      </c>
      <c r="R64" s="81">
        <f t="shared" si="13"/>
        <v>5169039.0500000007</v>
      </c>
      <c r="S64" s="81">
        <f t="shared" si="13"/>
        <v>5005080.120000001</v>
      </c>
      <c r="T64" s="81">
        <f t="shared" si="13"/>
        <v>4942409.04</v>
      </c>
      <c r="U64" s="176">
        <f t="shared" si="13"/>
        <v>4821074.169999999</v>
      </c>
      <c r="V64" s="176">
        <f t="shared" si="13"/>
        <v>4966696.9899999993</v>
      </c>
      <c r="W64" s="190">
        <f t="shared" ref="W64" si="14">SUM(W43+W50+W57)</f>
        <v>4727355.6999999993</v>
      </c>
      <c r="X64" s="81"/>
      <c r="Y64" s="81"/>
      <c r="Z64" s="81"/>
      <c r="AA64" s="81"/>
      <c r="AB64" s="80"/>
    </row>
    <row r="65" spans="1:28" x14ac:dyDescent="0.25">
      <c r="A65" s="4">
        <f>+A58+1</f>
        <v>9</v>
      </c>
      <c r="B65" s="41"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63"/>
    </row>
    <row r="66" spans="1:28" x14ac:dyDescent="0.25">
      <c r="A66" s="4"/>
      <c r="B66" s="3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c r="Y66" s="83"/>
      <c r="Z66" s="83"/>
      <c r="AA66" s="83"/>
      <c r="AB66" s="82"/>
    </row>
    <row r="67" spans="1:28" x14ac:dyDescent="0.25">
      <c r="A67" s="4"/>
      <c r="B67" s="3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c r="Y67" s="83"/>
      <c r="Z67" s="83"/>
      <c r="AA67" s="83"/>
      <c r="AB67" s="82"/>
    </row>
    <row r="68" spans="1:28" x14ac:dyDescent="0.25">
      <c r="A68" s="4"/>
      <c r="B68" s="3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c r="Y68" s="83"/>
      <c r="Z68" s="83"/>
      <c r="AA68" s="83"/>
      <c r="AB68" s="82"/>
    </row>
    <row r="69" spans="1:28" x14ac:dyDescent="0.25">
      <c r="A69" s="4"/>
      <c r="B69" s="3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c r="Y69" s="83"/>
      <c r="Z69" s="83"/>
      <c r="AA69" s="83"/>
      <c r="AB69" s="82"/>
    </row>
    <row r="70" spans="1:28" x14ac:dyDescent="0.25">
      <c r="A70" s="4"/>
      <c r="B70" s="3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c r="Y70" s="83"/>
      <c r="Z70" s="83"/>
      <c r="AA70" s="83"/>
      <c r="AB70" s="82"/>
    </row>
    <row r="71" spans="1:28" x14ac:dyDescent="0.25">
      <c r="A71" s="4"/>
      <c r="B71" s="35" t="s">
        <v>41</v>
      </c>
      <c r="C71" s="156">
        <f>SUM(C66:C70)</f>
        <v>4433807.21</v>
      </c>
      <c r="D71" s="83">
        <f>SUM(D66:D70)</f>
        <v>1358805.149</v>
      </c>
      <c r="E71" s="83">
        <f t="shared" ref="E71:W71" si="15">SUM(E66:E70)</f>
        <v>1351111.514</v>
      </c>
      <c r="F71" s="83">
        <f t="shared" si="15"/>
        <v>1443879.7340000002</v>
      </c>
      <c r="G71" s="83">
        <f t="shared" si="15"/>
        <v>1141703.1230000001</v>
      </c>
      <c r="H71" s="83">
        <f t="shared" si="15"/>
        <v>1537399.4010000001</v>
      </c>
      <c r="I71" s="83">
        <f>SUM(I66:I70)</f>
        <v>1175296.0120000001</v>
      </c>
      <c r="J71" s="83">
        <f t="shared" si="15"/>
        <v>887962.98100000003</v>
      </c>
      <c r="K71" s="83">
        <f t="shared" si="15"/>
        <v>759250.16</v>
      </c>
      <c r="L71" s="166">
        <f t="shared" si="15"/>
        <v>442343.25400000002</v>
      </c>
      <c r="M71" s="83">
        <f t="shared" si="15"/>
        <v>349924.75699999998</v>
      </c>
      <c r="N71" s="83">
        <f t="shared" si="15"/>
        <v>283743.93399999995</v>
      </c>
      <c r="O71" s="83">
        <f t="shared" si="15"/>
        <v>692413.77199999988</v>
      </c>
      <c r="P71" s="83">
        <f t="shared" si="15"/>
        <v>376979.23599999998</v>
      </c>
      <c r="Q71" s="83">
        <f t="shared" si="15"/>
        <v>456168.88800000004</v>
      </c>
      <c r="R71" s="83">
        <f t="shared" si="15"/>
        <v>194920.49900000001</v>
      </c>
      <c r="S71" s="83">
        <f t="shared" si="15"/>
        <v>479726.17900000006</v>
      </c>
      <c r="T71" s="83">
        <f t="shared" si="15"/>
        <v>494261.56799999997</v>
      </c>
      <c r="U71" s="178">
        <f t="shared" si="15"/>
        <v>237655.76399999997</v>
      </c>
      <c r="V71" s="178">
        <f t="shared" si="15"/>
        <v>466772.48600000003</v>
      </c>
      <c r="W71" s="178">
        <f t="shared" si="15"/>
        <v>441280.91200000001</v>
      </c>
      <c r="X71" s="83"/>
      <c r="Y71" s="83"/>
      <c r="Z71" s="83"/>
      <c r="AA71" s="83"/>
      <c r="AB71" s="82"/>
    </row>
    <row r="72" spans="1:28" x14ac:dyDescent="0.25">
      <c r="A72" s="4">
        <f>+A65+1</f>
        <v>10</v>
      </c>
      <c r="B72" s="42"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84"/>
    </row>
    <row r="73" spans="1:28" x14ac:dyDescent="0.25">
      <c r="A73" s="4"/>
      <c r="B73" s="3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c r="Y73" s="79"/>
      <c r="Z73" s="79"/>
      <c r="AA73" s="79"/>
      <c r="AB73" s="78"/>
    </row>
    <row r="74" spans="1:28" x14ac:dyDescent="0.25">
      <c r="A74" s="4"/>
      <c r="B74" s="3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c r="Y74" s="79"/>
      <c r="Z74" s="79"/>
      <c r="AA74" s="79"/>
      <c r="AB74" s="78"/>
    </row>
    <row r="75" spans="1:28" x14ac:dyDescent="0.25">
      <c r="A75" s="4"/>
      <c r="B75" s="3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c r="Y75" s="79"/>
      <c r="Z75" s="79"/>
      <c r="AA75" s="79"/>
      <c r="AB75" s="78"/>
    </row>
    <row r="76" spans="1:28" x14ac:dyDescent="0.25">
      <c r="A76" s="4"/>
      <c r="B76" s="3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c r="Y76" s="79"/>
      <c r="Z76" s="79"/>
      <c r="AA76" s="79"/>
      <c r="AB76" s="78"/>
    </row>
    <row r="77" spans="1:28" x14ac:dyDescent="0.25">
      <c r="A77" s="4"/>
      <c r="B77" s="3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c r="Y77" s="79"/>
      <c r="Z77" s="79"/>
      <c r="AA77" s="79"/>
      <c r="AB77" s="78"/>
    </row>
    <row r="78" spans="1:28" ht="15.75" thickBot="1" x14ac:dyDescent="0.3">
      <c r="A78" s="4"/>
      <c r="B78" s="35" t="s">
        <v>41</v>
      </c>
      <c r="C78" s="97">
        <f>SUM(C73:C77)</f>
        <v>5045903.04</v>
      </c>
      <c r="D78" s="89">
        <f>SUM(D73:D77)</f>
        <v>1651372.6400000001</v>
      </c>
      <c r="E78" s="89">
        <f t="shared" ref="E78:W78" si="16">SUM(E73:E77)</f>
        <v>1722982.33</v>
      </c>
      <c r="F78" s="89">
        <f t="shared" si="16"/>
        <v>1617259.6699999997</v>
      </c>
      <c r="G78" s="89">
        <f t="shared" si="16"/>
        <v>1422728.48</v>
      </c>
      <c r="H78" s="89">
        <f t="shared" si="16"/>
        <v>1654529.2099999997</v>
      </c>
      <c r="I78" s="89">
        <f t="shared" si="16"/>
        <v>1235386.1600000001</v>
      </c>
      <c r="J78" s="89">
        <f t="shared" si="16"/>
        <v>739441.38000000012</v>
      </c>
      <c r="K78" s="89">
        <f t="shared" si="16"/>
        <v>761924.95000000019</v>
      </c>
      <c r="L78" s="99">
        <f t="shared" si="16"/>
        <v>479189.21</v>
      </c>
      <c r="M78" s="89">
        <f t="shared" si="16"/>
        <v>387443.99</v>
      </c>
      <c r="N78" s="89">
        <f t="shared" si="16"/>
        <v>349715.89</v>
      </c>
      <c r="O78" s="89">
        <f t="shared" si="16"/>
        <v>565234.46</v>
      </c>
      <c r="P78" s="89">
        <f t="shared" si="16"/>
        <v>468470.42000000004</v>
      </c>
      <c r="Q78" s="89">
        <f t="shared" si="16"/>
        <v>498982.56999999995</v>
      </c>
      <c r="R78" s="89">
        <f t="shared" si="16"/>
        <v>274812.79999999999</v>
      </c>
      <c r="S78" s="89">
        <f t="shared" si="16"/>
        <v>345999.62</v>
      </c>
      <c r="T78" s="89">
        <f t="shared" si="16"/>
        <v>535237.6</v>
      </c>
      <c r="U78" s="180">
        <f t="shared" si="16"/>
        <v>339710.55000000005</v>
      </c>
      <c r="V78" s="180">
        <f t="shared" si="16"/>
        <v>546898.67000000004</v>
      </c>
      <c r="W78" s="180">
        <f t="shared" si="16"/>
        <v>333882.75</v>
      </c>
      <c r="X78" s="89"/>
      <c r="Y78" s="89"/>
      <c r="Z78" s="89"/>
      <c r="AA78" s="89"/>
      <c r="AB78" s="88"/>
    </row>
    <row r="79" spans="1:28"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4"/>
      <c r="V79" s="169"/>
      <c r="W79" s="105"/>
      <c r="X79" s="106"/>
      <c r="Y79" s="106"/>
      <c r="Z79" s="106"/>
      <c r="AA79" s="106"/>
      <c r="AB79" s="107"/>
    </row>
    <row r="80" spans="1:28"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5">
        <v>341853.99</v>
      </c>
      <c r="V80" s="89">
        <v>302252.76</v>
      </c>
      <c r="W80" s="89">
        <v>340400.66</v>
      </c>
      <c r="X80" s="89"/>
      <c r="Y80" s="89"/>
      <c r="Z80" s="89"/>
      <c r="AA80" s="89"/>
      <c r="AB80" s="88"/>
    </row>
    <row r="81" spans="1:28"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5">
        <v>32008.43</v>
      </c>
      <c r="V81" s="89">
        <v>32765.27</v>
      </c>
      <c r="W81" s="89">
        <v>36061.040000000001</v>
      </c>
      <c r="X81" s="89"/>
      <c r="Y81" s="89"/>
      <c r="Z81" s="89"/>
      <c r="AA81" s="89"/>
      <c r="AB81" s="88"/>
    </row>
    <row r="82" spans="1:28"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5">
        <v>53382.26</v>
      </c>
      <c r="V82" s="89">
        <v>50817.53</v>
      </c>
      <c r="W82" s="89">
        <v>66850.41</v>
      </c>
      <c r="X82" s="89"/>
      <c r="Y82" s="89"/>
      <c r="Z82" s="89"/>
      <c r="AA82" s="89"/>
      <c r="AB82" s="78"/>
    </row>
    <row r="83" spans="1:28"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5">
        <v>43970.77</v>
      </c>
      <c r="V83" s="89">
        <v>26829.72</v>
      </c>
      <c r="W83" s="89">
        <v>79007.97</v>
      </c>
      <c r="X83" s="89"/>
      <c r="Y83" s="89"/>
      <c r="Z83" s="89"/>
      <c r="AA83" s="89"/>
      <c r="AB83" s="99"/>
    </row>
    <row r="84" spans="1:28"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5">
        <v>132497.68</v>
      </c>
      <c r="V84" s="89">
        <v>28276.560000000001</v>
      </c>
      <c r="W84" s="89">
        <v>151143.71</v>
      </c>
      <c r="X84" s="89"/>
      <c r="Y84" s="89"/>
      <c r="Z84" s="89"/>
      <c r="AA84" s="89"/>
      <c r="AB84" s="99"/>
    </row>
    <row r="85" spans="1:28" x14ac:dyDescent="0.25">
      <c r="A85" s="4"/>
      <c r="B85" s="35" t="s">
        <v>41</v>
      </c>
      <c r="C85" s="108">
        <f>SUM(C80:C84)</f>
        <v>3737993.2099999995</v>
      </c>
      <c r="D85" s="79">
        <f t="shared" ref="D85:W85" si="17">SUM(D80:D84)</f>
        <v>2392480.5499999998</v>
      </c>
      <c r="E85" s="109">
        <f t="shared" si="17"/>
        <v>1823717.35</v>
      </c>
      <c r="F85" s="109">
        <f t="shared" si="17"/>
        <v>1970070.05</v>
      </c>
      <c r="G85" s="79">
        <f t="shared" si="17"/>
        <v>2144761.98</v>
      </c>
      <c r="H85" s="109">
        <f t="shared" si="17"/>
        <v>1396077.3800000001</v>
      </c>
      <c r="I85" s="109">
        <f t="shared" si="17"/>
        <v>1059769.42</v>
      </c>
      <c r="J85" s="109">
        <f t="shared" si="17"/>
        <v>994192.85</v>
      </c>
      <c r="K85" s="109">
        <f t="shared" si="17"/>
        <v>1568293.0599999998</v>
      </c>
      <c r="L85" s="110">
        <f t="shared" si="17"/>
        <v>1370383.0299999998</v>
      </c>
      <c r="M85" s="79">
        <f t="shared" si="17"/>
        <v>1022191.11</v>
      </c>
      <c r="N85" s="89">
        <f t="shared" si="17"/>
        <v>1042908.94</v>
      </c>
      <c r="O85" s="109">
        <f t="shared" si="17"/>
        <v>785518.01</v>
      </c>
      <c r="P85" s="98">
        <f t="shared" si="17"/>
        <v>745401.44000000006</v>
      </c>
      <c r="Q85" s="109">
        <f t="shared" si="17"/>
        <v>694325.04999999993</v>
      </c>
      <c r="R85" s="98">
        <f t="shared" si="17"/>
        <v>615160.6</v>
      </c>
      <c r="S85" s="109">
        <f t="shared" si="17"/>
        <v>663184.99</v>
      </c>
      <c r="T85" s="79">
        <f t="shared" si="17"/>
        <v>582541.73</v>
      </c>
      <c r="U85" s="180">
        <f t="shared" si="17"/>
        <v>603713.13</v>
      </c>
      <c r="V85" s="180">
        <f t="shared" si="17"/>
        <v>440941.84</v>
      </c>
      <c r="W85" s="180">
        <f t="shared" si="17"/>
        <v>673463.78999999992</v>
      </c>
      <c r="X85" s="77"/>
      <c r="Y85" s="77"/>
      <c r="Z85" s="77"/>
      <c r="AA85" s="109"/>
      <c r="AB85" s="110"/>
    </row>
    <row r="86" spans="1:28"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6"/>
      <c r="V86" s="113"/>
      <c r="W86" s="115"/>
      <c r="X86" s="116"/>
      <c r="Y86" s="116"/>
      <c r="Z86" s="116"/>
      <c r="AA86" s="116"/>
      <c r="AB86" s="117"/>
    </row>
    <row r="87" spans="1:28"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7">
        <v>6970</v>
      </c>
      <c r="V87" s="120">
        <v>6232</v>
      </c>
      <c r="W87" s="120">
        <v>7177</v>
      </c>
      <c r="X87" s="120"/>
      <c r="Y87" s="120"/>
      <c r="Z87" s="120"/>
      <c r="AA87" s="120"/>
      <c r="AB87" s="121"/>
    </row>
    <row r="88" spans="1:28"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7">
        <v>660</v>
      </c>
      <c r="V88" s="120">
        <v>577</v>
      </c>
      <c r="W88" s="120">
        <v>682</v>
      </c>
      <c r="X88" s="120"/>
      <c r="Y88" s="120"/>
      <c r="Z88" s="120"/>
      <c r="AA88" s="120"/>
      <c r="AB88" s="121"/>
    </row>
    <row r="89" spans="1:28"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7">
        <v>658</v>
      </c>
      <c r="V89" s="120">
        <v>703</v>
      </c>
      <c r="W89" s="120">
        <v>760</v>
      </c>
      <c r="X89" s="120"/>
      <c r="Y89" s="120"/>
      <c r="Z89" s="120"/>
      <c r="AA89" s="120"/>
      <c r="AB89" s="121"/>
    </row>
    <row r="90" spans="1:28"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7">
        <v>106</v>
      </c>
      <c r="V90" s="120">
        <v>66</v>
      </c>
      <c r="W90" s="120">
        <v>129</v>
      </c>
      <c r="X90" s="120"/>
      <c r="Y90" s="120"/>
      <c r="Z90" s="120"/>
      <c r="AA90" s="120"/>
      <c r="AB90" s="121"/>
    </row>
    <row r="91" spans="1:28"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7">
        <v>6</v>
      </c>
      <c r="V91" s="120">
        <v>3</v>
      </c>
      <c r="W91" s="120">
        <v>9</v>
      </c>
      <c r="X91" s="120"/>
      <c r="Y91" s="120"/>
      <c r="Z91" s="120"/>
      <c r="AA91" s="120"/>
      <c r="AB91" s="121"/>
    </row>
    <row r="92" spans="1:28" ht="15.75" thickBot="1" x14ac:dyDescent="0.3">
      <c r="A92" s="4"/>
      <c r="B92" s="37" t="s">
        <v>41</v>
      </c>
      <c r="C92" s="122">
        <f>SUM(C87:C91)</f>
        <v>18160</v>
      </c>
      <c r="D92" s="60">
        <f>SUM(D87:D91)</f>
        <v>13454</v>
      </c>
      <c r="E92" s="60">
        <f t="shared" ref="E92:W92" si="18">SUM(E87:E91)</f>
        <v>8828</v>
      </c>
      <c r="F92" s="60">
        <f t="shared" si="18"/>
        <v>11204</v>
      </c>
      <c r="G92" s="60">
        <f t="shared" si="18"/>
        <v>13414</v>
      </c>
      <c r="H92" s="60">
        <f t="shared" si="18"/>
        <v>7704</v>
      </c>
      <c r="I92" s="60">
        <f t="shared" si="18"/>
        <v>6709</v>
      </c>
      <c r="J92" s="60">
        <f t="shared" si="18"/>
        <v>6630</v>
      </c>
      <c r="K92" s="60">
        <f t="shared" si="18"/>
        <v>12064</v>
      </c>
      <c r="L92" s="163">
        <f t="shared" si="18"/>
        <v>11487</v>
      </c>
      <c r="M92" s="60">
        <f t="shared" si="18"/>
        <v>9979</v>
      </c>
      <c r="N92" s="60">
        <f t="shared" si="18"/>
        <v>9687</v>
      </c>
      <c r="O92" s="60">
        <f t="shared" si="18"/>
        <v>8678</v>
      </c>
      <c r="P92" s="60">
        <f t="shared" si="18"/>
        <v>7954</v>
      </c>
      <c r="Q92" s="60">
        <f t="shared" si="18"/>
        <v>9698</v>
      </c>
      <c r="R92" s="60">
        <f t="shared" si="18"/>
        <v>7760</v>
      </c>
      <c r="S92" s="60">
        <f t="shared" si="18"/>
        <v>10452</v>
      </c>
      <c r="T92" s="60">
        <f t="shared" si="18"/>
        <v>8111</v>
      </c>
      <c r="U92" s="188">
        <f t="shared" si="18"/>
        <v>8400</v>
      </c>
      <c r="V92" s="188">
        <f t="shared" si="18"/>
        <v>7581</v>
      </c>
      <c r="W92" s="188">
        <f t="shared" si="18"/>
        <v>8757</v>
      </c>
      <c r="X92" s="60"/>
      <c r="Y92" s="60"/>
      <c r="Z92" s="60"/>
      <c r="AA92" s="60"/>
      <c r="AB92" s="59"/>
    </row>
    <row r="93" spans="1:28"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9"/>
      <c r="V93" s="125"/>
      <c r="W93" s="127"/>
      <c r="X93" s="128"/>
      <c r="Y93" s="128"/>
      <c r="Z93" s="128"/>
      <c r="AA93" s="128"/>
      <c r="AB93" s="129"/>
    </row>
    <row r="94" spans="1:28" x14ac:dyDescent="0.25">
      <c r="A94" s="4"/>
      <c r="B94" s="35" t="s">
        <v>36</v>
      </c>
      <c r="C94" s="97">
        <f t="shared" ref="C94:W94" si="19">C73-C80</f>
        <v>842539.15000000037</v>
      </c>
      <c r="D94" s="77">
        <f t="shared" si="19"/>
        <v>-616976.49000000011</v>
      </c>
      <c r="E94" s="77">
        <f t="shared" si="19"/>
        <v>-107572.27000000002</v>
      </c>
      <c r="F94" s="77">
        <f t="shared" si="19"/>
        <v>-34604.610000000102</v>
      </c>
      <c r="G94" s="77">
        <f t="shared" si="19"/>
        <v>-105307.20000000007</v>
      </c>
      <c r="H94" s="77">
        <f t="shared" si="19"/>
        <v>86533.719999999972</v>
      </c>
      <c r="I94" s="77">
        <f t="shared" si="19"/>
        <v>-55667.189999999944</v>
      </c>
      <c r="J94" s="77">
        <f t="shared" si="19"/>
        <v>-211034.93999999994</v>
      </c>
      <c r="K94" s="77">
        <f t="shared" si="19"/>
        <v>-412199.08</v>
      </c>
      <c r="L94" s="98">
        <f t="shared" si="19"/>
        <v>-547518.36999999988</v>
      </c>
      <c r="M94" s="97">
        <f t="shared" si="19"/>
        <v>-356116.83999999997</v>
      </c>
      <c r="N94" s="97">
        <f t="shared" si="19"/>
        <v>-361364.05999999994</v>
      </c>
      <c r="O94" s="97">
        <f t="shared" si="19"/>
        <v>-98081.489999999991</v>
      </c>
      <c r="P94" s="97">
        <f t="shared" si="19"/>
        <v>-130037.01999999996</v>
      </c>
      <c r="Q94" s="97">
        <f t="shared" si="19"/>
        <v>-147257.78000000003</v>
      </c>
      <c r="R94" s="97">
        <f t="shared" si="19"/>
        <v>-144530.80000000002</v>
      </c>
      <c r="S94" s="97">
        <f t="shared" si="19"/>
        <v>-217032.11</v>
      </c>
      <c r="T94" s="97">
        <f t="shared" si="19"/>
        <v>4700.8400000000256</v>
      </c>
      <c r="U94" s="97">
        <f t="shared" si="19"/>
        <v>-98657.979999999981</v>
      </c>
      <c r="V94" s="97">
        <f t="shared" si="19"/>
        <v>53859.070000000007</v>
      </c>
      <c r="W94" s="97">
        <f t="shared" si="19"/>
        <v>-156278.43999999997</v>
      </c>
      <c r="X94" s="89"/>
      <c r="Y94" s="89"/>
      <c r="Z94" s="89"/>
      <c r="AA94" s="89"/>
      <c r="AB94" s="88"/>
    </row>
    <row r="95" spans="1:28" x14ac:dyDescent="0.25">
      <c r="A95" s="4"/>
      <c r="B95" s="35" t="s">
        <v>37</v>
      </c>
      <c r="C95" s="97">
        <f t="shared" ref="C95:R98" si="20">C74-C81</f>
        <v>260812</v>
      </c>
      <c r="D95" s="77">
        <f t="shared" si="20"/>
        <v>-99438.43</v>
      </c>
      <c r="E95" s="77">
        <f t="shared" si="20"/>
        <v>226936.43000000002</v>
      </c>
      <c r="F95" s="77">
        <f t="shared" si="20"/>
        <v>-98309.68</v>
      </c>
      <c r="G95" s="77">
        <f t="shared" si="20"/>
        <v>-398531.74</v>
      </c>
      <c r="H95" s="77">
        <f t="shared" si="20"/>
        <v>180714.41</v>
      </c>
      <c r="I95" s="77">
        <f t="shared" si="20"/>
        <v>156846.70000000001</v>
      </c>
      <c r="J95" s="77">
        <f t="shared" si="20"/>
        <v>2693.8999999999942</v>
      </c>
      <c r="K95" s="77">
        <f t="shared" si="20"/>
        <v>-144632.85999999999</v>
      </c>
      <c r="L95" s="98">
        <f t="shared" si="20"/>
        <v>-64494.26</v>
      </c>
      <c r="M95" s="97">
        <f t="shared" si="20"/>
        <v>-23432.869999999995</v>
      </c>
      <c r="N95" s="97">
        <f t="shared" si="20"/>
        <v>23360.899999999994</v>
      </c>
      <c r="O95" s="97">
        <f t="shared" si="20"/>
        <v>-35043.040000000001</v>
      </c>
      <c r="P95" s="97">
        <f t="shared" si="20"/>
        <v>-2114.9900000000052</v>
      </c>
      <c r="Q95" s="97">
        <f t="shared" si="20"/>
        <v>-45350.170000000013</v>
      </c>
      <c r="R95" s="97">
        <f t="shared" si="20"/>
        <v>-3053.5499999999956</v>
      </c>
      <c r="S95" s="97">
        <f t="shared" ref="S95:W98" si="21">S74-S81</f>
        <v>-55244.62</v>
      </c>
      <c r="T95" s="97">
        <f t="shared" si="21"/>
        <v>19476.400000000001</v>
      </c>
      <c r="U95" s="97">
        <f t="shared" si="21"/>
        <v>10785.230000000003</v>
      </c>
      <c r="V95" s="97">
        <f t="shared" si="21"/>
        <v>59115.849999999991</v>
      </c>
      <c r="W95" s="97">
        <f t="shared" si="21"/>
        <v>-11023.280000000002</v>
      </c>
      <c r="X95" s="89"/>
      <c r="Y95" s="89"/>
      <c r="Z95" s="89"/>
      <c r="AA95" s="89"/>
      <c r="AB95" s="88"/>
    </row>
    <row r="96" spans="1:28" x14ac:dyDescent="0.25">
      <c r="A96" s="4"/>
      <c r="B96" s="35" t="s">
        <v>38</v>
      </c>
      <c r="C96" s="97">
        <f t="shared" si="20"/>
        <v>-10419.950000000012</v>
      </c>
      <c r="D96" s="77">
        <f t="shared" si="20"/>
        <v>4181.8099999999977</v>
      </c>
      <c r="E96" s="77">
        <f t="shared" si="20"/>
        <v>-74425.389999999985</v>
      </c>
      <c r="F96" s="77">
        <f t="shared" si="20"/>
        <v>-113044.62000000001</v>
      </c>
      <c r="G96" s="77">
        <f t="shared" si="20"/>
        <v>-27684.25999999998</v>
      </c>
      <c r="H96" s="77">
        <f t="shared" si="20"/>
        <v>-7806.0100000000093</v>
      </c>
      <c r="I96" s="77">
        <f t="shared" si="20"/>
        <v>22200.309999999998</v>
      </c>
      <c r="J96" s="77">
        <f t="shared" si="20"/>
        <v>-74442.47</v>
      </c>
      <c r="K96" s="77">
        <f t="shared" si="20"/>
        <v>-102882.98000000001</v>
      </c>
      <c r="L96" s="98">
        <f t="shared" si="20"/>
        <v>-99450.12</v>
      </c>
      <c r="M96" s="97">
        <f t="shared" si="20"/>
        <v>-76526.290000000008</v>
      </c>
      <c r="N96" s="97">
        <f t="shared" si="20"/>
        <v>-53381.86</v>
      </c>
      <c r="O96" s="97">
        <f t="shared" si="20"/>
        <v>-16084.049999999996</v>
      </c>
      <c r="P96" s="97">
        <f t="shared" si="20"/>
        <v>-7045.6200000000026</v>
      </c>
      <c r="Q96" s="97">
        <f t="shared" si="20"/>
        <v>-22925.80999999999</v>
      </c>
      <c r="R96" s="97">
        <f t="shared" si="20"/>
        <v>-40133.600000000006</v>
      </c>
      <c r="S96" s="97">
        <f t="shared" si="21"/>
        <v>-38802.160000000003</v>
      </c>
      <c r="T96" s="97">
        <f t="shared" si="21"/>
        <v>3086.4700000000012</v>
      </c>
      <c r="U96" s="97">
        <f t="shared" si="21"/>
        <v>-23237.74</v>
      </c>
      <c r="V96" s="97">
        <f t="shared" si="21"/>
        <v>-9006.2699999999968</v>
      </c>
      <c r="W96" s="97">
        <f t="shared" si="21"/>
        <v>-51064.66</v>
      </c>
      <c r="X96" s="89"/>
      <c r="Y96" s="89"/>
      <c r="Z96" s="89"/>
      <c r="AA96" s="89"/>
      <c r="AB96" s="88"/>
    </row>
    <row r="97" spans="1:28" x14ac:dyDescent="0.25">
      <c r="A97" s="4"/>
      <c r="B97" s="35" t="s">
        <v>39</v>
      </c>
      <c r="C97" s="97">
        <f t="shared" si="20"/>
        <v>175993.46000000008</v>
      </c>
      <c r="D97" s="77">
        <f t="shared" si="20"/>
        <v>12008.380000000005</v>
      </c>
      <c r="E97" s="77">
        <f t="shared" si="20"/>
        <v>-188090.18999999997</v>
      </c>
      <c r="F97" s="77">
        <f t="shared" si="20"/>
        <v>-131845.35999999999</v>
      </c>
      <c r="G97" s="77">
        <f t="shared" si="20"/>
        <v>-89593.709999999992</v>
      </c>
      <c r="H97" s="77">
        <f t="shared" si="20"/>
        <v>48498.610000000015</v>
      </c>
      <c r="I97" s="77">
        <f t="shared" si="20"/>
        <v>100926.07</v>
      </c>
      <c r="J97" s="77">
        <f t="shared" si="20"/>
        <v>-71554.34</v>
      </c>
      <c r="K97" s="77">
        <f t="shared" si="20"/>
        <v>-142791.97</v>
      </c>
      <c r="L97" s="98">
        <f t="shared" si="20"/>
        <v>-92778.02</v>
      </c>
      <c r="M97" s="97">
        <f t="shared" si="20"/>
        <v>-114297.2</v>
      </c>
      <c r="N97" s="97">
        <f t="shared" si="20"/>
        <v>-77318.319999999992</v>
      </c>
      <c r="O97" s="97">
        <f t="shared" si="20"/>
        <v>-85310.28</v>
      </c>
      <c r="P97" s="97">
        <f t="shared" si="20"/>
        <v>-3995.3699999999953</v>
      </c>
      <c r="Q97" s="97">
        <f t="shared" si="20"/>
        <v>-13025.989999999991</v>
      </c>
      <c r="R97" s="97">
        <f t="shared" si="20"/>
        <v>-65983.510000000009</v>
      </c>
      <c r="S97" s="97">
        <f t="shared" si="21"/>
        <v>-54261.060000000005</v>
      </c>
      <c r="T97" s="97">
        <f t="shared" si="21"/>
        <v>3579.6700000000055</v>
      </c>
      <c r="U97" s="97">
        <f t="shared" si="21"/>
        <v>-29714.46</v>
      </c>
      <c r="V97" s="97">
        <f t="shared" si="21"/>
        <v>-2457.3000000000029</v>
      </c>
      <c r="W97" s="97">
        <f t="shared" si="21"/>
        <v>-69036.490000000005</v>
      </c>
      <c r="X97" s="89"/>
      <c r="Y97" s="89"/>
      <c r="Z97" s="89"/>
      <c r="AA97" s="89"/>
      <c r="AB97" s="88"/>
    </row>
    <row r="98" spans="1:28" x14ac:dyDescent="0.25">
      <c r="A98" s="4"/>
      <c r="B98" s="35" t="s">
        <v>40</v>
      </c>
      <c r="C98" s="97">
        <f t="shared" si="20"/>
        <v>38985.170000000013</v>
      </c>
      <c r="D98" s="77">
        <f t="shared" si="20"/>
        <v>-40883.179999999993</v>
      </c>
      <c r="E98" s="77">
        <f t="shared" si="20"/>
        <v>42416.399999999994</v>
      </c>
      <c r="F98" s="77">
        <f t="shared" si="20"/>
        <v>24993.89</v>
      </c>
      <c r="G98" s="77">
        <f t="shared" si="20"/>
        <v>-100916.59</v>
      </c>
      <c r="H98" s="77">
        <f t="shared" si="20"/>
        <v>-49488.900000000009</v>
      </c>
      <c r="I98" s="77">
        <f t="shared" si="20"/>
        <v>-48689.15</v>
      </c>
      <c r="J98" s="77">
        <f t="shared" si="20"/>
        <v>99586.38</v>
      </c>
      <c r="K98" s="77">
        <f t="shared" si="20"/>
        <v>-3861.2200000000012</v>
      </c>
      <c r="L98" s="98">
        <f t="shared" si="20"/>
        <v>-86953.05</v>
      </c>
      <c r="M98" s="97">
        <f t="shared" si="20"/>
        <v>-64373.919999999998</v>
      </c>
      <c r="N98" s="97">
        <f t="shared" si="20"/>
        <v>-224489.71</v>
      </c>
      <c r="O98" s="97">
        <f t="shared" si="20"/>
        <v>14235.309999999998</v>
      </c>
      <c r="P98" s="97">
        <f t="shared" si="20"/>
        <v>-133738.01999999999</v>
      </c>
      <c r="Q98" s="97">
        <f t="shared" si="20"/>
        <v>33217.269999999997</v>
      </c>
      <c r="R98" s="97">
        <f t="shared" si="20"/>
        <v>-86646.34</v>
      </c>
      <c r="S98" s="97">
        <f t="shared" si="21"/>
        <v>48154.579999999994</v>
      </c>
      <c r="T98" s="97">
        <f t="shared" si="21"/>
        <v>-78147.510000000009</v>
      </c>
      <c r="U98" s="97">
        <f t="shared" si="21"/>
        <v>-123177.62999999999</v>
      </c>
      <c r="V98" s="97">
        <f t="shared" si="21"/>
        <v>4445.4799999999996</v>
      </c>
      <c r="W98" s="97">
        <f t="shared" si="21"/>
        <v>-52178.17</v>
      </c>
      <c r="X98" s="89"/>
      <c r="Y98" s="89"/>
      <c r="Z98" s="89"/>
      <c r="AA98" s="89"/>
      <c r="AB98" s="88"/>
    </row>
    <row r="99" spans="1:28" ht="15.75" thickBot="1" x14ac:dyDescent="0.3">
      <c r="A99" s="4"/>
      <c r="B99" s="37" t="s">
        <v>41</v>
      </c>
      <c r="C99" s="100">
        <f>SUM(C94:C98)</f>
        <v>1307909.8300000005</v>
      </c>
      <c r="D99" s="81">
        <f>SUM(D94:D98)</f>
        <v>-741107.91000000015</v>
      </c>
      <c r="E99" s="81">
        <f t="shared" ref="E99:W99" si="22">SUM(E94:E98)</f>
        <v>-100735.01999999996</v>
      </c>
      <c r="F99" s="81">
        <f t="shared" si="22"/>
        <v>-352810.38000000006</v>
      </c>
      <c r="G99" s="81">
        <f t="shared" si="22"/>
        <v>-722033.5</v>
      </c>
      <c r="H99" s="81">
        <f t="shared" si="22"/>
        <v>258451.82999999996</v>
      </c>
      <c r="I99" s="81">
        <f t="shared" si="22"/>
        <v>175616.74000000008</v>
      </c>
      <c r="J99" s="81">
        <f t="shared" si="22"/>
        <v>-254751.46999999997</v>
      </c>
      <c r="K99" s="81">
        <f t="shared" si="22"/>
        <v>-806368.10999999987</v>
      </c>
      <c r="L99" s="160">
        <f t="shared" si="22"/>
        <v>-891193.82</v>
      </c>
      <c r="M99" s="81">
        <f t="shared" si="22"/>
        <v>-634747.12</v>
      </c>
      <c r="N99" s="201">
        <f t="shared" si="22"/>
        <v>-693193.04999999993</v>
      </c>
      <c r="O99" s="81">
        <f t="shared" si="22"/>
        <v>-220283.55</v>
      </c>
      <c r="P99" s="81">
        <f t="shared" si="22"/>
        <v>-276931.0199999999</v>
      </c>
      <c r="Q99" s="81">
        <f t="shared" si="22"/>
        <v>-195342.48000000004</v>
      </c>
      <c r="R99" s="81">
        <f t="shared" si="22"/>
        <v>-340347.80000000005</v>
      </c>
      <c r="S99" s="81">
        <f t="shared" si="22"/>
        <v>-317185.37</v>
      </c>
      <c r="T99" s="81">
        <f t="shared" si="22"/>
        <v>-47304.129999999976</v>
      </c>
      <c r="U99" s="80">
        <f t="shared" si="22"/>
        <v>-264002.57999999996</v>
      </c>
      <c r="V99" s="80">
        <f t="shared" si="22"/>
        <v>105956.82999999999</v>
      </c>
      <c r="W99" s="80">
        <f t="shared" si="22"/>
        <v>-339581.04</v>
      </c>
      <c r="X99" s="81"/>
      <c r="Y99" s="81"/>
      <c r="Z99" s="81"/>
      <c r="AA99" s="81"/>
      <c r="AB99" s="80"/>
    </row>
    <row r="100" spans="1:28"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67"/>
    </row>
    <row r="101" spans="1:28"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c r="Y101" s="58"/>
      <c r="Z101" s="58"/>
      <c r="AA101" s="58"/>
      <c r="AB101" s="70"/>
    </row>
    <row r="102" spans="1:28"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c r="Y102" s="58"/>
      <c r="Z102" s="58"/>
      <c r="AA102" s="58"/>
      <c r="AB102" s="57"/>
    </row>
    <row r="103" spans="1:28"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c r="Y103" s="58"/>
      <c r="Z103" s="58"/>
      <c r="AA103" s="58"/>
      <c r="AB103" s="57"/>
    </row>
    <row r="104" spans="1:28"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c r="Y104" s="58"/>
      <c r="Z104" s="58"/>
      <c r="AA104" s="58"/>
      <c r="AB104" s="57"/>
    </row>
    <row r="105" spans="1:28"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c r="Y105" s="58"/>
      <c r="Z105" s="58"/>
      <c r="AA105" s="58"/>
      <c r="AB105" s="57"/>
    </row>
    <row r="106" spans="1:28" x14ac:dyDescent="0.25">
      <c r="A106" s="4"/>
      <c r="B106" s="35" t="s">
        <v>41</v>
      </c>
      <c r="C106" s="131">
        <f>SUM(C101:C105)</f>
        <v>57</v>
      </c>
      <c r="D106" s="58">
        <f>SUM(D101:D105)</f>
        <v>64</v>
      </c>
      <c r="E106" s="58">
        <f t="shared" ref="E106:W106" si="23">SUM(E101:E105)</f>
        <v>78</v>
      </c>
      <c r="F106" s="58">
        <f t="shared" si="23"/>
        <v>85</v>
      </c>
      <c r="G106" s="58">
        <f t="shared" si="23"/>
        <v>92</v>
      </c>
      <c r="H106" s="58">
        <f t="shared" si="23"/>
        <v>89</v>
      </c>
      <c r="I106" s="58">
        <f t="shared" si="23"/>
        <v>88</v>
      </c>
      <c r="J106" s="58">
        <f t="shared" si="23"/>
        <v>90</v>
      </c>
      <c r="K106" s="58">
        <f t="shared" si="23"/>
        <v>181</v>
      </c>
      <c r="L106" s="130">
        <f t="shared" si="23"/>
        <v>348</v>
      </c>
      <c r="M106" s="58">
        <f t="shared" si="23"/>
        <v>575</v>
      </c>
      <c r="N106" s="58">
        <f t="shared" si="23"/>
        <v>815</v>
      </c>
      <c r="O106" s="58">
        <f t="shared" si="23"/>
        <v>964</v>
      </c>
      <c r="P106" s="58">
        <f t="shared" si="23"/>
        <v>963</v>
      </c>
      <c r="Q106" s="58">
        <f t="shared" si="23"/>
        <v>955</v>
      </c>
      <c r="R106" s="58">
        <f t="shared" si="23"/>
        <v>1213</v>
      </c>
      <c r="S106" s="58">
        <f t="shared" si="23"/>
        <v>1269</v>
      </c>
      <c r="T106" s="58">
        <f t="shared" si="23"/>
        <v>1257</v>
      </c>
      <c r="U106" s="70">
        <f t="shared" si="23"/>
        <v>1204</v>
      </c>
      <c r="V106" s="70">
        <f t="shared" si="23"/>
        <v>1113</v>
      </c>
      <c r="W106" s="70">
        <f t="shared" si="23"/>
        <v>1066</v>
      </c>
      <c r="X106" s="58"/>
      <c r="Y106" s="58"/>
      <c r="Z106" s="58"/>
      <c r="AA106" s="58"/>
      <c r="AB106" s="57"/>
    </row>
    <row r="107" spans="1:28"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134"/>
    </row>
    <row r="108" spans="1:28" x14ac:dyDescent="0.25">
      <c r="A108" s="4"/>
      <c r="B108" s="35" t="s">
        <v>36</v>
      </c>
      <c r="C108" s="223">
        <v>0</v>
      </c>
      <c r="D108" s="73">
        <v>0</v>
      </c>
      <c r="E108" s="73">
        <v>0</v>
      </c>
      <c r="F108" s="73">
        <v>0</v>
      </c>
      <c r="G108" s="73">
        <v>0</v>
      </c>
      <c r="H108" s="73">
        <v>0</v>
      </c>
      <c r="I108" s="73">
        <v>0</v>
      </c>
      <c r="J108" s="73">
        <v>0</v>
      </c>
      <c r="K108" s="73">
        <v>0</v>
      </c>
      <c r="L108" s="74">
        <v>0</v>
      </c>
      <c r="M108" s="223">
        <v>0</v>
      </c>
      <c r="N108" s="73">
        <v>0</v>
      </c>
      <c r="O108" s="73">
        <v>0</v>
      </c>
      <c r="P108" s="73">
        <v>0</v>
      </c>
      <c r="Q108" s="73">
        <v>0</v>
      </c>
      <c r="R108" s="73">
        <v>0</v>
      </c>
      <c r="S108" s="73">
        <v>0</v>
      </c>
      <c r="T108" s="73">
        <v>0</v>
      </c>
      <c r="U108" s="74">
        <v>0</v>
      </c>
      <c r="V108" s="139">
        <v>0</v>
      </c>
      <c r="W108" s="137">
        <v>0</v>
      </c>
      <c r="X108" s="137"/>
      <c r="Y108" s="137"/>
      <c r="Z108" s="137"/>
      <c r="AA108" s="137"/>
      <c r="AB108" s="137"/>
    </row>
    <row r="109" spans="1:28" x14ac:dyDescent="0.25">
      <c r="A109" s="4"/>
      <c r="B109" s="35" t="s">
        <v>37</v>
      </c>
      <c r="C109" s="223">
        <v>0</v>
      </c>
      <c r="D109" s="73">
        <v>0</v>
      </c>
      <c r="E109" s="73">
        <v>0</v>
      </c>
      <c r="F109" s="73">
        <v>0</v>
      </c>
      <c r="G109" s="73">
        <v>0</v>
      </c>
      <c r="H109" s="73">
        <v>0</v>
      </c>
      <c r="I109" s="73">
        <v>0</v>
      </c>
      <c r="J109" s="73">
        <v>0</v>
      </c>
      <c r="K109" s="73">
        <v>0</v>
      </c>
      <c r="L109" s="74">
        <v>0</v>
      </c>
      <c r="M109" s="223">
        <v>0</v>
      </c>
      <c r="N109" s="73">
        <v>0</v>
      </c>
      <c r="O109" s="73">
        <v>0</v>
      </c>
      <c r="P109" s="73">
        <v>0</v>
      </c>
      <c r="Q109" s="73">
        <v>0</v>
      </c>
      <c r="R109" s="73">
        <v>0</v>
      </c>
      <c r="S109" s="73">
        <v>0</v>
      </c>
      <c r="T109" s="73">
        <v>0</v>
      </c>
      <c r="U109" s="74">
        <v>0</v>
      </c>
      <c r="V109" s="140">
        <v>0</v>
      </c>
      <c r="W109" s="137">
        <v>0</v>
      </c>
      <c r="X109" s="137"/>
      <c r="Y109" s="137"/>
      <c r="Z109" s="137"/>
      <c r="AA109" s="137"/>
      <c r="AB109" s="141"/>
    </row>
    <row r="110" spans="1:28" x14ac:dyDescent="0.25">
      <c r="A110" s="4"/>
      <c r="B110" s="35" t="s">
        <v>38</v>
      </c>
      <c r="C110" s="223">
        <v>0</v>
      </c>
      <c r="D110" s="73">
        <v>0</v>
      </c>
      <c r="E110" s="73">
        <v>0</v>
      </c>
      <c r="F110" s="73">
        <v>0</v>
      </c>
      <c r="G110" s="73">
        <v>0</v>
      </c>
      <c r="H110" s="73">
        <v>0</v>
      </c>
      <c r="I110" s="73">
        <v>0</v>
      </c>
      <c r="J110" s="73">
        <v>0</v>
      </c>
      <c r="K110" s="73">
        <v>0</v>
      </c>
      <c r="L110" s="74">
        <v>0</v>
      </c>
      <c r="M110" s="223">
        <v>0</v>
      </c>
      <c r="N110" s="73">
        <v>0</v>
      </c>
      <c r="O110" s="73">
        <v>0</v>
      </c>
      <c r="P110" s="73">
        <v>0</v>
      </c>
      <c r="Q110" s="73">
        <v>0</v>
      </c>
      <c r="R110" s="73">
        <v>0</v>
      </c>
      <c r="S110" s="73">
        <v>0</v>
      </c>
      <c r="T110" s="73">
        <v>0</v>
      </c>
      <c r="U110" s="74">
        <v>0</v>
      </c>
      <c r="V110" s="140">
        <v>0</v>
      </c>
      <c r="W110" s="137">
        <v>11</v>
      </c>
      <c r="X110" s="137"/>
      <c r="Y110" s="137"/>
      <c r="Z110" s="137"/>
      <c r="AA110" s="137"/>
      <c r="AB110" s="141"/>
    </row>
    <row r="111" spans="1:28" x14ac:dyDescent="0.25">
      <c r="A111" s="4"/>
      <c r="B111" s="35" t="s">
        <v>39</v>
      </c>
      <c r="C111" s="223">
        <v>0</v>
      </c>
      <c r="D111" s="73">
        <v>0</v>
      </c>
      <c r="E111" s="73">
        <v>0</v>
      </c>
      <c r="F111" s="73">
        <v>0</v>
      </c>
      <c r="G111" s="73">
        <v>0</v>
      </c>
      <c r="H111" s="73">
        <v>0</v>
      </c>
      <c r="I111" s="73">
        <v>0</v>
      </c>
      <c r="J111" s="73">
        <v>0</v>
      </c>
      <c r="K111" s="73">
        <v>0</v>
      </c>
      <c r="L111" s="74">
        <v>0</v>
      </c>
      <c r="M111" s="223">
        <v>0</v>
      </c>
      <c r="N111" s="73">
        <v>0</v>
      </c>
      <c r="O111" s="73">
        <v>0</v>
      </c>
      <c r="P111" s="73">
        <v>0</v>
      </c>
      <c r="Q111" s="73">
        <v>0</v>
      </c>
      <c r="R111" s="73">
        <v>0</v>
      </c>
      <c r="S111" s="73">
        <v>0</v>
      </c>
      <c r="T111" s="73">
        <v>0</v>
      </c>
      <c r="U111" s="74">
        <v>0</v>
      </c>
      <c r="V111" s="140">
        <v>0</v>
      </c>
      <c r="W111" s="137">
        <v>1</v>
      </c>
      <c r="X111" s="137"/>
      <c r="Y111" s="137"/>
      <c r="Z111" s="137"/>
      <c r="AA111" s="137"/>
      <c r="AB111" s="141"/>
    </row>
    <row r="112" spans="1:28" x14ac:dyDescent="0.25">
      <c r="A112" s="4"/>
      <c r="B112" s="35" t="s">
        <v>40</v>
      </c>
      <c r="C112" s="223">
        <v>0</v>
      </c>
      <c r="D112" s="73">
        <v>0</v>
      </c>
      <c r="E112" s="73">
        <v>0</v>
      </c>
      <c r="F112" s="73">
        <v>0</v>
      </c>
      <c r="G112" s="73">
        <v>0</v>
      </c>
      <c r="H112" s="73">
        <v>0</v>
      </c>
      <c r="I112" s="73">
        <v>0</v>
      </c>
      <c r="J112" s="73">
        <v>0</v>
      </c>
      <c r="K112" s="73">
        <v>0</v>
      </c>
      <c r="L112" s="74">
        <v>0</v>
      </c>
      <c r="M112" s="223">
        <v>0</v>
      </c>
      <c r="N112" s="73">
        <v>0</v>
      </c>
      <c r="O112" s="73">
        <v>0</v>
      </c>
      <c r="P112" s="73">
        <v>0</v>
      </c>
      <c r="Q112" s="73">
        <v>0</v>
      </c>
      <c r="R112" s="73">
        <v>0</v>
      </c>
      <c r="S112" s="73">
        <v>0</v>
      </c>
      <c r="T112" s="73">
        <v>0</v>
      </c>
      <c r="U112" s="74">
        <v>0</v>
      </c>
      <c r="V112" s="140">
        <v>0</v>
      </c>
      <c r="W112" s="137">
        <v>1</v>
      </c>
      <c r="X112" s="137"/>
      <c r="Y112" s="137"/>
      <c r="Z112" s="137"/>
      <c r="AA112" s="137"/>
      <c r="AB112" s="141"/>
    </row>
    <row r="113" spans="1:28" x14ac:dyDescent="0.25">
      <c r="A113" s="4"/>
      <c r="B113" s="35" t="s">
        <v>41</v>
      </c>
      <c r="C113" s="223">
        <f>SUM(C108:C112)</f>
        <v>0</v>
      </c>
      <c r="D113" s="73">
        <f>SUM(D108:D112)</f>
        <v>0</v>
      </c>
      <c r="E113" s="73">
        <f t="shared" ref="E113:W113" si="24">SUM(E108:E112)</f>
        <v>0</v>
      </c>
      <c r="F113" s="73">
        <f t="shared" si="24"/>
        <v>0</v>
      </c>
      <c r="G113" s="73">
        <f t="shared" si="24"/>
        <v>0</v>
      </c>
      <c r="H113" s="73">
        <f t="shared" si="24"/>
        <v>0</v>
      </c>
      <c r="I113" s="73">
        <f t="shared" si="24"/>
        <v>0</v>
      </c>
      <c r="J113" s="73">
        <f t="shared" si="24"/>
        <v>0</v>
      </c>
      <c r="K113" s="73">
        <f t="shared" si="24"/>
        <v>0</v>
      </c>
      <c r="L113" s="74">
        <f t="shared" si="24"/>
        <v>0</v>
      </c>
      <c r="M113" s="223">
        <f t="shared" si="24"/>
        <v>0</v>
      </c>
      <c r="N113" s="73">
        <f t="shared" si="24"/>
        <v>0</v>
      </c>
      <c r="O113" s="73">
        <f t="shared" si="24"/>
        <v>0</v>
      </c>
      <c r="P113" s="73">
        <f t="shared" si="24"/>
        <v>0</v>
      </c>
      <c r="Q113" s="73">
        <f t="shared" si="24"/>
        <v>0</v>
      </c>
      <c r="R113" s="73">
        <f t="shared" si="24"/>
        <v>0</v>
      </c>
      <c r="S113" s="73">
        <f>SUM(S108:S112)</f>
        <v>0</v>
      </c>
      <c r="T113" s="73">
        <f t="shared" si="24"/>
        <v>0</v>
      </c>
      <c r="U113" s="74">
        <f t="shared" si="24"/>
        <v>0</v>
      </c>
      <c r="V113" s="74">
        <f t="shared" si="24"/>
        <v>0</v>
      </c>
      <c r="W113" s="74">
        <f t="shared" si="24"/>
        <v>13</v>
      </c>
      <c r="X113" s="137"/>
      <c r="Y113" s="137"/>
      <c r="Z113" s="137"/>
      <c r="AA113" s="137"/>
      <c r="AB113" s="141"/>
    </row>
    <row r="114" spans="1:28" x14ac:dyDescent="0.25">
      <c r="A114" s="4">
        <f>+A107+1</f>
        <v>16</v>
      </c>
      <c r="B114" s="212" t="s">
        <v>24</v>
      </c>
      <c r="C114" s="224"/>
      <c r="D114" s="213"/>
      <c r="E114" s="213"/>
      <c r="F114" s="213"/>
      <c r="G114" s="213"/>
      <c r="H114" s="213"/>
      <c r="I114" s="213"/>
      <c r="J114" s="213"/>
      <c r="K114" s="213"/>
      <c r="L114" s="225"/>
      <c r="M114" s="224"/>
      <c r="N114" s="213"/>
      <c r="O114" s="213"/>
      <c r="P114" s="213"/>
      <c r="Q114" s="213"/>
      <c r="R114" s="213"/>
      <c r="S114" s="213"/>
      <c r="T114" s="213"/>
      <c r="U114" s="225"/>
      <c r="V114" s="144"/>
      <c r="W114" s="142"/>
      <c r="X114" s="128"/>
      <c r="Y114" s="142"/>
      <c r="Z114" s="128"/>
      <c r="AA114" s="142"/>
      <c r="AB114" s="145"/>
    </row>
    <row r="115" spans="1:28" x14ac:dyDescent="0.25">
      <c r="A115" s="4"/>
      <c r="B115" s="35" t="s">
        <v>36</v>
      </c>
      <c r="C115" s="216">
        <v>225</v>
      </c>
      <c r="D115" s="214">
        <v>135</v>
      </c>
      <c r="E115" s="214">
        <v>150</v>
      </c>
      <c r="F115" s="214">
        <v>131</v>
      </c>
      <c r="G115" s="214">
        <v>130</v>
      </c>
      <c r="H115" s="214">
        <v>146</v>
      </c>
      <c r="I115" s="214">
        <v>124</v>
      </c>
      <c r="J115" s="214">
        <v>117</v>
      </c>
      <c r="K115" s="214">
        <v>130</v>
      </c>
      <c r="L115" s="219">
        <v>168</v>
      </c>
      <c r="M115" s="216">
        <v>170</v>
      </c>
      <c r="N115" s="214">
        <v>146</v>
      </c>
      <c r="O115" s="214">
        <v>152</v>
      </c>
      <c r="P115" s="214">
        <v>149</v>
      </c>
      <c r="Q115" s="214">
        <v>153</v>
      </c>
      <c r="R115" s="214">
        <v>130</v>
      </c>
      <c r="S115" s="214">
        <v>114</v>
      </c>
      <c r="T115" s="214">
        <v>121</v>
      </c>
      <c r="U115" s="219">
        <v>123</v>
      </c>
      <c r="V115" s="149">
        <v>104</v>
      </c>
      <c r="W115" s="148">
        <v>101</v>
      </c>
      <c r="X115" s="148"/>
      <c r="Y115" s="148"/>
      <c r="Z115" s="148"/>
      <c r="AA115" s="148"/>
      <c r="AB115" s="150"/>
    </row>
    <row r="116" spans="1:28" x14ac:dyDescent="0.25">
      <c r="A116" s="4"/>
      <c r="B116" s="35" t="s">
        <v>37</v>
      </c>
      <c r="C116" s="216">
        <v>28</v>
      </c>
      <c r="D116" s="214">
        <v>12</v>
      </c>
      <c r="E116" s="214">
        <v>14</v>
      </c>
      <c r="F116" s="214">
        <v>13</v>
      </c>
      <c r="G116" s="214">
        <v>17</v>
      </c>
      <c r="H116" s="214">
        <v>0</v>
      </c>
      <c r="I116" s="214">
        <v>16</v>
      </c>
      <c r="J116" s="214">
        <v>13</v>
      </c>
      <c r="K116" s="214">
        <v>15</v>
      </c>
      <c r="L116" s="219">
        <v>18</v>
      </c>
      <c r="M116" s="216">
        <v>10</v>
      </c>
      <c r="N116" s="214">
        <v>8</v>
      </c>
      <c r="O116" s="214">
        <v>7</v>
      </c>
      <c r="P116" s="214">
        <v>10</v>
      </c>
      <c r="Q116" s="214">
        <v>12</v>
      </c>
      <c r="R116" s="214">
        <v>12</v>
      </c>
      <c r="S116" s="214">
        <v>12</v>
      </c>
      <c r="T116" s="214">
        <v>14</v>
      </c>
      <c r="U116" s="219">
        <v>13</v>
      </c>
      <c r="V116" s="149">
        <v>14</v>
      </c>
      <c r="W116" s="148">
        <v>11</v>
      </c>
      <c r="X116" s="148"/>
      <c r="Y116" s="148"/>
      <c r="Z116" s="148"/>
      <c r="AA116" s="148"/>
      <c r="AB116" s="150"/>
    </row>
    <row r="117" spans="1:28" x14ac:dyDescent="0.25">
      <c r="A117" s="4"/>
      <c r="B117" s="35" t="s">
        <v>38</v>
      </c>
      <c r="C117" s="216">
        <v>2</v>
      </c>
      <c r="D117" s="214">
        <v>1</v>
      </c>
      <c r="E117" s="214">
        <v>1</v>
      </c>
      <c r="F117" s="214">
        <v>2</v>
      </c>
      <c r="G117" s="214">
        <v>2</v>
      </c>
      <c r="H117" s="214">
        <v>0</v>
      </c>
      <c r="I117" s="214">
        <v>0</v>
      </c>
      <c r="J117" s="214">
        <v>3</v>
      </c>
      <c r="K117" s="214">
        <v>3</v>
      </c>
      <c r="L117" s="219">
        <v>1</v>
      </c>
      <c r="M117" s="216">
        <v>1</v>
      </c>
      <c r="N117" s="214">
        <v>2</v>
      </c>
      <c r="O117" s="214">
        <v>3</v>
      </c>
      <c r="P117" s="214">
        <v>2</v>
      </c>
      <c r="Q117" s="214">
        <v>1</v>
      </c>
      <c r="R117" s="214">
        <v>2</v>
      </c>
      <c r="S117" s="214">
        <v>3</v>
      </c>
      <c r="T117" s="214">
        <v>3</v>
      </c>
      <c r="U117" s="219">
        <v>2</v>
      </c>
      <c r="V117" s="149">
        <v>3</v>
      </c>
      <c r="W117" s="148">
        <v>5</v>
      </c>
      <c r="X117" s="148"/>
      <c r="Y117" s="148"/>
      <c r="Z117" s="148"/>
      <c r="AA117" s="148"/>
      <c r="AB117" s="150"/>
    </row>
    <row r="118" spans="1:28" x14ac:dyDescent="0.25">
      <c r="A118" s="4"/>
      <c r="B118" s="35" t="s">
        <v>39</v>
      </c>
      <c r="C118" s="216">
        <v>0</v>
      </c>
      <c r="D118" s="214">
        <v>0</v>
      </c>
      <c r="E118" s="214">
        <v>0</v>
      </c>
      <c r="F118" s="214">
        <v>0</v>
      </c>
      <c r="G118" s="214">
        <v>0</v>
      </c>
      <c r="H118" s="214">
        <v>0</v>
      </c>
      <c r="I118" s="214">
        <v>0</v>
      </c>
      <c r="J118" s="214">
        <v>0</v>
      </c>
      <c r="K118" s="214">
        <v>0</v>
      </c>
      <c r="L118" s="219">
        <v>0</v>
      </c>
      <c r="M118" s="216">
        <v>0</v>
      </c>
      <c r="N118" s="214">
        <v>0</v>
      </c>
      <c r="O118" s="214">
        <v>0</v>
      </c>
      <c r="P118" s="214">
        <v>0</v>
      </c>
      <c r="Q118" s="214">
        <v>0</v>
      </c>
      <c r="R118" s="214">
        <v>0</v>
      </c>
      <c r="S118" s="214">
        <v>0</v>
      </c>
      <c r="T118" s="214">
        <v>0</v>
      </c>
      <c r="U118" s="219">
        <v>0</v>
      </c>
      <c r="V118" s="149">
        <v>0</v>
      </c>
      <c r="W118" s="148">
        <v>0</v>
      </c>
      <c r="X118" s="148"/>
      <c r="Y118" s="148"/>
      <c r="Z118" s="148"/>
      <c r="AA118" s="148"/>
      <c r="AB118" s="150"/>
    </row>
    <row r="119" spans="1:28" x14ac:dyDescent="0.25">
      <c r="A119" s="4"/>
      <c r="B119" s="35" t="s">
        <v>40</v>
      </c>
      <c r="C119" s="216">
        <v>0</v>
      </c>
      <c r="D119" s="214">
        <v>0</v>
      </c>
      <c r="E119" s="214">
        <v>0</v>
      </c>
      <c r="F119" s="214">
        <v>0</v>
      </c>
      <c r="G119" s="214">
        <v>0</v>
      </c>
      <c r="H119" s="214">
        <v>0</v>
      </c>
      <c r="I119" s="214">
        <v>0</v>
      </c>
      <c r="J119" s="214">
        <v>0</v>
      </c>
      <c r="K119" s="214">
        <v>0</v>
      </c>
      <c r="L119" s="219">
        <v>0</v>
      </c>
      <c r="M119" s="217">
        <v>0</v>
      </c>
      <c r="N119" s="238">
        <v>0</v>
      </c>
      <c r="O119" s="238">
        <v>0</v>
      </c>
      <c r="P119" s="238">
        <v>0</v>
      </c>
      <c r="Q119" s="238">
        <v>0</v>
      </c>
      <c r="R119" s="238">
        <v>0</v>
      </c>
      <c r="S119" s="238">
        <v>0</v>
      </c>
      <c r="T119" s="238">
        <v>0</v>
      </c>
      <c r="U119" s="220">
        <v>0</v>
      </c>
      <c r="V119" s="149">
        <v>0</v>
      </c>
      <c r="W119" s="148">
        <v>0</v>
      </c>
      <c r="X119" s="148"/>
      <c r="Y119" s="148"/>
      <c r="Z119" s="148"/>
      <c r="AA119" s="148"/>
      <c r="AB119" s="150"/>
    </row>
    <row r="120" spans="1:28" ht="15.75" thickBot="1" x14ac:dyDescent="0.3">
      <c r="A120" s="4"/>
      <c r="B120" s="36" t="s">
        <v>41</v>
      </c>
      <c r="C120" s="151">
        <f>SUM(C115:C119)</f>
        <v>255</v>
      </c>
      <c r="D120" s="152">
        <f>SUM(D115:D119)</f>
        <v>148</v>
      </c>
      <c r="E120" s="152">
        <f t="shared" ref="E120:W120" si="25">SUM(E115:E119)</f>
        <v>165</v>
      </c>
      <c r="F120" s="152">
        <f t="shared" si="25"/>
        <v>146</v>
      </c>
      <c r="G120" s="152">
        <f t="shared" si="25"/>
        <v>149</v>
      </c>
      <c r="H120" s="152">
        <f t="shared" si="25"/>
        <v>146</v>
      </c>
      <c r="I120" s="152">
        <f t="shared" si="25"/>
        <v>140</v>
      </c>
      <c r="J120" s="152">
        <f t="shared" si="25"/>
        <v>133</v>
      </c>
      <c r="K120" s="152">
        <f t="shared" si="25"/>
        <v>148</v>
      </c>
      <c r="L120" s="153">
        <f t="shared" si="25"/>
        <v>187</v>
      </c>
      <c r="M120" s="152">
        <f t="shared" si="25"/>
        <v>181</v>
      </c>
      <c r="N120" s="202">
        <f t="shared" si="25"/>
        <v>156</v>
      </c>
      <c r="O120" s="152">
        <f t="shared" si="25"/>
        <v>162</v>
      </c>
      <c r="P120" s="152">
        <f t="shared" si="25"/>
        <v>161</v>
      </c>
      <c r="Q120" s="152">
        <f t="shared" si="25"/>
        <v>166</v>
      </c>
      <c r="R120" s="152">
        <f t="shared" si="25"/>
        <v>144</v>
      </c>
      <c r="S120" s="152">
        <f t="shared" si="25"/>
        <v>129</v>
      </c>
      <c r="T120" s="152">
        <f t="shared" si="25"/>
        <v>138</v>
      </c>
      <c r="U120" s="153">
        <f t="shared" si="25"/>
        <v>138</v>
      </c>
      <c r="V120" s="153">
        <f t="shared" si="25"/>
        <v>121</v>
      </c>
      <c r="W120" s="153">
        <f t="shared" si="25"/>
        <v>117</v>
      </c>
      <c r="X120" s="152"/>
      <c r="Y120" s="152"/>
      <c r="Z120" s="152"/>
      <c r="AA120" s="152"/>
      <c r="AB120" s="153"/>
    </row>
    <row r="121" spans="1:28"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145"/>
    </row>
    <row r="122" spans="1:28" x14ac:dyDescent="0.25">
      <c r="A122" s="4"/>
      <c r="B122" s="35" t="s">
        <v>36</v>
      </c>
      <c r="C122" s="216">
        <v>426</v>
      </c>
      <c r="D122" s="214">
        <v>315</v>
      </c>
      <c r="E122" s="214">
        <v>233</v>
      </c>
      <c r="F122" s="214">
        <v>306</v>
      </c>
      <c r="G122" s="214">
        <v>183</v>
      </c>
      <c r="H122" s="214">
        <v>230</v>
      </c>
      <c r="I122" s="214">
        <v>198</v>
      </c>
      <c r="J122" s="214">
        <v>177</v>
      </c>
      <c r="K122" s="214">
        <v>148</v>
      </c>
      <c r="L122" s="219">
        <v>124</v>
      </c>
      <c r="M122" s="242">
        <v>229</v>
      </c>
      <c r="N122" s="236">
        <v>210</v>
      </c>
      <c r="O122" s="236">
        <v>186</v>
      </c>
      <c r="P122" s="236">
        <v>1239</v>
      </c>
      <c r="Q122" s="236">
        <v>958</v>
      </c>
      <c r="R122" s="236">
        <f>687+58</f>
        <v>745</v>
      </c>
      <c r="S122" s="236">
        <v>401</v>
      </c>
      <c r="T122" s="236">
        <v>350</v>
      </c>
      <c r="U122" s="218">
        <v>5037</v>
      </c>
      <c r="V122" s="149">
        <f>28+5066</f>
        <v>5094</v>
      </c>
      <c r="W122" s="148">
        <f>5293+30</f>
        <v>5323</v>
      </c>
      <c r="X122" s="148"/>
      <c r="Y122" s="148"/>
      <c r="Z122" s="148"/>
      <c r="AA122" s="148"/>
      <c r="AB122" s="150"/>
    </row>
    <row r="123" spans="1:28" x14ac:dyDescent="0.25">
      <c r="A123" s="4"/>
      <c r="B123" s="35" t="s">
        <v>37</v>
      </c>
      <c r="C123" s="216">
        <v>80</v>
      </c>
      <c r="D123" s="214">
        <v>36</v>
      </c>
      <c r="E123" s="214">
        <v>5</v>
      </c>
      <c r="F123" s="214">
        <v>48</v>
      </c>
      <c r="G123" s="214">
        <v>30</v>
      </c>
      <c r="H123" s="214">
        <v>35</v>
      </c>
      <c r="I123" s="214">
        <v>6</v>
      </c>
      <c r="J123" s="214">
        <v>27</v>
      </c>
      <c r="K123" s="214">
        <v>24</v>
      </c>
      <c r="L123" s="219">
        <v>19</v>
      </c>
      <c r="M123" s="216">
        <v>19</v>
      </c>
      <c r="N123" s="214">
        <v>10</v>
      </c>
      <c r="O123" s="214">
        <v>6</v>
      </c>
      <c r="P123" s="214">
        <v>90</v>
      </c>
      <c r="Q123" s="214">
        <v>90</v>
      </c>
      <c r="R123" s="214">
        <v>3</v>
      </c>
      <c r="S123" s="214">
        <v>20</v>
      </c>
      <c r="T123" s="214">
        <v>22</v>
      </c>
      <c r="U123" s="219">
        <v>611</v>
      </c>
      <c r="V123" s="149">
        <f>11+678</f>
        <v>689</v>
      </c>
      <c r="W123" s="148">
        <f>17+744</f>
        <v>761</v>
      </c>
      <c r="X123" s="148"/>
      <c r="Y123" s="148"/>
      <c r="Z123" s="148"/>
      <c r="AA123" s="148"/>
      <c r="AB123" s="150"/>
    </row>
    <row r="124" spans="1:28" x14ac:dyDescent="0.25">
      <c r="A124" s="4"/>
      <c r="B124" s="35" t="s">
        <v>38</v>
      </c>
      <c r="C124" s="216">
        <v>79</v>
      </c>
      <c r="D124" s="214">
        <v>85</v>
      </c>
      <c r="E124" s="214">
        <v>74</v>
      </c>
      <c r="F124" s="214">
        <v>80</v>
      </c>
      <c r="G124" s="214">
        <v>81</v>
      </c>
      <c r="H124" s="214">
        <v>95</v>
      </c>
      <c r="I124" s="214">
        <v>96</v>
      </c>
      <c r="J124" s="214">
        <v>79</v>
      </c>
      <c r="K124" s="214">
        <v>85</v>
      </c>
      <c r="L124" s="219">
        <v>78</v>
      </c>
      <c r="M124" s="216">
        <v>76</v>
      </c>
      <c r="N124" s="214">
        <v>67</v>
      </c>
      <c r="O124" s="214">
        <v>44</v>
      </c>
      <c r="P124" s="214">
        <v>89</v>
      </c>
      <c r="Q124" s="214">
        <v>82</v>
      </c>
      <c r="R124" s="214">
        <v>14</v>
      </c>
      <c r="S124" s="214">
        <v>55</v>
      </c>
      <c r="T124" s="214">
        <v>41</v>
      </c>
      <c r="U124" s="219">
        <v>187</v>
      </c>
      <c r="V124" s="149">
        <f>14+167</f>
        <v>181</v>
      </c>
      <c r="W124" s="148">
        <f>10+163</f>
        <v>173</v>
      </c>
      <c r="X124" s="148"/>
      <c r="Y124" s="148"/>
      <c r="Z124" s="148"/>
      <c r="AA124" s="148"/>
      <c r="AB124" s="150"/>
    </row>
    <row r="125" spans="1:28" x14ac:dyDescent="0.25">
      <c r="A125" s="4"/>
      <c r="B125" s="35" t="s">
        <v>39</v>
      </c>
      <c r="C125" s="216">
        <v>32</v>
      </c>
      <c r="D125" s="214">
        <v>34</v>
      </c>
      <c r="E125" s="214">
        <v>40</v>
      </c>
      <c r="F125" s="214">
        <v>37</v>
      </c>
      <c r="G125" s="214">
        <v>42</v>
      </c>
      <c r="H125" s="214">
        <v>40</v>
      </c>
      <c r="I125" s="214">
        <v>44</v>
      </c>
      <c r="J125" s="214">
        <v>41</v>
      </c>
      <c r="K125" s="214">
        <v>41</v>
      </c>
      <c r="L125" s="219">
        <v>39</v>
      </c>
      <c r="M125" s="216">
        <v>40</v>
      </c>
      <c r="N125" s="214">
        <v>41</v>
      </c>
      <c r="O125" s="214">
        <v>31</v>
      </c>
      <c r="P125" s="214">
        <v>38</v>
      </c>
      <c r="Q125" s="214">
        <v>42</v>
      </c>
      <c r="R125" s="214">
        <v>37</v>
      </c>
      <c r="S125" s="214">
        <v>31</v>
      </c>
      <c r="T125" s="214">
        <v>32</v>
      </c>
      <c r="U125" s="219">
        <v>32</v>
      </c>
      <c r="V125" s="149">
        <f>26+17</f>
        <v>43</v>
      </c>
      <c r="W125" s="148">
        <f>20+17</f>
        <v>37</v>
      </c>
      <c r="X125" s="148"/>
      <c r="Y125" s="148"/>
      <c r="Z125" s="148"/>
      <c r="AA125" s="148"/>
      <c r="AB125" s="150"/>
    </row>
    <row r="126" spans="1:28" x14ac:dyDescent="0.25">
      <c r="A126" s="4"/>
      <c r="B126" s="35" t="s">
        <v>40</v>
      </c>
      <c r="C126" s="216">
        <v>0</v>
      </c>
      <c r="D126" s="214">
        <v>0</v>
      </c>
      <c r="E126" s="214">
        <v>0</v>
      </c>
      <c r="F126" s="214">
        <v>0</v>
      </c>
      <c r="G126" s="214">
        <v>1</v>
      </c>
      <c r="H126" s="214">
        <v>3</v>
      </c>
      <c r="I126" s="214">
        <v>3</v>
      </c>
      <c r="J126" s="214">
        <v>2</v>
      </c>
      <c r="K126" s="214">
        <v>3</v>
      </c>
      <c r="L126" s="219">
        <v>3</v>
      </c>
      <c r="M126" s="217">
        <v>4</v>
      </c>
      <c r="N126" s="238">
        <v>5</v>
      </c>
      <c r="O126" s="238">
        <v>3</v>
      </c>
      <c r="P126" s="238">
        <v>2</v>
      </c>
      <c r="Q126" s="238">
        <v>2</v>
      </c>
      <c r="R126" s="238">
        <v>2</v>
      </c>
      <c r="S126" s="238">
        <v>1</v>
      </c>
      <c r="T126" s="238">
        <v>2</v>
      </c>
      <c r="U126" s="220">
        <v>1</v>
      </c>
      <c r="V126" s="149">
        <v>2</v>
      </c>
      <c r="W126" s="148">
        <v>1</v>
      </c>
      <c r="X126" s="148"/>
      <c r="Y126" s="148"/>
      <c r="Z126" s="148"/>
      <c r="AA126" s="148"/>
      <c r="AB126" s="150"/>
    </row>
    <row r="127" spans="1:28" ht="15.75" thickBot="1" x14ac:dyDescent="0.3">
      <c r="A127" s="4"/>
      <c r="B127" s="36" t="s">
        <v>41</v>
      </c>
      <c r="C127" s="151">
        <f>SUM(C122:C126)</f>
        <v>617</v>
      </c>
      <c r="D127" s="152">
        <f>SUM(D122:D126)</f>
        <v>470</v>
      </c>
      <c r="E127" s="152">
        <f t="shared" ref="E127:W127" si="26">SUM(E122:E126)</f>
        <v>352</v>
      </c>
      <c r="F127" s="152">
        <f t="shared" si="26"/>
        <v>471</v>
      </c>
      <c r="G127" s="152">
        <f t="shared" si="26"/>
        <v>337</v>
      </c>
      <c r="H127" s="152">
        <f t="shared" si="26"/>
        <v>403</v>
      </c>
      <c r="I127" s="152">
        <f t="shared" si="26"/>
        <v>347</v>
      </c>
      <c r="J127" s="152">
        <f t="shared" si="26"/>
        <v>326</v>
      </c>
      <c r="K127" s="152">
        <f t="shared" si="26"/>
        <v>301</v>
      </c>
      <c r="L127" s="198">
        <f t="shared" si="26"/>
        <v>263</v>
      </c>
      <c r="M127" s="152">
        <f t="shared" si="26"/>
        <v>368</v>
      </c>
      <c r="N127" s="202">
        <f t="shared" si="26"/>
        <v>333</v>
      </c>
      <c r="O127" s="152">
        <f t="shared" si="26"/>
        <v>270</v>
      </c>
      <c r="P127" s="152">
        <f t="shared" si="26"/>
        <v>1458</v>
      </c>
      <c r="Q127" s="152">
        <f t="shared" si="26"/>
        <v>1174</v>
      </c>
      <c r="R127" s="152">
        <f t="shared" si="26"/>
        <v>801</v>
      </c>
      <c r="S127" s="152">
        <f t="shared" si="26"/>
        <v>508</v>
      </c>
      <c r="T127" s="152">
        <f t="shared" si="26"/>
        <v>447</v>
      </c>
      <c r="U127" s="153">
        <f t="shared" si="26"/>
        <v>5868</v>
      </c>
      <c r="V127" s="153">
        <f t="shared" si="26"/>
        <v>6009</v>
      </c>
      <c r="W127" s="153">
        <f t="shared" si="26"/>
        <v>6295</v>
      </c>
      <c r="X127" s="152"/>
      <c r="Y127" s="152"/>
      <c r="Z127" s="152"/>
      <c r="AA127" s="152"/>
      <c r="AB127" s="153"/>
    </row>
    <row r="128" spans="1:28" ht="15.75" thickTop="1" x14ac:dyDescent="0.25">
      <c r="A128" s="4">
        <f>+A121+1</f>
        <v>18</v>
      </c>
      <c r="B128" s="47" t="s">
        <v>47</v>
      </c>
      <c r="C128" s="215"/>
      <c r="D128" s="128"/>
      <c r="E128" s="128"/>
      <c r="F128" s="128"/>
      <c r="G128" s="128"/>
      <c r="H128" s="142"/>
      <c r="I128" s="128"/>
      <c r="J128" s="142"/>
      <c r="K128" s="128"/>
      <c r="L128" s="143"/>
      <c r="M128" s="142"/>
      <c r="N128" s="142"/>
      <c r="O128" s="142"/>
      <c r="P128" s="142"/>
      <c r="Q128" s="128"/>
      <c r="R128" s="142"/>
      <c r="S128" s="128"/>
      <c r="T128" s="142"/>
      <c r="U128" s="143"/>
      <c r="V128" s="144"/>
      <c r="W128" s="142"/>
      <c r="X128" s="128"/>
      <c r="Y128" s="142"/>
      <c r="Z128" s="128"/>
      <c r="AA128" s="142"/>
      <c r="AB128" s="145"/>
    </row>
    <row r="129" spans="1:28" x14ac:dyDescent="0.25">
      <c r="A129" s="4"/>
      <c r="B129" s="35" t="s">
        <v>36</v>
      </c>
      <c r="C129" s="216">
        <f>41+53</f>
        <v>94</v>
      </c>
      <c r="D129" s="214">
        <v>42</v>
      </c>
      <c r="E129" s="214">
        <v>48</v>
      </c>
      <c r="F129" s="214">
        <v>43</v>
      </c>
      <c r="G129" s="214">
        <v>24</v>
      </c>
      <c r="H129" s="214">
        <v>43</v>
      </c>
      <c r="I129" s="214">
        <v>47</v>
      </c>
      <c r="J129" s="214">
        <v>0</v>
      </c>
      <c r="K129" s="214">
        <v>0</v>
      </c>
      <c r="L129" s="218">
        <v>0</v>
      </c>
      <c r="M129" s="242">
        <v>0</v>
      </c>
      <c r="N129" s="236">
        <v>0</v>
      </c>
      <c r="O129" s="236">
        <v>0</v>
      </c>
      <c r="P129" s="236">
        <v>0</v>
      </c>
      <c r="Q129" s="236">
        <v>0</v>
      </c>
      <c r="R129" s="236">
        <v>0</v>
      </c>
      <c r="S129" s="236">
        <v>0</v>
      </c>
      <c r="T129" s="236">
        <v>0</v>
      </c>
      <c r="U129" s="218">
        <v>0</v>
      </c>
      <c r="V129" s="149">
        <v>0</v>
      </c>
      <c r="W129" s="148">
        <v>0</v>
      </c>
      <c r="X129" s="148"/>
      <c r="Y129" s="148"/>
      <c r="Z129" s="148"/>
      <c r="AA129" s="148"/>
      <c r="AB129" s="150"/>
    </row>
    <row r="130" spans="1:28" x14ac:dyDescent="0.25">
      <c r="A130" s="4"/>
      <c r="B130" s="35" t="s">
        <v>37</v>
      </c>
      <c r="C130" s="216">
        <v>0</v>
      </c>
      <c r="D130" s="214">
        <v>0</v>
      </c>
      <c r="E130" s="214">
        <v>0</v>
      </c>
      <c r="F130" s="214">
        <v>0</v>
      </c>
      <c r="G130" s="214">
        <v>0</v>
      </c>
      <c r="H130" s="214">
        <v>0</v>
      </c>
      <c r="I130" s="214">
        <v>0</v>
      </c>
      <c r="J130" s="214">
        <v>0</v>
      </c>
      <c r="K130" s="214">
        <v>0</v>
      </c>
      <c r="L130" s="219">
        <v>0</v>
      </c>
      <c r="M130" s="216">
        <v>0</v>
      </c>
      <c r="N130" s="214">
        <v>0</v>
      </c>
      <c r="O130" s="214">
        <v>0</v>
      </c>
      <c r="P130" s="214">
        <v>0</v>
      </c>
      <c r="Q130" s="214">
        <v>0</v>
      </c>
      <c r="R130" s="214">
        <v>0</v>
      </c>
      <c r="S130" s="214">
        <v>0</v>
      </c>
      <c r="T130" s="214">
        <v>0</v>
      </c>
      <c r="U130" s="219">
        <v>0</v>
      </c>
      <c r="V130" s="149">
        <v>0</v>
      </c>
      <c r="W130" s="148">
        <v>0</v>
      </c>
      <c r="X130" s="148"/>
      <c r="Y130" s="148"/>
      <c r="Z130" s="148"/>
      <c r="AA130" s="148"/>
      <c r="AB130" s="150"/>
    </row>
    <row r="131" spans="1:28" x14ac:dyDescent="0.25">
      <c r="A131" s="4"/>
      <c r="B131" s="35" t="s">
        <v>38</v>
      </c>
      <c r="C131" s="216">
        <v>0</v>
      </c>
      <c r="D131" s="214">
        <v>0</v>
      </c>
      <c r="E131" s="214">
        <v>0</v>
      </c>
      <c r="F131" s="214">
        <v>0</v>
      </c>
      <c r="G131" s="214">
        <v>0</v>
      </c>
      <c r="H131" s="214">
        <v>0</v>
      </c>
      <c r="I131" s="214">
        <v>0</v>
      </c>
      <c r="J131" s="214">
        <v>0</v>
      </c>
      <c r="K131" s="214">
        <v>0</v>
      </c>
      <c r="L131" s="219">
        <v>0</v>
      </c>
      <c r="M131" s="216">
        <v>0</v>
      </c>
      <c r="N131" s="214">
        <v>0</v>
      </c>
      <c r="O131" s="214">
        <v>0</v>
      </c>
      <c r="P131" s="214">
        <v>0</v>
      </c>
      <c r="Q131" s="214">
        <v>0</v>
      </c>
      <c r="R131" s="214">
        <v>0</v>
      </c>
      <c r="S131" s="214">
        <v>0</v>
      </c>
      <c r="T131" s="214">
        <v>0</v>
      </c>
      <c r="U131" s="219">
        <v>0</v>
      </c>
      <c r="V131" s="149">
        <v>0</v>
      </c>
      <c r="W131" s="148">
        <v>0</v>
      </c>
      <c r="X131" s="148"/>
      <c r="Y131" s="148"/>
      <c r="Z131" s="148"/>
      <c r="AA131" s="148"/>
      <c r="AB131" s="150"/>
    </row>
    <row r="132" spans="1:28" x14ac:dyDescent="0.25">
      <c r="A132" s="4"/>
      <c r="B132" s="35" t="s">
        <v>39</v>
      </c>
      <c r="C132" s="216">
        <v>0</v>
      </c>
      <c r="D132" s="214">
        <v>0</v>
      </c>
      <c r="E132" s="214">
        <v>0</v>
      </c>
      <c r="F132" s="214">
        <v>0</v>
      </c>
      <c r="G132" s="214">
        <v>0</v>
      </c>
      <c r="H132" s="214">
        <v>0</v>
      </c>
      <c r="I132" s="214">
        <v>0</v>
      </c>
      <c r="J132" s="214">
        <v>0</v>
      </c>
      <c r="K132" s="214">
        <v>0</v>
      </c>
      <c r="L132" s="219">
        <v>0</v>
      </c>
      <c r="M132" s="216">
        <v>0</v>
      </c>
      <c r="N132" s="214">
        <v>0</v>
      </c>
      <c r="O132" s="214">
        <v>0</v>
      </c>
      <c r="P132" s="214">
        <v>0</v>
      </c>
      <c r="Q132" s="214">
        <v>0</v>
      </c>
      <c r="R132" s="214">
        <v>0</v>
      </c>
      <c r="S132" s="214">
        <v>0</v>
      </c>
      <c r="T132" s="214">
        <v>0</v>
      </c>
      <c r="U132" s="219">
        <v>0</v>
      </c>
      <c r="V132" s="149">
        <v>0</v>
      </c>
      <c r="W132" s="148">
        <v>0</v>
      </c>
      <c r="X132" s="148"/>
      <c r="Y132" s="148"/>
      <c r="Z132" s="148"/>
      <c r="AA132" s="148"/>
      <c r="AB132" s="150"/>
    </row>
    <row r="133" spans="1:28" x14ac:dyDescent="0.25">
      <c r="A133" s="4"/>
      <c r="B133" s="35" t="s">
        <v>40</v>
      </c>
      <c r="C133" s="217">
        <v>0</v>
      </c>
      <c r="D133" s="214">
        <v>0</v>
      </c>
      <c r="E133" s="214">
        <v>0</v>
      </c>
      <c r="F133" s="214">
        <v>0</v>
      </c>
      <c r="G133" s="214">
        <v>0</v>
      </c>
      <c r="H133" s="214">
        <v>0</v>
      </c>
      <c r="I133" s="214">
        <v>0</v>
      </c>
      <c r="J133" s="214">
        <v>0</v>
      </c>
      <c r="K133" s="214">
        <v>0</v>
      </c>
      <c r="L133" s="220">
        <v>0</v>
      </c>
      <c r="M133" s="217">
        <v>0</v>
      </c>
      <c r="N133" s="238">
        <v>0</v>
      </c>
      <c r="O133" s="238">
        <v>0</v>
      </c>
      <c r="P133" s="238">
        <v>0</v>
      </c>
      <c r="Q133" s="238">
        <v>0</v>
      </c>
      <c r="R133" s="238">
        <v>0</v>
      </c>
      <c r="S133" s="238">
        <v>0</v>
      </c>
      <c r="T133" s="238">
        <v>0</v>
      </c>
      <c r="U133" s="220">
        <v>0</v>
      </c>
      <c r="V133" s="149">
        <v>0</v>
      </c>
      <c r="W133" s="148">
        <v>0</v>
      </c>
      <c r="X133" s="148"/>
      <c r="Y133" s="148"/>
      <c r="Z133" s="148"/>
      <c r="AA133" s="148"/>
      <c r="AB133" s="150"/>
    </row>
    <row r="134" spans="1:28" ht="15.75" thickBot="1" x14ac:dyDescent="0.3">
      <c r="A134" s="4"/>
      <c r="B134" s="36" t="s">
        <v>41</v>
      </c>
      <c r="C134" s="221">
        <f>SUM(C129:C133)</f>
        <v>94</v>
      </c>
      <c r="D134" s="202">
        <f>SUM(D129:D133)</f>
        <v>42</v>
      </c>
      <c r="E134" s="202">
        <f t="shared" ref="E134:V134" si="27">SUM(E129:E133)</f>
        <v>48</v>
      </c>
      <c r="F134" s="202">
        <f t="shared" si="27"/>
        <v>43</v>
      </c>
      <c r="G134" s="202">
        <f t="shared" si="27"/>
        <v>24</v>
      </c>
      <c r="H134" s="202">
        <f t="shared" si="27"/>
        <v>43</v>
      </c>
      <c r="I134" s="202">
        <f t="shared" si="27"/>
        <v>47</v>
      </c>
      <c r="J134" s="202">
        <f t="shared" si="27"/>
        <v>0</v>
      </c>
      <c r="K134" s="202">
        <f t="shared" si="27"/>
        <v>0</v>
      </c>
      <c r="L134" s="222">
        <f t="shared" si="27"/>
        <v>0</v>
      </c>
      <c r="M134" s="152">
        <f t="shared" si="27"/>
        <v>0</v>
      </c>
      <c r="N134" s="202">
        <f t="shared" si="27"/>
        <v>0</v>
      </c>
      <c r="O134" s="152">
        <f t="shared" si="27"/>
        <v>0</v>
      </c>
      <c r="P134" s="152">
        <f t="shared" si="27"/>
        <v>0</v>
      </c>
      <c r="Q134" s="152">
        <f t="shared" si="27"/>
        <v>0</v>
      </c>
      <c r="R134" s="152">
        <f t="shared" si="27"/>
        <v>0</v>
      </c>
      <c r="S134" s="152">
        <f t="shared" si="27"/>
        <v>0</v>
      </c>
      <c r="T134" s="152">
        <f t="shared" si="27"/>
        <v>0</v>
      </c>
      <c r="U134" s="153">
        <f t="shared" si="27"/>
        <v>0</v>
      </c>
      <c r="V134" s="153">
        <f t="shared" si="27"/>
        <v>0</v>
      </c>
      <c r="W134" s="152">
        <v>0</v>
      </c>
      <c r="X134" s="152"/>
      <c r="Y134" s="152"/>
      <c r="Z134" s="152"/>
      <c r="AA134" s="152"/>
      <c r="AB134" s="153"/>
    </row>
    <row r="135" spans="1:28" ht="15.75" thickTop="1" x14ac:dyDescent="0.25">
      <c r="A135" s="4"/>
    </row>
    <row r="136" spans="1:28" x14ac:dyDescent="0.25">
      <c r="B136" s="1" t="s">
        <v>27</v>
      </c>
    </row>
    <row r="137" spans="1:28" x14ac:dyDescent="0.25">
      <c r="B137" s="33" t="s">
        <v>28</v>
      </c>
    </row>
    <row r="140" spans="1:28" x14ac:dyDescent="0.25">
      <c r="B140" s="34" t="s">
        <v>26</v>
      </c>
    </row>
    <row r="141" spans="1:28" ht="97.5" customHeight="1" x14ac:dyDescent="0.25">
      <c r="B141" s="229"/>
      <c r="C141" s="249"/>
      <c r="D141" s="249"/>
      <c r="E141" s="249"/>
      <c r="F141" s="249"/>
      <c r="G141" s="249"/>
      <c r="H141" s="249"/>
      <c r="I141" s="249"/>
      <c r="J141" s="249"/>
      <c r="K141" s="249"/>
      <c r="L141" s="249"/>
    </row>
    <row r="142" spans="1:28" ht="52.5" customHeight="1" x14ac:dyDescent="0.25">
      <c r="B142" s="229"/>
      <c r="C142" s="258"/>
      <c r="D142" s="258"/>
      <c r="E142" s="258"/>
      <c r="F142" s="258"/>
      <c r="G142" s="258"/>
      <c r="H142" s="258"/>
      <c r="I142" s="258"/>
      <c r="J142" s="258"/>
      <c r="K142" s="258"/>
      <c r="L142" s="258"/>
    </row>
    <row r="143" spans="1:28" ht="36.75" customHeight="1" x14ac:dyDescent="0.25">
      <c r="B143" s="229"/>
      <c r="C143" s="249"/>
      <c r="D143" s="249"/>
      <c r="E143" s="249"/>
      <c r="F143" s="249"/>
      <c r="G143" s="249"/>
      <c r="H143" s="249"/>
      <c r="I143" s="249"/>
      <c r="J143" s="249"/>
      <c r="K143" s="249"/>
      <c r="L143" s="249"/>
    </row>
    <row r="144" spans="1:28" ht="54" customHeight="1" x14ac:dyDescent="0.25">
      <c r="B144" s="229"/>
      <c r="C144" s="249"/>
      <c r="D144" s="249"/>
      <c r="E144" s="249"/>
      <c r="F144" s="249"/>
      <c r="G144" s="249"/>
      <c r="H144" s="249"/>
      <c r="I144" s="249"/>
      <c r="J144" s="249"/>
      <c r="K144" s="249"/>
      <c r="L144" s="249"/>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DB973B56-30BF-46F7-B54B-548DFB8C7C52}">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http://purl.org/dc/elements/1.1/"/>
    <ds:schemaRef ds:uri="http://schemas.microsoft.com/office/infopath/2007/PartnerControls"/>
    <ds:schemaRef ds:uri="f0d9c22b-fcf1-4ac5-af28-836ba5e16df8"/>
    <ds:schemaRef ds:uri="a2e695b4-9150-42fe-b9c3-37332672e6b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Weekly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R.J. Ritchie</cp:lastModifiedBy>
  <cp:lastPrinted>2020-04-09T15:18:08Z</cp:lastPrinted>
  <dcterms:created xsi:type="dcterms:W3CDTF">2020-04-08T09:56:20Z</dcterms:created>
  <dcterms:modified xsi:type="dcterms:W3CDTF">2020-09-04T17:51:50Z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