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A70" i="2" l="1"/>
  <c r="AA69" i="2"/>
  <c r="AA68" i="2"/>
  <c r="AA67" i="2"/>
  <c r="AA66" i="2"/>
  <c r="AA63" i="2"/>
  <c r="AA62" i="2"/>
  <c r="AA61" i="2"/>
  <c r="AA60" i="2"/>
  <c r="AA59" i="2"/>
  <c r="AA56" i="2"/>
  <c r="AA55" i="2"/>
  <c r="AA54" i="2"/>
  <c r="AA53" i="2"/>
  <c r="AA52" i="2"/>
  <c r="AA49" i="2"/>
  <c r="AA48" i="2"/>
  <c r="AA47" i="2"/>
  <c r="AA46" i="2"/>
  <c r="AA45" i="2"/>
  <c r="AA42" i="2"/>
  <c r="AA41" i="2"/>
  <c r="AA40" i="2"/>
  <c r="AA39" i="2"/>
  <c r="AA38" i="2"/>
  <c r="AA35" i="2"/>
  <c r="AA34" i="2"/>
  <c r="AA33" i="2"/>
  <c r="AA32" i="2"/>
  <c r="AA31" i="2"/>
  <c r="AA28" i="2"/>
  <c r="AA27" i="2"/>
  <c r="AA26" i="2"/>
  <c r="AA25" i="2"/>
  <c r="AA24" i="2"/>
  <c r="AA21" i="2"/>
  <c r="AA20" i="2"/>
  <c r="AA19" i="2"/>
  <c r="AA18" i="2"/>
  <c r="AA17" i="2"/>
  <c r="Z17" i="3" l="1"/>
  <c r="Z18" i="3"/>
  <c r="Z19" i="3"/>
  <c r="Z20" i="3"/>
  <c r="Z21" i="3"/>
  <c r="Z24" i="3"/>
  <c r="Z25" i="3"/>
  <c r="Z26" i="3"/>
  <c r="Z27" i="3"/>
  <c r="Z28" i="3"/>
  <c r="Z31" i="3"/>
  <c r="Z32" i="3"/>
  <c r="Z33" i="3"/>
  <c r="Z34" i="3"/>
  <c r="Z35" i="3"/>
  <c r="Z38" i="3"/>
  <c r="Z39" i="3"/>
  <c r="Z40" i="3"/>
  <c r="Z41" i="3"/>
  <c r="Z42" i="3"/>
  <c r="Z45" i="3"/>
  <c r="Z46" i="3"/>
  <c r="Z47" i="3"/>
  <c r="Z48" i="3"/>
  <c r="Z49" i="3"/>
  <c r="Z52" i="3"/>
  <c r="Z53" i="3"/>
  <c r="Z54" i="3"/>
  <c r="Z55" i="3"/>
  <c r="Z56" i="3"/>
  <c r="Z59" i="3"/>
  <c r="Z60" i="3"/>
  <c r="Z61" i="3"/>
  <c r="Z62" i="3"/>
  <c r="Z63" i="3"/>
  <c r="Z66" i="3"/>
  <c r="Z67" i="3"/>
  <c r="Z68" i="3"/>
  <c r="Z69" i="3"/>
  <c r="Z70" i="3"/>
  <c r="Z17" i="2"/>
  <c r="Z18" i="2"/>
  <c r="Z19" i="2"/>
  <c r="Z20" i="2"/>
  <c r="Z21" i="2"/>
  <c r="Z24" i="2"/>
  <c r="Z25" i="2"/>
  <c r="Z26" i="2"/>
  <c r="Z27" i="2"/>
  <c r="Z28" i="2"/>
  <c r="Z31" i="2"/>
  <c r="Z32" i="2"/>
  <c r="Z33" i="2"/>
  <c r="Z34" i="2"/>
  <c r="Z35" i="2"/>
  <c r="Z38" i="2"/>
  <c r="Z39" i="2"/>
  <c r="Z40" i="2"/>
  <c r="Z41" i="2"/>
  <c r="Z42" i="2"/>
  <c r="Z45" i="2"/>
  <c r="Z46" i="2"/>
  <c r="Z47" i="2"/>
  <c r="Z48" i="2"/>
  <c r="Z49" i="2"/>
  <c r="Z52" i="2"/>
  <c r="Z53" i="2"/>
  <c r="Z54" i="2"/>
  <c r="Z55" i="2"/>
  <c r="Z56" i="2"/>
  <c r="Z59" i="2"/>
  <c r="Z60" i="2"/>
  <c r="Z61" i="2"/>
  <c r="Z62" i="2"/>
  <c r="Z63" i="2"/>
  <c r="Z66" i="2"/>
  <c r="Z67" i="2"/>
  <c r="Z68" i="2"/>
  <c r="Z69" i="2"/>
  <c r="Z70" i="2"/>
  <c r="V42" i="2" l="1"/>
  <c r="V41" i="2"/>
  <c r="V40" i="2"/>
  <c r="V39" i="2"/>
  <c r="V38" i="2"/>
  <c r="V35" i="2"/>
  <c r="V34" i="2"/>
  <c r="V33" i="2"/>
  <c r="V32" i="2"/>
  <c r="V31" i="2"/>
  <c r="V28" i="2"/>
  <c r="V27" i="2"/>
  <c r="V26" i="2"/>
  <c r="V25" i="2"/>
  <c r="V24" i="2"/>
  <c r="V21" i="2"/>
  <c r="V20" i="2"/>
  <c r="V19" i="2"/>
  <c r="V18" i="2"/>
  <c r="V17" i="2"/>
  <c r="V70" i="3"/>
  <c r="V69" i="3"/>
  <c r="V68" i="3"/>
  <c r="V67" i="3"/>
  <c r="V66" i="3"/>
  <c r="V63" i="3"/>
  <c r="V62" i="3"/>
  <c r="V61" i="3"/>
  <c r="V60" i="3"/>
  <c r="V59" i="3"/>
  <c r="V56" i="3"/>
  <c r="V55" i="3"/>
  <c r="V54" i="3"/>
  <c r="V53" i="3"/>
  <c r="V52" i="3"/>
  <c r="V49" i="3"/>
  <c r="V48" i="3"/>
  <c r="V47" i="3"/>
  <c r="V46" i="3"/>
  <c r="V45" i="3"/>
  <c r="V42" i="3"/>
  <c r="V41" i="3"/>
  <c r="V40" i="3"/>
  <c r="V39" i="3"/>
  <c r="V38" i="3"/>
  <c r="V35" i="3"/>
  <c r="V34" i="3"/>
  <c r="V33" i="3"/>
  <c r="V32" i="3"/>
  <c r="V31" i="3"/>
  <c r="V28" i="3"/>
  <c r="V27" i="3"/>
  <c r="V26" i="3"/>
  <c r="V25" i="3"/>
  <c r="V24" i="3"/>
  <c r="V21" i="3"/>
  <c r="V20" i="3"/>
  <c r="V19" i="3"/>
  <c r="V18" i="3"/>
  <c r="V17" i="3"/>
  <c r="O71" i="3"/>
  <c r="O64" i="3"/>
  <c r="V64" i="3" s="1"/>
  <c r="O57" i="3"/>
  <c r="V57" i="3" s="1"/>
  <c r="O50" i="3"/>
  <c r="V50" i="3" s="1"/>
  <c r="O43" i="3"/>
  <c r="V43" i="3" s="1"/>
  <c r="O36" i="3"/>
  <c r="V36" i="3" s="1"/>
  <c r="O29" i="3"/>
  <c r="V29" i="3" s="1"/>
  <c r="O22" i="3"/>
  <c r="V22" i="3" s="1"/>
  <c r="V70" i="2"/>
  <c r="V69" i="2"/>
  <c r="V68" i="2"/>
  <c r="V67" i="2"/>
  <c r="V66" i="2"/>
  <c r="V63" i="2"/>
  <c r="V62" i="2"/>
  <c r="V61" i="2"/>
  <c r="V60" i="2"/>
  <c r="V59" i="2"/>
  <c r="V56" i="2"/>
  <c r="V55" i="2"/>
  <c r="V54" i="2"/>
  <c r="V53" i="2"/>
  <c r="V52" i="2"/>
  <c r="V49" i="2"/>
  <c r="V48" i="2"/>
  <c r="V47" i="2"/>
  <c r="V46" i="2"/>
  <c r="V45" i="2"/>
  <c r="O71" i="2"/>
  <c r="O64" i="2"/>
  <c r="O57" i="2"/>
  <c r="O50" i="2"/>
  <c r="O43" i="2"/>
  <c r="V43" i="2" s="1"/>
  <c r="O36" i="2"/>
  <c r="V36" i="2" s="1"/>
  <c r="O29" i="2"/>
  <c r="V29" i="2" s="1"/>
  <c r="O22" i="2"/>
  <c r="V22" i="2" s="1"/>
  <c r="Y17" i="2" l="1"/>
  <c r="Y18" i="2"/>
  <c r="Y19" i="2"/>
  <c r="Y20" i="2"/>
  <c r="Y21" i="2"/>
  <c r="Y24" i="2"/>
  <c r="Y25" i="2"/>
  <c r="Y26" i="2"/>
  <c r="Y27" i="2"/>
  <c r="Y28" i="2"/>
  <c r="Y31" i="2"/>
  <c r="Y32" i="2"/>
  <c r="Y33" i="2"/>
  <c r="Y34" i="2"/>
  <c r="Y35" i="2"/>
  <c r="Y38" i="2"/>
  <c r="Y39" i="2"/>
  <c r="Y40" i="2"/>
  <c r="Y41" i="2"/>
  <c r="Y42" i="2"/>
  <c r="Y45" i="2"/>
  <c r="Y46" i="2"/>
  <c r="Y47" i="2"/>
  <c r="Y48" i="2"/>
  <c r="Y49" i="2"/>
  <c r="Y52" i="2"/>
  <c r="Y53" i="2"/>
  <c r="Y54" i="2"/>
  <c r="Y55" i="2"/>
  <c r="Y56" i="2"/>
  <c r="Y59" i="2"/>
  <c r="Y60" i="2"/>
  <c r="Y61" i="2"/>
  <c r="Y62" i="2"/>
  <c r="Y63" i="2"/>
  <c r="Y66" i="2"/>
  <c r="Y67" i="2"/>
  <c r="Y68" i="2"/>
  <c r="Y69" i="2"/>
  <c r="Y70" i="2"/>
  <c r="Y45" i="3"/>
  <c r="Y46" i="3"/>
  <c r="Y47" i="3"/>
  <c r="Y48" i="3"/>
  <c r="Y49" i="3"/>
  <c r="Y52" i="3"/>
  <c r="Y53" i="3"/>
  <c r="Y54" i="3"/>
  <c r="Y55" i="3"/>
  <c r="Y56" i="3"/>
  <c r="Y59" i="3"/>
  <c r="Y60" i="3"/>
  <c r="Y61" i="3"/>
  <c r="Y62" i="3"/>
  <c r="Y63" i="3"/>
  <c r="Y66" i="3"/>
  <c r="Y67" i="3"/>
  <c r="Y68" i="3"/>
  <c r="Y69" i="3"/>
  <c r="Y70" i="3"/>
  <c r="Y38" i="3"/>
  <c r="Y39" i="3"/>
  <c r="Y40" i="3"/>
  <c r="Y41" i="3"/>
  <c r="Y42" i="3"/>
  <c r="Y31" i="3"/>
  <c r="Y32" i="3"/>
  <c r="Y33" i="3"/>
  <c r="Y34" i="3"/>
  <c r="Y35" i="3"/>
  <c r="Y24" i="3"/>
  <c r="Y25" i="3"/>
  <c r="Y26" i="3"/>
  <c r="Y27" i="3"/>
  <c r="Y28" i="3"/>
  <c r="Y17" i="3"/>
  <c r="Y18" i="3"/>
  <c r="Y19" i="3"/>
  <c r="Y20" i="3"/>
  <c r="Y21" i="3"/>
  <c r="Q71" i="2" l="1"/>
  <c r="Q64" i="2"/>
  <c r="Q57" i="2"/>
  <c r="Q50" i="2"/>
  <c r="Q43" i="2"/>
  <c r="Q36" i="2"/>
  <c r="Q29" i="2"/>
  <c r="Q22" i="2"/>
  <c r="X136" i="2" l="1"/>
  <c r="X45" i="2"/>
  <c r="X46" i="2"/>
  <c r="X47" i="2"/>
  <c r="X48" i="2"/>
  <c r="X49" i="2"/>
  <c r="X52" i="2"/>
  <c r="X53" i="2"/>
  <c r="X54" i="2"/>
  <c r="X55" i="2"/>
  <c r="X56" i="2"/>
  <c r="X59" i="2"/>
  <c r="X60" i="2"/>
  <c r="X61" i="2"/>
  <c r="X62" i="2"/>
  <c r="X63" i="2"/>
  <c r="X66" i="2"/>
  <c r="X67" i="2"/>
  <c r="X68" i="2"/>
  <c r="X69" i="2"/>
  <c r="X70" i="2"/>
  <c r="X17" i="2"/>
  <c r="X18" i="2"/>
  <c r="X19" i="2"/>
  <c r="X20" i="2"/>
  <c r="X21" i="2"/>
  <c r="X24" i="2"/>
  <c r="X25" i="2"/>
  <c r="X26" i="2"/>
  <c r="X27" i="2"/>
  <c r="X28" i="2"/>
  <c r="X31" i="2"/>
  <c r="X32" i="2"/>
  <c r="X33" i="2"/>
  <c r="X34" i="2"/>
  <c r="X35" i="2"/>
  <c r="X38" i="2"/>
  <c r="X39" i="2"/>
  <c r="X40" i="2"/>
  <c r="X41" i="2"/>
  <c r="X42" i="2"/>
  <c r="X66" i="3"/>
  <c r="X67" i="3"/>
  <c r="X68" i="3"/>
  <c r="X69" i="3"/>
  <c r="X70" i="3"/>
  <c r="X59" i="3"/>
  <c r="X60" i="3"/>
  <c r="X61" i="3"/>
  <c r="X62" i="3"/>
  <c r="X63" i="3"/>
  <c r="X52" i="3"/>
  <c r="X53" i="3"/>
  <c r="X54" i="3"/>
  <c r="X55" i="3"/>
  <c r="X56" i="3"/>
  <c r="X45" i="3"/>
  <c r="X46" i="3"/>
  <c r="X47" i="3"/>
  <c r="X48" i="3"/>
  <c r="X49" i="3"/>
  <c r="X38" i="3"/>
  <c r="X39" i="3"/>
  <c r="X40" i="3"/>
  <c r="X41" i="3"/>
  <c r="X42" i="3"/>
  <c r="X31" i="3"/>
  <c r="X32" i="3"/>
  <c r="X33" i="3"/>
  <c r="X34" i="3"/>
  <c r="X35" i="3"/>
  <c r="X24" i="3"/>
  <c r="X25" i="3"/>
  <c r="X26" i="3"/>
  <c r="X27" i="3"/>
  <c r="X28" i="3"/>
  <c r="X17" i="3"/>
  <c r="X18" i="3"/>
  <c r="X19" i="3"/>
  <c r="X20" i="3"/>
  <c r="X21" i="3"/>
  <c r="Q71" i="3" l="1"/>
  <c r="P136" i="3" l="1"/>
  <c r="P137" i="3" l="1"/>
  <c r="AB140" i="3" l="1"/>
  <c r="AA140" i="3"/>
  <c r="Z140" i="3"/>
  <c r="Y140" i="3"/>
  <c r="X140" i="3"/>
  <c r="W140" i="3"/>
  <c r="AB139" i="3"/>
  <c r="AA139" i="3"/>
  <c r="Z139" i="3"/>
  <c r="Y139" i="3"/>
  <c r="X139" i="3"/>
  <c r="W139" i="3"/>
  <c r="AB138" i="3"/>
  <c r="AA138" i="3"/>
  <c r="Z138" i="3"/>
  <c r="Y138" i="3"/>
  <c r="X138" i="3"/>
  <c r="W138" i="3"/>
  <c r="AB137" i="3"/>
  <c r="AB136" i="3"/>
  <c r="AB133" i="3"/>
  <c r="AA133" i="3"/>
  <c r="Z133" i="3"/>
  <c r="Y133" i="3"/>
  <c r="X133" i="3"/>
  <c r="W133" i="3"/>
  <c r="AB132" i="3"/>
  <c r="AA132" i="3"/>
  <c r="Z132" i="3"/>
  <c r="Y132" i="3"/>
  <c r="X132" i="3"/>
  <c r="W132" i="3"/>
  <c r="AB131" i="3"/>
  <c r="AA131" i="3"/>
  <c r="Z131" i="3"/>
  <c r="Y131" i="3"/>
  <c r="X131" i="3"/>
  <c r="W131" i="3"/>
  <c r="AB130" i="3"/>
  <c r="AA130" i="3"/>
  <c r="Z130" i="3"/>
  <c r="Y130" i="3"/>
  <c r="X130" i="3"/>
  <c r="W130" i="3"/>
  <c r="AB129" i="3"/>
  <c r="AA129" i="3"/>
  <c r="Z129" i="3"/>
  <c r="Y129" i="3"/>
  <c r="X129" i="3"/>
  <c r="W129" i="3"/>
  <c r="AB126" i="3"/>
  <c r="AA126" i="3"/>
  <c r="Z126" i="3"/>
  <c r="Y126" i="3"/>
  <c r="X126" i="3"/>
  <c r="W126" i="3"/>
  <c r="AB125" i="3"/>
  <c r="AA125" i="3"/>
  <c r="Z125" i="3"/>
  <c r="Y125" i="3"/>
  <c r="X125" i="3"/>
  <c r="W125" i="3"/>
  <c r="AB124" i="3"/>
  <c r="AA124" i="3"/>
  <c r="Z124" i="3"/>
  <c r="Y124" i="3"/>
  <c r="X124" i="3"/>
  <c r="W124" i="3"/>
  <c r="AB123" i="3"/>
  <c r="AA123" i="3"/>
  <c r="Z123" i="3"/>
  <c r="Y123" i="3"/>
  <c r="X123" i="3"/>
  <c r="W123" i="3"/>
  <c r="AB122" i="3"/>
  <c r="AA122" i="3"/>
  <c r="Z122" i="3"/>
  <c r="Y122" i="3"/>
  <c r="X122" i="3"/>
  <c r="W122" i="3"/>
  <c r="AB112" i="3"/>
  <c r="AA112" i="3"/>
  <c r="Z112" i="3"/>
  <c r="Y112" i="3"/>
  <c r="X112" i="3"/>
  <c r="W112" i="3"/>
  <c r="AB111" i="3"/>
  <c r="AA111" i="3"/>
  <c r="Z111" i="3"/>
  <c r="Y111" i="3"/>
  <c r="X111" i="3"/>
  <c r="W111" i="3"/>
  <c r="AB110" i="3"/>
  <c r="AA110" i="3"/>
  <c r="Z110" i="3"/>
  <c r="Y110" i="3"/>
  <c r="X110" i="3"/>
  <c r="W110" i="3"/>
  <c r="AB109" i="3"/>
  <c r="AA109" i="3"/>
  <c r="Z109" i="3"/>
  <c r="Y109" i="3"/>
  <c r="X109" i="3"/>
  <c r="W109" i="3"/>
  <c r="AB108" i="3"/>
  <c r="AA108" i="3"/>
  <c r="Z108" i="3"/>
  <c r="Y108" i="3"/>
  <c r="X108" i="3"/>
  <c r="W108" i="3"/>
  <c r="AB105" i="3"/>
  <c r="AA105" i="3"/>
  <c r="Z105" i="3"/>
  <c r="Y105" i="3"/>
  <c r="X105" i="3"/>
  <c r="W105" i="3"/>
  <c r="AB104" i="3"/>
  <c r="AA104" i="3"/>
  <c r="Z104" i="3"/>
  <c r="Y104" i="3"/>
  <c r="X104" i="3"/>
  <c r="W104" i="3"/>
  <c r="AB103" i="3"/>
  <c r="AA103" i="3"/>
  <c r="Z103" i="3"/>
  <c r="Y103" i="3"/>
  <c r="X103" i="3"/>
  <c r="W103" i="3"/>
  <c r="AB102" i="3"/>
  <c r="AA102" i="3"/>
  <c r="Z102" i="3"/>
  <c r="Y102" i="3"/>
  <c r="X102" i="3"/>
  <c r="W102" i="3"/>
  <c r="AB101" i="3"/>
  <c r="AA101" i="3"/>
  <c r="Z101" i="3"/>
  <c r="Y101" i="3"/>
  <c r="X101" i="3"/>
  <c r="W101" i="3"/>
  <c r="AB91" i="3"/>
  <c r="AA91" i="3"/>
  <c r="Z91" i="3"/>
  <c r="Y91" i="3"/>
  <c r="X91" i="3"/>
  <c r="W91" i="3"/>
  <c r="AB90" i="3"/>
  <c r="AA90" i="3"/>
  <c r="Z90" i="3"/>
  <c r="Y90" i="3"/>
  <c r="X90" i="3"/>
  <c r="W90" i="3"/>
  <c r="AB89" i="3"/>
  <c r="AA89" i="3"/>
  <c r="Z89" i="3"/>
  <c r="Y89" i="3"/>
  <c r="X89" i="3"/>
  <c r="W89" i="3"/>
  <c r="AB88" i="3"/>
  <c r="AA88" i="3"/>
  <c r="Z88" i="3"/>
  <c r="Y88" i="3"/>
  <c r="X88" i="3"/>
  <c r="W88" i="3"/>
  <c r="AB87" i="3"/>
  <c r="AA87" i="3"/>
  <c r="Z87" i="3"/>
  <c r="Y87" i="3"/>
  <c r="X87" i="3"/>
  <c r="W87" i="3"/>
  <c r="AB84" i="3"/>
  <c r="AA84" i="3"/>
  <c r="Z84" i="3"/>
  <c r="Y84" i="3"/>
  <c r="X84" i="3"/>
  <c r="AB83" i="3"/>
  <c r="AA83" i="3"/>
  <c r="Z83" i="3"/>
  <c r="Y83" i="3"/>
  <c r="X83" i="3"/>
  <c r="W83" i="3"/>
  <c r="AB82" i="3"/>
  <c r="AA82" i="3"/>
  <c r="Z82" i="3"/>
  <c r="Y82" i="3"/>
  <c r="X82" i="3"/>
  <c r="W82" i="3"/>
  <c r="AB81" i="3"/>
  <c r="AA81" i="3"/>
  <c r="Z81" i="3"/>
  <c r="Y81" i="3"/>
  <c r="X81" i="3"/>
  <c r="AB80" i="3"/>
  <c r="AA80" i="3"/>
  <c r="Z80" i="3"/>
  <c r="Y80" i="3"/>
  <c r="X80" i="3"/>
  <c r="AB77" i="3"/>
  <c r="AA77" i="3"/>
  <c r="Z77" i="3"/>
  <c r="Y77" i="3"/>
  <c r="X77" i="3"/>
  <c r="AB76" i="3"/>
  <c r="AA76" i="3"/>
  <c r="Z76" i="3"/>
  <c r="Y76" i="3"/>
  <c r="X76" i="3"/>
  <c r="W76" i="3"/>
  <c r="AB75" i="3"/>
  <c r="AA75" i="3"/>
  <c r="Z75" i="3"/>
  <c r="Y75" i="3"/>
  <c r="X75" i="3"/>
  <c r="W75" i="3"/>
  <c r="AB74" i="3"/>
  <c r="AA74" i="3"/>
  <c r="Z74" i="3"/>
  <c r="Y74" i="3"/>
  <c r="X74" i="3"/>
  <c r="AB73" i="3"/>
  <c r="AA73" i="3"/>
  <c r="Z73" i="3"/>
  <c r="Y73" i="3"/>
  <c r="X73" i="3"/>
  <c r="AB70" i="3"/>
  <c r="AA70" i="3"/>
  <c r="W70" i="3"/>
  <c r="AB69" i="3"/>
  <c r="AA69" i="3"/>
  <c r="W69" i="3"/>
  <c r="AB68" i="3"/>
  <c r="AA68" i="3"/>
  <c r="W68" i="3"/>
  <c r="AB67" i="3"/>
  <c r="AA67" i="3"/>
  <c r="W67" i="3"/>
  <c r="AB66" i="3"/>
  <c r="AA66" i="3"/>
  <c r="W66" i="3"/>
  <c r="AB63" i="3"/>
  <c r="AA63" i="3"/>
  <c r="W63" i="3"/>
  <c r="AB62" i="3"/>
  <c r="AA62" i="3"/>
  <c r="W62" i="3"/>
  <c r="AB61" i="3"/>
  <c r="AA61" i="3"/>
  <c r="W61" i="3"/>
  <c r="AB60" i="3"/>
  <c r="AA60" i="3"/>
  <c r="W60" i="3"/>
  <c r="AB59" i="3"/>
  <c r="AA59" i="3"/>
  <c r="W59" i="3"/>
  <c r="AB56" i="3"/>
  <c r="AA56" i="3"/>
  <c r="W56" i="3"/>
  <c r="AB55" i="3"/>
  <c r="AA55" i="3"/>
  <c r="W55" i="3"/>
  <c r="AB54" i="3"/>
  <c r="AA54" i="3"/>
  <c r="W54" i="3"/>
  <c r="AB53" i="3"/>
  <c r="AA53" i="3"/>
  <c r="W53" i="3"/>
  <c r="AB52" i="3"/>
  <c r="AA52" i="3"/>
  <c r="W52" i="3"/>
  <c r="AB49" i="3"/>
  <c r="AA49" i="3"/>
  <c r="W49" i="3"/>
  <c r="AB48" i="3"/>
  <c r="AA48" i="3"/>
  <c r="W48" i="3"/>
  <c r="AB47" i="3"/>
  <c r="AA47" i="3"/>
  <c r="W47" i="3"/>
  <c r="AB46" i="3"/>
  <c r="AA46" i="3"/>
  <c r="W46" i="3"/>
  <c r="AB45" i="3"/>
  <c r="AA45" i="3"/>
  <c r="W45" i="3"/>
  <c r="AB42" i="3"/>
  <c r="AA42" i="3"/>
  <c r="W42" i="3"/>
  <c r="AB41" i="3"/>
  <c r="AA41" i="3"/>
  <c r="W41" i="3"/>
  <c r="AB40" i="3"/>
  <c r="AA40" i="3"/>
  <c r="W40" i="3"/>
  <c r="AB39" i="3"/>
  <c r="AA39" i="3"/>
  <c r="W39" i="3"/>
  <c r="AB38" i="3"/>
  <c r="AA38" i="3"/>
  <c r="W38" i="3"/>
  <c r="AB35" i="3"/>
  <c r="AA35" i="3"/>
  <c r="W35" i="3"/>
  <c r="AB34" i="3"/>
  <c r="AA34" i="3"/>
  <c r="W34" i="3"/>
  <c r="AB33" i="3"/>
  <c r="AA33" i="3"/>
  <c r="W33" i="3"/>
  <c r="AB32" i="3"/>
  <c r="AA32" i="3"/>
  <c r="W32" i="3"/>
  <c r="AB31" i="3"/>
  <c r="AA31" i="3"/>
  <c r="W31" i="3"/>
  <c r="AB28" i="3"/>
  <c r="AA28" i="3"/>
  <c r="W28" i="3"/>
  <c r="AB27" i="3"/>
  <c r="AA27" i="3"/>
  <c r="W27" i="3"/>
  <c r="AB26" i="3"/>
  <c r="AA26" i="3"/>
  <c r="W26" i="3"/>
  <c r="AB25" i="3"/>
  <c r="AA25" i="3"/>
  <c r="W25" i="3"/>
  <c r="AB24" i="3"/>
  <c r="AA24" i="3"/>
  <c r="W24" i="3"/>
  <c r="AB21" i="3"/>
  <c r="AA21" i="3"/>
  <c r="W21" i="3"/>
  <c r="AB20" i="3"/>
  <c r="AA20" i="3"/>
  <c r="W20" i="3"/>
  <c r="AB19" i="3"/>
  <c r="AA19" i="3"/>
  <c r="W19" i="3"/>
  <c r="AB18" i="3"/>
  <c r="AA18" i="3"/>
  <c r="W18" i="3"/>
  <c r="AB17" i="3"/>
  <c r="AA17" i="3"/>
  <c r="W17" i="3"/>
  <c r="AB14" i="3"/>
  <c r="AA14" i="3"/>
  <c r="Z14" i="3"/>
  <c r="Y14" i="3"/>
  <c r="X14" i="3"/>
  <c r="AB13" i="3"/>
  <c r="AA13" i="3"/>
  <c r="Z13" i="3"/>
  <c r="Y13" i="3"/>
  <c r="X13" i="3"/>
  <c r="W13" i="3"/>
  <c r="AB12" i="3"/>
  <c r="AA12" i="3"/>
  <c r="Z12" i="3"/>
  <c r="Y12" i="3"/>
  <c r="X12" i="3"/>
  <c r="W12" i="3"/>
  <c r="AB11" i="3"/>
  <c r="AA11" i="3"/>
  <c r="Z11" i="3"/>
  <c r="Y11" i="3"/>
  <c r="X11" i="3"/>
  <c r="W11" i="3"/>
  <c r="AB10" i="3"/>
  <c r="AA10" i="3"/>
  <c r="Z10" i="3"/>
  <c r="Y10" i="3"/>
  <c r="X10" i="3"/>
  <c r="W10" i="3"/>
  <c r="AB140" i="2"/>
  <c r="AA140" i="2"/>
  <c r="Z140" i="2"/>
  <c r="Y140" i="2"/>
  <c r="AB139" i="2"/>
  <c r="AA139" i="2"/>
  <c r="Z139" i="2"/>
  <c r="Y139" i="2"/>
  <c r="AB138" i="2"/>
  <c r="AA138" i="2"/>
  <c r="Z138" i="2"/>
  <c r="Y138" i="2"/>
  <c r="AB137" i="2"/>
  <c r="AA137" i="2"/>
  <c r="Z137" i="2"/>
  <c r="Y137" i="2"/>
  <c r="AB136" i="2"/>
  <c r="AA136" i="2"/>
  <c r="Z136" i="2"/>
  <c r="Y136" i="2"/>
  <c r="X140" i="2"/>
  <c r="X139" i="2"/>
  <c r="X138" i="2"/>
  <c r="X137" i="2"/>
  <c r="AB133" i="2"/>
  <c r="AA133" i="2"/>
  <c r="Z133" i="2"/>
  <c r="Y133" i="2"/>
  <c r="AB132" i="2"/>
  <c r="AA132" i="2"/>
  <c r="Z132" i="2"/>
  <c r="Y132" i="2"/>
  <c r="AB131" i="2"/>
  <c r="AA131" i="2"/>
  <c r="Z131" i="2"/>
  <c r="Y131" i="2"/>
  <c r="AB130" i="2"/>
  <c r="AA130" i="2"/>
  <c r="Z130" i="2"/>
  <c r="Y130" i="2"/>
  <c r="AB129" i="2"/>
  <c r="AA129" i="2"/>
  <c r="Z129" i="2"/>
  <c r="Y129" i="2"/>
  <c r="X133" i="2"/>
  <c r="X132" i="2"/>
  <c r="X131" i="2"/>
  <c r="X130" i="2"/>
  <c r="X129" i="2"/>
  <c r="AB126" i="2"/>
  <c r="AA126" i="2"/>
  <c r="Z126" i="2"/>
  <c r="Y126" i="2"/>
  <c r="AB125" i="2"/>
  <c r="AA125" i="2"/>
  <c r="Z125" i="2"/>
  <c r="Y125" i="2"/>
  <c r="AB124" i="2"/>
  <c r="AA124" i="2"/>
  <c r="Z124" i="2"/>
  <c r="Y124" i="2"/>
  <c r="AB123" i="2"/>
  <c r="AA123" i="2"/>
  <c r="Z123" i="2"/>
  <c r="Y123" i="2"/>
  <c r="AB122" i="2"/>
  <c r="AA122" i="2"/>
  <c r="Z122" i="2"/>
  <c r="Y122" i="2"/>
  <c r="X126" i="2"/>
  <c r="X125" i="2"/>
  <c r="X124" i="2"/>
  <c r="X123" i="2"/>
  <c r="X122" i="2"/>
  <c r="AB112" i="2"/>
  <c r="AA112" i="2"/>
  <c r="Z112" i="2"/>
  <c r="Y112" i="2"/>
  <c r="X112" i="2"/>
  <c r="AB111" i="2"/>
  <c r="AA111" i="2"/>
  <c r="Z111" i="2"/>
  <c r="Y111" i="2"/>
  <c r="X111" i="2"/>
  <c r="AB110" i="2"/>
  <c r="AA110" i="2"/>
  <c r="Z110" i="2"/>
  <c r="Y110" i="2"/>
  <c r="X110" i="2"/>
  <c r="AB109" i="2"/>
  <c r="AA109" i="2"/>
  <c r="Z109" i="2"/>
  <c r="Y109" i="2"/>
  <c r="X109" i="2"/>
  <c r="AB108" i="2"/>
  <c r="AA108" i="2"/>
  <c r="Z108" i="2"/>
  <c r="Y108" i="2"/>
  <c r="X108" i="2"/>
  <c r="AB105" i="2"/>
  <c r="AA105" i="2"/>
  <c r="Z105" i="2"/>
  <c r="Y105" i="2"/>
  <c r="X105" i="2"/>
  <c r="AB104" i="2"/>
  <c r="AA104" i="2"/>
  <c r="Z104" i="2"/>
  <c r="Y104" i="2"/>
  <c r="X104" i="2"/>
  <c r="AB103" i="2"/>
  <c r="AA103" i="2"/>
  <c r="Z103" i="2"/>
  <c r="Y103" i="2"/>
  <c r="X103" i="2"/>
  <c r="AB102" i="2"/>
  <c r="AA102" i="2"/>
  <c r="Z102" i="2"/>
  <c r="Y102" i="2"/>
  <c r="X102" i="2"/>
  <c r="AB101" i="2"/>
  <c r="AA101" i="2"/>
  <c r="Z101" i="2"/>
  <c r="Y101" i="2"/>
  <c r="X101" i="2"/>
  <c r="AB91" i="2"/>
  <c r="AA91" i="2"/>
  <c r="Z91" i="2"/>
  <c r="Y91" i="2"/>
  <c r="AB90" i="2"/>
  <c r="AA90" i="2"/>
  <c r="Z90" i="2"/>
  <c r="Y90" i="2"/>
  <c r="AB89" i="2"/>
  <c r="AA89" i="2"/>
  <c r="Z89" i="2"/>
  <c r="Y89" i="2"/>
  <c r="AB88" i="2"/>
  <c r="AA88" i="2"/>
  <c r="Z88" i="2"/>
  <c r="Y88" i="2"/>
  <c r="AB87" i="2"/>
  <c r="AA87" i="2"/>
  <c r="Z87" i="2"/>
  <c r="Y87" i="2"/>
  <c r="X91" i="2"/>
  <c r="X90" i="2"/>
  <c r="X89" i="2"/>
  <c r="X88" i="2"/>
  <c r="X87" i="2"/>
  <c r="AB84" i="2"/>
  <c r="AA84" i="2"/>
  <c r="Z84" i="2"/>
  <c r="Y84" i="2"/>
  <c r="AB83" i="2"/>
  <c r="AA83" i="2"/>
  <c r="Z83" i="2"/>
  <c r="Y83" i="2"/>
  <c r="AB82" i="2"/>
  <c r="AA82" i="2"/>
  <c r="Z82" i="2"/>
  <c r="Y82" i="2"/>
  <c r="AB81" i="2"/>
  <c r="AA81" i="2"/>
  <c r="Z81" i="2"/>
  <c r="Y81" i="2"/>
  <c r="AB80" i="2"/>
  <c r="AA80" i="2"/>
  <c r="Z80" i="2"/>
  <c r="Y80" i="2"/>
  <c r="X84" i="2"/>
  <c r="X83" i="2"/>
  <c r="X82" i="2"/>
  <c r="X81" i="2"/>
  <c r="X80" i="2"/>
  <c r="AB77" i="2"/>
  <c r="AA77" i="2"/>
  <c r="Z77" i="2"/>
  <c r="Y77" i="2"/>
  <c r="AB76" i="2"/>
  <c r="AA76" i="2"/>
  <c r="Z76" i="2"/>
  <c r="Y76" i="2"/>
  <c r="AB75" i="2"/>
  <c r="AA75" i="2"/>
  <c r="Z75" i="2"/>
  <c r="Y75" i="2"/>
  <c r="AB74" i="2"/>
  <c r="AA74" i="2"/>
  <c r="Z74" i="2"/>
  <c r="Y74" i="2"/>
  <c r="AB73" i="2"/>
  <c r="AA73" i="2"/>
  <c r="Z73" i="2"/>
  <c r="Y73" i="2"/>
  <c r="X77" i="2"/>
  <c r="X76" i="2"/>
  <c r="X75" i="2"/>
  <c r="X74" i="2"/>
  <c r="X73" i="2"/>
  <c r="AB17" i="2"/>
  <c r="AB18" i="2"/>
  <c r="AB19" i="2"/>
  <c r="AB20" i="2"/>
  <c r="AB21" i="2"/>
  <c r="AB14" i="2"/>
  <c r="AA14" i="2"/>
  <c r="Z14" i="2"/>
  <c r="Y14" i="2"/>
  <c r="AB13" i="2"/>
  <c r="AA13" i="2"/>
  <c r="Z13" i="2"/>
  <c r="Y13" i="2"/>
  <c r="AB12" i="2"/>
  <c r="AA12" i="2"/>
  <c r="Z12" i="2"/>
  <c r="Y12" i="2"/>
  <c r="AB11" i="2"/>
  <c r="AA11" i="2"/>
  <c r="Z11" i="2"/>
  <c r="Y11" i="2"/>
  <c r="AB10" i="2"/>
  <c r="AA10" i="2"/>
  <c r="Z10" i="2"/>
  <c r="Y10" i="2"/>
  <c r="X14" i="2"/>
  <c r="X13" i="2"/>
  <c r="X12" i="2"/>
  <c r="X11" i="2"/>
  <c r="X10" i="2"/>
  <c r="W70" i="2"/>
  <c r="W69" i="2"/>
  <c r="W68" i="2"/>
  <c r="W67" i="2"/>
  <c r="W66" i="2"/>
  <c r="W63" i="2"/>
  <c r="W62" i="2"/>
  <c r="W61" i="2"/>
  <c r="W60" i="2"/>
  <c r="W59" i="2"/>
  <c r="W56" i="2"/>
  <c r="W55" i="2"/>
  <c r="W54" i="2"/>
  <c r="W53" i="2"/>
  <c r="W52" i="2"/>
  <c r="W49" i="2"/>
  <c r="W48" i="2"/>
  <c r="W47" i="2"/>
  <c r="W46" i="2"/>
  <c r="W45" i="2"/>
  <c r="W42" i="2"/>
  <c r="W41" i="2"/>
  <c r="W40" i="2"/>
  <c r="W39" i="2"/>
  <c r="W38" i="2"/>
  <c r="W35" i="2"/>
  <c r="W34" i="2"/>
  <c r="W33" i="2"/>
  <c r="W32" i="2"/>
  <c r="W31" i="2"/>
  <c r="W28" i="2"/>
  <c r="W27" i="2"/>
  <c r="W26" i="2"/>
  <c r="W25" i="2"/>
  <c r="W24" i="2"/>
  <c r="W18" i="2"/>
  <c r="W19" i="2"/>
  <c r="W20" i="2"/>
  <c r="W21" i="2"/>
  <c r="W17" i="2"/>
  <c r="AB141" i="3" l="1"/>
  <c r="AB50" i="3"/>
  <c r="Y134" i="3"/>
  <c r="AB106" i="3"/>
  <c r="Z127" i="3"/>
  <c r="AB71" i="3"/>
  <c r="AB92" i="3"/>
  <c r="AB57" i="3"/>
  <c r="AB22" i="3"/>
  <c r="AB78" i="3"/>
  <c r="Y85" i="3"/>
  <c r="AB29" i="3"/>
  <c r="AA57" i="3"/>
  <c r="AB127" i="3"/>
  <c r="Y106" i="3"/>
  <c r="AB22" i="2"/>
  <c r="Y92" i="3"/>
  <c r="AB43" i="3"/>
  <c r="AB113" i="3"/>
  <c r="X127" i="3"/>
  <c r="X92" i="3"/>
  <c r="X78" i="3"/>
  <c r="AA29" i="3"/>
  <c r="Y15" i="3"/>
  <c r="Y78" i="3"/>
  <c r="AA106" i="3"/>
  <c r="Y127" i="3"/>
  <c r="AB113" i="2"/>
  <c r="Z78" i="3"/>
  <c r="Z92" i="3"/>
  <c r="X113" i="3"/>
  <c r="X106" i="3"/>
  <c r="X113" i="2"/>
  <c r="AA22" i="3"/>
  <c r="AA50" i="3"/>
  <c r="AA78" i="3"/>
  <c r="W92" i="3"/>
  <c r="AA92" i="3"/>
  <c r="Z113" i="3"/>
  <c r="W127" i="3"/>
  <c r="AA127" i="3"/>
  <c r="Z113" i="2"/>
  <c r="Y113" i="2"/>
  <c r="X15" i="3"/>
  <c r="AB15" i="3"/>
  <c r="Z15" i="3"/>
  <c r="AB36" i="3"/>
  <c r="AA43" i="3"/>
  <c r="AB64" i="3"/>
  <c r="AA71" i="3"/>
  <c r="X85" i="3"/>
  <c r="AB85" i="3"/>
  <c r="Z85" i="3"/>
  <c r="Y113" i="3"/>
  <c r="W113" i="3"/>
  <c r="AA113" i="3"/>
  <c r="X134" i="3"/>
  <c r="AB134" i="3"/>
  <c r="Z134" i="3"/>
  <c r="AA113" i="2"/>
  <c r="AA15" i="3"/>
  <c r="AA36" i="3"/>
  <c r="AA64" i="3"/>
  <c r="AA85" i="3"/>
  <c r="Z106" i="3"/>
  <c r="W134" i="3"/>
  <c r="AA134" i="3"/>
  <c r="W106" i="3"/>
  <c r="P67" i="2" l="1"/>
  <c r="P68" i="2"/>
  <c r="P69" i="2"/>
  <c r="P70" i="2"/>
  <c r="P66" i="2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L136" i="3"/>
  <c r="K137" i="3"/>
  <c r="K136" i="3"/>
  <c r="J137" i="3"/>
  <c r="J136" i="3"/>
  <c r="I137" i="3"/>
  <c r="I136" i="3"/>
  <c r="H137" i="3"/>
  <c r="AA137" i="3" s="1"/>
  <c r="H136" i="3"/>
  <c r="AA136" i="3" s="1"/>
  <c r="AA141" i="3" s="1"/>
  <c r="G137" i="3"/>
  <c r="Z137" i="3" s="1"/>
  <c r="G136" i="3"/>
  <c r="Z136" i="3" s="1"/>
  <c r="F137" i="3"/>
  <c r="Y137" i="3" s="1"/>
  <c r="F136" i="3"/>
  <c r="Y136" i="3" s="1"/>
  <c r="E137" i="3"/>
  <c r="X137" i="3" s="1"/>
  <c r="E136" i="3"/>
  <c r="X136" i="3" s="1"/>
  <c r="D137" i="3"/>
  <c r="W137" i="3" s="1"/>
  <c r="D136" i="3"/>
  <c r="W136" i="3" s="1"/>
  <c r="C137" i="3"/>
  <c r="C136" i="3"/>
  <c r="O141" i="3"/>
  <c r="Z141" i="3" l="1"/>
  <c r="Y141" i="3"/>
  <c r="X141" i="3"/>
  <c r="W141" i="3"/>
  <c r="D14" i="2"/>
  <c r="D12" i="2"/>
  <c r="D84" i="3"/>
  <c r="W84" i="3" s="1"/>
  <c r="D81" i="3"/>
  <c r="W81" i="3" s="1"/>
  <c r="D80" i="3"/>
  <c r="W80" i="3" s="1"/>
  <c r="D77" i="3"/>
  <c r="W77" i="3" s="1"/>
  <c r="D74" i="3"/>
  <c r="W74" i="3" s="1"/>
  <c r="D73" i="3"/>
  <c r="W73" i="3" s="1"/>
  <c r="D14" i="3"/>
  <c r="W14" i="3" s="1"/>
  <c r="W15" i="3" s="1"/>
  <c r="W85" i="3" l="1"/>
  <c r="W78" i="3"/>
  <c r="D85" i="3"/>
  <c r="V64" i="2"/>
  <c r="V57" i="2"/>
  <c r="V50" i="2"/>
  <c r="N71" i="3" l="1"/>
  <c r="F71" i="3" l="1"/>
  <c r="G71" i="3"/>
  <c r="H71" i="3"/>
  <c r="I71" i="3"/>
  <c r="J71" i="3"/>
  <c r="K71" i="3"/>
  <c r="L71" i="3"/>
  <c r="M71" i="3"/>
  <c r="E71" i="3" l="1"/>
  <c r="X71" i="3" s="1"/>
  <c r="D71" i="3" l="1"/>
  <c r="C71" i="3"/>
  <c r="V71" i="3" s="1"/>
  <c r="E71" i="2"/>
  <c r="F71" i="2"/>
  <c r="G71" i="2"/>
  <c r="H71" i="2"/>
  <c r="I71" i="2"/>
  <c r="J71" i="2"/>
  <c r="K71" i="2"/>
  <c r="L71" i="2"/>
  <c r="M71" i="2"/>
  <c r="N71" i="2"/>
  <c r="D71" i="2" l="1"/>
  <c r="C71" i="2" l="1"/>
  <c r="V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V140" i="3"/>
  <c r="V139" i="3"/>
  <c r="V138" i="3"/>
  <c r="V137" i="3"/>
  <c r="V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V133" i="3"/>
  <c r="V132" i="3"/>
  <c r="V131" i="3"/>
  <c r="V130" i="3"/>
  <c r="V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V126" i="3"/>
  <c r="V125" i="3"/>
  <c r="V124" i="3"/>
  <c r="V123" i="3"/>
  <c r="V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V111" i="3"/>
  <c r="V110" i="3"/>
  <c r="V109" i="3"/>
  <c r="V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V105" i="3"/>
  <c r="V104" i="3"/>
  <c r="V103" i="3"/>
  <c r="V102" i="3"/>
  <c r="V101" i="3"/>
  <c r="U98" i="3"/>
  <c r="S98" i="3"/>
  <c r="Q98" i="3"/>
  <c r="P98" i="3"/>
  <c r="O98" i="3"/>
  <c r="O119" i="3" s="1"/>
  <c r="N98" i="3"/>
  <c r="N119" i="3" s="1"/>
  <c r="M98" i="3"/>
  <c r="M119" i="3" s="1"/>
  <c r="L98" i="3"/>
  <c r="L119" i="3" s="1"/>
  <c r="K98" i="3"/>
  <c r="K119" i="3" s="1"/>
  <c r="J98" i="3"/>
  <c r="J119" i="3" s="1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L118" i="3" s="1"/>
  <c r="K97" i="3"/>
  <c r="K118" i="3" s="1"/>
  <c r="J97" i="3"/>
  <c r="J118" i="3" s="1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L117" i="3" s="1"/>
  <c r="K96" i="3"/>
  <c r="K117" i="3" s="1"/>
  <c r="J96" i="3"/>
  <c r="J117" i="3" s="1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K95" i="3"/>
  <c r="K116" i="3" s="1"/>
  <c r="J95" i="3"/>
  <c r="J116" i="3" s="1"/>
  <c r="I95" i="3"/>
  <c r="I116" i="3" s="1"/>
  <c r="H95" i="3"/>
  <c r="AA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L115" i="3" s="1"/>
  <c r="K94" i="3"/>
  <c r="J94" i="3"/>
  <c r="I94" i="3"/>
  <c r="H94" i="3"/>
  <c r="H115" i="3" s="1"/>
  <c r="G94" i="3"/>
  <c r="F94" i="3"/>
  <c r="Y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V91" i="3"/>
  <c r="V90" i="3"/>
  <c r="V89" i="3"/>
  <c r="V88" i="3"/>
  <c r="V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V84" i="3"/>
  <c r="V83" i="3"/>
  <c r="V82" i="3"/>
  <c r="V81" i="3"/>
  <c r="V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V77" i="3"/>
  <c r="V76" i="3"/>
  <c r="V75" i="3"/>
  <c r="V74" i="3"/>
  <c r="V73" i="3"/>
  <c r="U71" i="3"/>
  <c r="T71" i="3"/>
  <c r="S71" i="3"/>
  <c r="Z71" i="3" s="1"/>
  <c r="R71" i="3"/>
  <c r="Y71" i="3" s="1"/>
  <c r="P71" i="3"/>
  <c r="W71" i="3" s="1"/>
  <c r="U64" i="3"/>
  <c r="T64" i="3"/>
  <c r="S64" i="3"/>
  <c r="Z64" i="3" s="1"/>
  <c r="R64" i="3"/>
  <c r="Y64" i="3" s="1"/>
  <c r="Q64" i="3"/>
  <c r="X64" i="3" s="1"/>
  <c r="P64" i="3"/>
  <c r="W64" i="3" s="1"/>
  <c r="U57" i="3"/>
  <c r="T57" i="3"/>
  <c r="S57" i="3"/>
  <c r="Z57" i="3" s="1"/>
  <c r="R57" i="3"/>
  <c r="Y57" i="3" s="1"/>
  <c r="Q57" i="3"/>
  <c r="X57" i="3" s="1"/>
  <c r="P57" i="3"/>
  <c r="W57" i="3" s="1"/>
  <c r="U50" i="3"/>
  <c r="T50" i="3"/>
  <c r="S50" i="3"/>
  <c r="Z50" i="3" s="1"/>
  <c r="R50" i="3"/>
  <c r="Y50" i="3" s="1"/>
  <c r="Q50" i="3"/>
  <c r="X50" i="3" s="1"/>
  <c r="P50" i="3"/>
  <c r="W50" i="3" s="1"/>
  <c r="U43" i="3"/>
  <c r="T43" i="3"/>
  <c r="S43" i="3"/>
  <c r="Z43" i="3" s="1"/>
  <c r="R43" i="3"/>
  <c r="Y43" i="3" s="1"/>
  <c r="Q43" i="3"/>
  <c r="X43" i="3" s="1"/>
  <c r="P43" i="3"/>
  <c r="W43" i="3" s="1"/>
  <c r="U36" i="3"/>
  <c r="T36" i="3"/>
  <c r="S36" i="3"/>
  <c r="Z36" i="3" s="1"/>
  <c r="R36" i="3"/>
  <c r="Y36" i="3" s="1"/>
  <c r="Q36" i="3"/>
  <c r="X36" i="3" s="1"/>
  <c r="P36" i="3"/>
  <c r="W36" i="3" s="1"/>
  <c r="U29" i="3"/>
  <c r="T29" i="3"/>
  <c r="S29" i="3"/>
  <c r="Z29" i="3" s="1"/>
  <c r="R29" i="3"/>
  <c r="Y29" i="3" s="1"/>
  <c r="Q29" i="3"/>
  <c r="X29" i="3" s="1"/>
  <c r="P29" i="3"/>
  <c r="W29" i="3" s="1"/>
  <c r="U22" i="3"/>
  <c r="T22" i="3"/>
  <c r="S22" i="3"/>
  <c r="Z22" i="3" s="1"/>
  <c r="R22" i="3"/>
  <c r="Y22" i="3" s="1"/>
  <c r="Q22" i="3"/>
  <c r="X22" i="3" s="1"/>
  <c r="P22" i="3"/>
  <c r="W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V13" i="3"/>
  <c r="V12" i="3"/>
  <c r="V11" i="3"/>
  <c r="V10" i="3"/>
  <c r="Z97" i="3" l="1"/>
  <c r="Z94" i="3"/>
  <c r="V94" i="3"/>
  <c r="V119" i="3"/>
  <c r="X94" i="3"/>
  <c r="V117" i="3"/>
  <c r="V95" i="3"/>
  <c r="S118" i="3"/>
  <c r="S116" i="3"/>
  <c r="Z95" i="3"/>
  <c r="U118" i="3"/>
  <c r="AB118" i="3" s="1"/>
  <c r="AB97" i="3"/>
  <c r="R119" i="3"/>
  <c r="Y98" i="3"/>
  <c r="Q117" i="3"/>
  <c r="X96" i="3"/>
  <c r="U117" i="3"/>
  <c r="AB117" i="3" s="1"/>
  <c r="AB96" i="3"/>
  <c r="R118" i="3"/>
  <c r="Y118" i="3" s="1"/>
  <c r="Y97" i="3"/>
  <c r="S119" i="3"/>
  <c r="Z119" i="3" s="1"/>
  <c r="Z98" i="3"/>
  <c r="Q118" i="3"/>
  <c r="X118" i="3" s="1"/>
  <c r="X97" i="3"/>
  <c r="T115" i="3"/>
  <c r="AA115" i="3" s="1"/>
  <c r="AA94" i="3"/>
  <c r="Q116" i="3"/>
  <c r="X116" i="3" s="1"/>
  <c r="X95" i="3"/>
  <c r="U116" i="3"/>
  <c r="AB116" i="3" s="1"/>
  <c r="AB95" i="3"/>
  <c r="R117" i="3"/>
  <c r="Y96" i="3"/>
  <c r="T119" i="3"/>
  <c r="AA119" i="3" s="1"/>
  <c r="AA98" i="3"/>
  <c r="T117" i="3"/>
  <c r="AA117" i="3" s="1"/>
  <c r="AA96" i="3"/>
  <c r="U115" i="3"/>
  <c r="AB115" i="3" s="1"/>
  <c r="AB94" i="3"/>
  <c r="R116" i="3"/>
  <c r="Y116" i="3" s="1"/>
  <c r="Y95" i="3"/>
  <c r="S117" i="3"/>
  <c r="Z117" i="3" s="1"/>
  <c r="Z96" i="3"/>
  <c r="T118" i="3"/>
  <c r="AA97" i="3"/>
  <c r="Q119" i="3"/>
  <c r="X98" i="3"/>
  <c r="U119" i="3"/>
  <c r="AB119" i="3" s="1"/>
  <c r="AB98" i="3"/>
  <c r="P116" i="3"/>
  <c r="W95" i="3"/>
  <c r="P119" i="3"/>
  <c r="W119" i="3" s="1"/>
  <c r="W98" i="3"/>
  <c r="P118" i="3"/>
  <c r="W97" i="3"/>
  <c r="P115" i="3"/>
  <c r="W115" i="3" s="1"/>
  <c r="W94" i="3"/>
  <c r="P117" i="3"/>
  <c r="W117" i="3" s="1"/>
  <c r="W96" i="3"/>
  <c r="I115" i="3"/>
  <c r="R99" i="3"/>
  <c r="T99" i="3"/>
  <c r="Q99" i="3"/>
  <c r="V106" i="3"/>
  <c r="V92" i="3"/>
  <c r="V134" i="3"/>
  <c r="V141" i="3"/>
  <c r="V127" i="3"/>
  <c r="F119" i="3"/>
  <c r="Q115" i="3"/>
  <c r="P99" i="3"/>
  <c r="V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V118" i="3" s="1"/>
  <c r="V96" i="3"/>
  <c r="C116" i="3"/>
  <c r="V116" i="3" s="1"/>
  <c r="V78" i="3"/>
  <c r="V15" i="3"/>
  <c r="F99" i="3"/>
  <c r="C99" i="3"/>
  <c r="C115" i="3"/>
  <c r="K99" i="3"/>
  <c r="K115" i="3"/>
  <c r="K120" i="3" s="1"/>
  <c r="N115" i="3"/>
  <c r="N120" i="3" s="1"/>
  <c r="D116" i="3"/>
  <c r="T116" i="3"/>
  <c r="E99" i="3"/>
  <c r="M99" i="3"/>
  <c r="U99" i="3"/>
  <c r="J115" i="3"/>
  <c r="J120" i="3" s="1"/>
  <c r="R115" i="3"/>
  <c r="H116" i="3"/>
  <c r="F117" i="3"/>
  <c r="D118" i="3"/>
  <c r="V85" i="3"/>
  <c r="G99" i="3"/>
  <c r="G115" i="3"/>
  <c r="O99" i="3"/>
  <c r="O115" i="3"/>
  <c r="O120" i="3" s="1"/>
  <c r="S99" i="3"/>
  <c r="S115" i="3"/>
  <c r="F115" i="3"/>
  <c r="L116" i="3"/>
  <c r="L120" i="3" s="1"/>
  <c r="V98" i="3"/>
  <c r="D99" i="3"/>
  <c r="V113" i="3"/>
  <c r="V88" i="2"/>
  <c r="W88" i="2"/>
  <c r="V89" i="2"/>
  <c r="W89" i="2"/>
  <c r="V90" i="2"/>
  <c r="W90" i="2"/>
  <c r="V91" i="2"/>
  <c r="W91" i="2"/>
  <c r="W87" i="2"/>
  <c r="V87" i="2"/>
  <c r="V81" i="2"/>
  <c r="W81" i="2"/>
  <c r="V82" i="2"/>
  <c r="W82" i="2"/>
  <c r="V83" i="2"/>
  <c r="W83" i="2"/>
  <c r="V84" i="2"/>
  <c r="W84" i="2"/>
  <c r="W80" i="2"/>
  <c r="V80" i="2"/>
  <c r="V74" i="2"/>
  <c r="W74" i="2"/>
  <c r="V75" i="2"/>
  <c r="W75" i="2"/>
  <c r="V76" i="2"/>
  <c r="W76" i="2"/>
  <c r="V77" i="2"/>
  <c r="W77" i="2"/>
  <c r="W73" i="2"/>
  <c r="V73" i="2"/>
  <c r="AB67" i="2"/>
  <c r="AB68" i="2"/>
  <c r="AB69" i="2"/>
  <c r="AB70" i="2"/>
  <c r="AB66" i="2"/>
  <c r="AB60" i="2"/>
  <c r="AB61" i="2"/>
  <c r="AB62" i="2"/>
  <c r="AB63" i="2"/>
  <c r="AB59" i="2"/>
  <c r="AB53" i="2"/>
  <c r="AB54" i="2"/>
  <c r="AB55" i="2"/>
  <c r="AB56" i="2"/>
  <c r="AB52" i="2"/>
  <c r="AB46" i="2"/>
  <c r="AB47" i="2"/>
  <c r="AB48" i="2"/>
  <c r="AB49" i="2"/>
  <c r="AB45" i="2"/>
  <c r="AB39" i="2"/>
  <c r="AB40" i="2"/>
  <c r="AB41" i="2"/>
  <c r="AB42" i="2"/>
  <c r="AB38" i="2"/>
  <c r="AB32" i="2"/>
  <c r="AB33" i="2"/>
  <c r="AB34" i="2"/>
  <c r="AB35" i="2"/>
  <c r="AB31" i="2"/>
  <c r="AB25" i="2"/>
  <c r="AB26" i="2"/>
  <c r="AB27" i="2"/>
  <c r="AB28" i="2"/>
  <c r="AB24" i="2"/>
  <c r="P29" i="2"/>
  <c r="W29" i="2" s="1"/>
  <c r="X29" i="2"/>
  <c r="R29" i="2"/>
  <c r="Y29" i="2" s="1"/>
  <c r="S29" i="2"/>
  <c r="Z29" i="2" s="1"/>
  <c r="T29" i="2"/>
  <c r="AA29" i="2" s="1"/>
  <c r="U29" i="2"/>
  <c r="P36" i="2"/>
  <c r="W36" i="2" s="1"/>
  <c r="X36" i="2"/>
  <c r="R36" i="2"/>
  <c r="Y36" i="2" s="1"/>
  <c r="S36" i="2"/>
  <c r="Z36" i="2" s="1"/>
  <c r="T36" i="2"/>
  <c r="AA36" i="2" s="1"/>
  <c r="U36" i="2"/>
  <c r="P43" i="2"/>
  <c r="W43" i="2" s="1"/>
  <c r="X43" i="2"/>
  <c r="R43" i="2"/>
  <c r="Y43" i="2" s="1"/>
  <c r="S43" i="2"/>
  <c r="Z43" i="2" s="1"/>
  <c r="T43" i="2"/>
  <c r="AA43" i="2" s="1"/>
  <c r="U43" i="2"/>
  <c r="P50" i="2"/>
  <c r="W50" i="2" s="1"/>
  <c r="X50" i="2"/>
  <c r="R50" i="2"/>
  <c r="Y50" i="2" s="1"/>
  <c r="S50" i="2"/>
  <c r="Z50" i="2" s="1"/>
  <c r="T50" i="2"/>
  <c r="AA50" i="2" s="1"/>
  <c r="U50" i="2"/>
  <c r="P57" i="2"/>
  <c r="W57" i="2" s="1"/>
  <c r="X57" i="2"/>
  <c r="R57" i="2"/>
  <c r="Y57" i="2" s="1"/>
  <c r="S57" i="2"/>
  <c r="Z57" i="2" s="1"/>
  <c r="T57" i="2"/>
  <c r="AA57" i="2" s="1"/>
  <c r="U57" i="2"/>
  <c r="P64" i="2"/>
  <c r="W64" i="2" s="1"/>
  <c r="X64" i="2"/>
  <c r="R64" i="2"/>
  <c r="Y64" i="2" s="1"/>
  <c r="S64" i="2"/>
  <c r="Z64" i="2" s="1"/>
  <c r="T64" i="2"/>
  <c r="AA64" i="2" s="1"/>
  <c r="U64" i="2"/>
  <c r="P71" i="2"/>
  <c r="W71" i="2" s="1"/>
  <c r="X71" i="2"/>
  <c r="R71" i="2"/>
  <c r="Y71" i="2" s="1"/>
  <c r="S71" i="2"/>
  <c r="Z71" i="2" s="1"/>
  <c r="T71" i="2"/>
  <c r="AA71" i="2" s="1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W22" i="2" s="1"/>
  <c r="X22" i="2"/>
  <c r="R22" i="2"/>
  <c r="Y22" i="2" s="1"/>
  <c r="S22" i="2"/>
  <c r="Z22" i="2" s="1"/>
  <c r="T22" i="2"/>
  <c r="AA22" i="2" s="1"/>
  <c r="U22" i="2"/>
  <c r="W10" i="2"/>
  <c r="W11" i="2"/>
  <c r="W12" i="2"/>
  <c r="W13" i="2"/>
  <c r="W14" i="2"/>
  <c r="V11" i="2"/>
  <c r="V12" i="2"/>
  <c r="V13" i="2"/>
  <c r="V14" i="2"/>
  <c r="V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W136" i="2"/>
  <c r="W137" i="2"/>
  <c r="W138" i="2"/>
  <c r="W139" i="2"/>
  <c r="W140" i="2"/>
  <c r="V137" i="2"/>
  <c r="V138" i="2"/>
  <c r="V139" i="2"/>
  <c r="V140" i="2"/>
  <c r="V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W129" i="2"/>
  <c r="W130" i="2"/>
  <c r="W131" i="2"/>
  <c r="W132" i="2"/>
  <c r="W133" i="2"/>
  <c r="V130" i="2"/>
  <c r="V131" i="2"/>
  <c r="V132" i="2"/>
  <c r="V133" i="2"/>
  <c r="V129" i="2"/>
  <c r="P134" i="2"/>
  <c r="Q134" i="2"/>
  <c r="R134" i="2"/>
  <c r="S134" i="2"/>
  <c r="T134" i="2"/>
  <c r="U134" i="2"/>
  <c r="W122" i="2"/>
  <c r="W123" i="2"/>
  <c r="W124" i="2"/>
  <c r="W125" i="2"/>
  <c r="W126" i="2"/>
  <c r="V123" i="2"/>
  <c r="V124" i="2"/>
  <c r="V125" i="2"/>
  <c r="V126" i="2"/>
  <c r="V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W108" i="2"/>
  <c r="W109" i="2"/>
  <c r="W110" i="2"/>
  <c r="W111" i="2"/>
  <c r="W112" i="2"/>
  <c r="V109" i="2"/>
  <c r="V110" i="2"/>
  <c r="V111" i="2"/>
  <c r="V112" i="2"/>
  <c r="V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W101" i="2"/>
  <c r="AA106" i="2"/>
  <c r="W102" i="2"/>
  <c r="W103" i="2"/>
  <c r="W104" i="2"/>
  <c r="W105" i="2"/>
  <c r="V102" i="2"/>
  <c r="V103" i="2"/>
  <c r="V104" i="2"/>
  <c r="V105" i="2"/>
  <c r="V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K94" i="2"/>
  <c r="K115" i="2" s="1"/>
  <c r="L94" i="2"/>
  <c r="L115" i="2" s="1"/>
  <c r="M94" i="2"/>
  <c r="M115" i="2" s="1"/>
  <c r="N94" i="2"/>
  <c r="N115" i="2" s="1"/>
  <c r="O94" i="2"/>
  <c r="P94" i="2"/>
  <c r="P115" i="2" s="1"/>
  <c r="Q94" i="2"/>
  <c r="T94" i="2"/>
  <c r="U94" i="2"/>
  <c r="D95" i="2"/>
  <c r="E95" i="2"/>
  <c r="E116" i="2" s="1"/>
  <c r="F95" i="2"/>
  <c r="Y95" i="2" s="1"/>
  <c r="G95" i="2"/>
  <c r="H95" i="2"/>
  <c r="H116" i="2" s="1"/>
  <c r="I95" i="2"/>
  <c r="I116" i="2" s="1"/>
  <c r="J95" i="2"/>
  <c r="J116" i="2" s="1"/>
  <c r="K95" i="2"/>
  <c r="K116" i="2" s="1"/>
  <c r="L95" i="2"/>
  <c r="L116" i="2" s="1"/>
  <c r="M95" i="2"/>
  <c r="M116" i="2" s="1"/>
  <c r="N95" i="2"/>
  <c r="N116" i="2" s="1"/>
  <c r="O95" i="2"/>
  <c r="P95" i="2"/>
  <c r="P116" i="2" s="1"/>
  <c r="Q95" i="2"/>
  <c r="T95" i="2"/>
  <c r="U95" i="2"/>
  <c r="D96" i="2"/>
  <c r="D117" i="2" s="1"/>
  <c r="E96" i="2"/>
  <c r="E117" i="2" s="1"/>
  <c r="F96" i="2"/>
  <c r="G96" i="2"/>
  <c r="G117" i="2" s="1"/>
  <c r="H96" i="2"/>
  <c r="H117" i="2" s="1"/>
  <c r="I96" i="2"/>
  <c r="J96" i="2"/>
  <c r="J117" i="2" s="1"/>
  <c r="K96" i="2"/>
  <c r="K117" i="2" s="1"/>
  <c r="L96" i="2"/>
  <c r="M96" i="2"/>
  <c r="M117" i="2" s="1"/>
  <c r="N96" i="2"/>
  <c r="N117" i="2" s="1"/>
  <c r="O96" i="2"/>
  <c r="P96" i="2"/>
  <c r="P117" i="2" s="1"/>
  <c r="Q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J118" i="2" s="1"/>
  <c r="K97" i="2"/>
  <c r="K118" i="2" s="1"/>
  <c r="L97" i="2"/>
  <c r="L118" i="2" s="1"/>
  <c r="M97" i="2"/>
  <c r="M118" i="2" s="1"/>
  <c r="N97" i="2"/>
  <c r="N118" i="2" s="1"/>
  <c r="O97" i="2"/>
  <c r="O118" i="2" s="1"/>
  <c r="P97" i="2"/>
  <c r="P118" i="2" s="1"/>
  <c r="Q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J119" i="2" s="1"/>
  <c r="K98" i="2"/>
  <c r="K119" i="2" s="1"/>
  <c r="L98" i="2"/>
  <c r="L119" i="2" s="1"/>
  <c r="M98" i="2"/>
  <c r="M119" i="2" s="1"/>
  <c r="N98" i="2"/>
  <c r="N119" i="2" s="1"/>
  <c r="O98" i="2"/>
  <c r="O119" i="2" s="1"/>
  <c r="P98" i="2"/>
  <c r="Q98" i="2"/>
  <c r="T98" i="2"/>
  <c r="U98" i="2"/>
  <c r="C95" i="2"/>
  <c r="C116" i="2" s="1"/>
  <c r="C96" i="2"/>
  <c r="C117" i="2" s="1"/>
  <c r="C97" i="2"/>
  <c r="C118" i="2" s="1"/>
  <c r="C98" i="2"/>
  <c r="C119" i="2" s="1"/>
  <c r="C94" i="2"/>
  <c r="Z118" i="3" l="1"/>
  <c r="AA98" i="2"/>
  <c r="AA96" i="2"/>
  <c r="AA118" i="3"/>
  <c r="Z116" i="3"/>
  <c r="Y94" i="2"/>
  <c r="Y117" i="3"/>
  <c r="Y119" i="3"/>
  <c r="AA99" i="3"/>
  <c r="Y99" i="3"/>
  <c r="X99" i="3"/>
  <c r="I120" i="3"/>
  <c r="X117" i="3"/>
  <c r="X119" i="3"/>
  <c r="Q119" i="2"/>
  <c r="X119" i="2" s="1"/>
  <c r="X98" i="2"/>
  <c r="S118" i="2"/>
  <c r="Z118" i="2" s="1"/>
  <c r="Z97" i="2"/>
  <c r="Q117" i="2"/>
  <c r="X117" i="2" s="1"/>
  <c r="X96" i="2"/>
  <c r="Q115" i="2"/>
  <c r="X115" i="2" s="1"/>
  <c r="X94" i="2"/>
  <c r="R120" i="3"/>
  <c r="Y115" i="3"/>
  <c r="R119" i="2"/>
  <c r="Y119" i="2" s="1"/>
  <c r="Y98" i="2"/>
  <c r="T118" i="2"/>
  <c r="AA118" i="2" s="1"/>
  <c r="AA97" i="2"/>
  <c r="R117" i="2"/>
  <c r="Y96" i="2"/>
  <c r="T116" i="2"/>
  <c r="AA116" i="2" s="1"/>
  <c r="AA95" i="2"/>
  <c r="W118" i="3"/>
  <c r="W116" i="3"/>
  <c r="AB120" i="3"/>
  <c r="U117" i="2"/>
  <c r="AB117" i="2" s="1"/>
  <c r="AB96" i="2"/>
  <c r="R118" i="2"/>
  <c r="Y118" i="2" s="1"/>
  <c r="Y97" i="2"/>
  <c r="T115" i="2"/>
  <c r="AA94" i="2"/>
  <c r="T119" i="2"/>
  <c r="T120" i="3"/>
  <c r="AA116" i="3"/>
  <c r="Z99" i="3"/>
  <c r="U119" i="2"/>
  <c r="AB119" i="2" s="1"/>
  <c r="AB98" i="2"/>
  <c r="S116" i="2"/>
  <c r="Z95" i="2"/>
  <c r="U115" i="2"/>
  <c r="AB115" i="2" s="1"/>
  <c r="AB94" i="2"/>
  <c r="S119" i="2"/>
  <c r="Z119" i="2" s="1"/>
  <c r="Z98" i="2"/>
  <c r="U118" i="2"/>
  <c r="AB118" i="2" s="1"/>
  <c r="AB97" i="2"/>
  <c r="Q118" i="2"/>
  <c r="X118" i="2" s="1"/>
  <c r="X97" i="2"/>
  <c r="S117" i="2"/>
  <c r="Z117" i="2" s="1"/>
  <c r="Z96" i="2"/>
  <c r="U116" i="2"/>
  <c r="AB116" i="2" s="1"/>
  <c r="AB95" i="2"/>
  <c r="Q116" i="2"/>
  <c r="X116" i="2" s="1"/>
  <c r="X95" i="2"/>
  <c r="S115" i="2"/>
  <c r="Z115" i="2" s="1"/>
  <c r="Z94" i="2"/>
  <c r="R116" i="2"/>
  <c r="S120" i="3"/>
  <c r="Z115" i="3"/>
  <c r="Q120" i="3"/>
  <c r="X115" i="3"/>
  <c r="U120" i="3"/>
  <c r="AB99" i="3"/>
  <c r="P120" i="3"/>
  <c r="W99" i="3"/>
  <c r="AB127" i="2"/>
  <c r="AB57" i="2"/>
  <c r="AB50" i="2"/>
  <c r="T99" i="2"/>
  <c r="AB29" i="2"/>
  <c r="AB43" i="2"/>
  <c r="AB71" i="2"/>
  <c r="Y78" i="2"/>
  <c r="Z127" i="2"/>
  <c r="AB36" i="2"/>
  <c r="AB64" i="2"/>
  <c r="Z85" i="2"/>
  <c r="V113" i="2"/>
  <c r="W113" i="2"/>
  <c r="P99" i="2"/>
  <c r="AB106" i="2"/>
  <c r="Z106" i="2"/>
  <c r="X106" i="2"/>
  <c r="Y106" i="2"/>
  <c r="W106" i="2"/>
  <c r="V106" i="2"/>
  <c r="AA134" i="2"/>
  <c r="X134" i="2"/>
  <c r="V134" i="2"/>
  <c r="Z134" i="2"/>
  <c r="W134" i="2"/>
  <c r="AB134" i="2"/>
  <c r="Y134" i="2"/>
  <c r="AB141" i="2"/>
  <c r="AA141" i="2"/>
  <c r="Z141" i="2"/>
  <c r="Y141" i="2"/>
  <c r="X141" i="2"/>
  <c r="W141" i="2"/>
  <c r="V141" i="2"/>
  <c r="Y127" i="2"/>
  <c r="AA127" i="2"/>
  <c r="X127" i="2"/>
  <c r="W127" i="2"/>
  <c r="V127" i="2"/>
  <c r="V99" i="3"/>
  <c r="H120" i="3"/>
  <c r="V119" i="2"/>
  <c r="N99" i="2"/>
  <c r="AB92" i="2"/>
  <c r="Z78" i="2"/>
  <c r="H115" i="2"/>
  <c r="AA78" i="2"/>
  <c r="AA85" i="2"/>
  <c r="Z92" i="2"/>
  <c r="Z15" i="2"/>
  <c r="AA92" i="2"/>
  <c r="K120" i="2"/>
  <c r="I118" i="2"/>
  <c r="H99" i="2"/>
  <c r="L99" i="2"/>
  <c r="AB85" i="2"/>
  <c r="AB78" i="2"/>
  <c r="AA15" i="2"/>
  <c r="AB15" i="2"/>
  <c r="F117" i="2"/>
  <c r="Y92" i="2"/>
  <c r="Y85" i="2"/>
  <c r="F99" i="2"/>
  <c r="Y15" i="2"/>
  <c r="X92" i="2"/>
  <c r="X85" i="2"/>
  <c r="X78" i="2"/>
  <c r="X15" i="2"/>
  <c r="E120" i="3"/>
  <c r="W92" i="2"/>
  <c r="W85" i="2"/>
  <c r="W78" i="2"/>
  <c r="W15" i="2"/>
  <c r="W94" i="2"/>
  <c r="V98" i="2"/>
  <c r="V92" i="2"/>
  <c r="V118" i="2"/>
  <c r="C99" i="2"/>
  <c r="V96" i="2"/>
  <c r="V95" i="2"/>
  <c r="C115" i="2"/>
  <c r="C120" i="2" s="1"/>
  <c r="V94" i="2"/>
  <c r="V78" i="2"/>
  <c r="V15" i="2"/>
  <c r="G120" i="3"/>
  <c r="D120" i="3"/>
  <c r="V115" i="3"/>
  <c r="V120" i="3" s="1"/>
  <c r="C120" i="3"/>
  <c r="F120" i="3"/>
  <c r="V85" i="2"/>
  <c r="M120" i="2"/>
  <c r="F116" i="2"/>
  <c r="O115" i="2"/>
  <c r="U99" i="2"/>
  <c r="M99" i="2"/>
  <c r="E99" i="2"/>
  <c r="O99" i="2"/>
  <c r="S99" i="2"/>
  <c r="K99" i="2"/>
  <c r="W117" i="2"/>
  <c r="T117" i="2"/>
  <c r="AA117" i="2" s="1"/>
  <c r="L117" i="2"/>
  <c r="L120" i="2" s="1"/>
  <c r="N120" i="2"/>
  <c r="O116" i="2"/>
  <c r="V116" i="2" s="1"/>
  <c r="G116" i="2"/>
  <c r="W118" i="2"/>
  <c r="R99" i="2"/>
  <c r="J99" i="2"/>
  <c r="Q99" i="2"/>
  <c r="P119" i="2"/>
  <c r="W119" i="2" s="1"/>
  <c r="H119" i="2"/>
  <c r="I117" i="2"/>
  <c r="V97" i="2"/>
  <c r="G99" i="2"/>
  <c r="R115" i="2"/>
  <c r="J115" i="2"/>
  <c r="J120" i="2" s="1"/>
  <c r="I99" i="2"/>
  <c r="W95" i="2"/>
  <c r="O117" i="2"/>
  <c r="V117" i="2" s="1"/>
  <c r="D99" i="2"/>
  <c r="D116" i="2"/>
  <c r="W116" i="2" s="1"/>
  <c r="W98" i="2"/>
  <c r="W97" i="2"/>
  <c r="W96" i="2"/>
  <c r="W115" i="2"/>
  <c r="E120" i="2"/>
  <c r="A16" i="2"/>
  <c r="AA120" i="3" l="1"/>
  <c r="AA119" i="2"/>
  <c r="AA115" i="2"/>
  <c r="Z120" i="3"/>
  <c r="Z116" i="2"/>
  <c r="Z120" i="2" s="1"/>
  <c r="Y120" i="3"/>
  <c r="Y116" i="2"/>
  <c r="Y117" i="2"/>
  <c r="W120" i="3"/>
  <c r="S120" i="2"/>
  <c r="U120" i="2"/>
  <c r="X120" i="3"/>
  <c r="R120" i="2"/>
  <c r="Y115" i="2"/>
  <c r="Q120" i="2"/>
  <c r="T120" i="2"/>
  <c r="Z99" i="2"/>
  <c r="AB99" i="2"/>
  <c r="AA99" i="2"/>
  <c r="Y99" i="2"/>
  <c r="X120" i="2"/>
  <c r="D120" i="2"/>
  <c r="W99" i="2"/>
  <c r="W120" i="2"/>
  <c r="V99" i="2"/>
  <c r="F120" i="2"/>
  <c r="O120" i="2"/>
  <c r="V115" i="2"/>
  <c r="V120" i="2" s="1"/>
  <c r="P120" i="2"/>
  <c r="AB120" i="2"/>
  <c r="H120" i="2"/>
  <c r="I120" i="2"/>
  <c r="X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A120" i="2" l="1"/>
  <c r="Y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<sst xmlns="http://schemas.openxmlformats.org/spreadsheetml/2006/main" count="346" uniqueCount="52">
  <si>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</si>
  <si>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</si>
  <si>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</si>
  <si>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</si>
  <si>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</si>
  <si>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</si>
  <si>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</si>
  <si>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</si>
  <si>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</si>
  <si>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</si>
  <si>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</si>
  <si>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</si>
  <si>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</si>
  <si>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</si>
  <si>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</si>
  <si>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</si>
  <si>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</si>
  <si>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</si>
  <si>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</si>
  <si>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</si>
  <si>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</si>
  <si>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</si>
  <si>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</si>
  <si>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</si>
  <si>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</si>
  <si>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</si>
  <si>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</si>
  <si>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</si>
  <si>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</si>
  <si>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</si>
  <si>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</si>
  <si>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</si>
  <si>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</si>
  <si>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</si>
  <si>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</si>
  <si>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</si>
  <si>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</si>
  <si>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</si>
  <si>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</si>
  <si>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</si>
  <si>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</si>
  <si>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</si>
  <si>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</si>
  <si>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</si>
  <si>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</si>
  <si>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</si>
  <si>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</si>
  <si>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</si>
  <si>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</si>
  <si>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</si>
  <si>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</si>
  <si>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8.27.2020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</si>
</sst>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7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 wrapText="1"/>
    </xf>
    <xf numFmtId="6" fontId="0" fillId="0" borderId="56" xfId="0" applyNumberFormat="1" applyFont="1" applyBorder="1" applyAlignment="1">
      <alignment horizontal="center"/>
    </xf>
    <xf numFmtId="6" fontId="0" fillId="0" borderId="57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28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50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55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9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2" fillId="0" borderId="9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9" xfId="0" applyNumberFormat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1"/>
  <sheetViews>
    <sheetView tabSelected="1" zoomScaleNormal="100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T10" sqref="T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bestFit="1" customWidth="1"/>
    <col min="4" max="15" width="13.85546875" style="2" bestFit="1" customWidth="1"/>
    <col min="16" max="17" width="13.85546875" style="18" bestFit="1" customWidth="1"/>
    <col min="18" max="18" width="13.28515625" style="18" bestFit="1" customWidth="1"/>
    <col min="19" max="20" width="11.5703125" style="2" bestFit="1" customWidth="1"/>
    <col min="21" max="21" width="9.140625" style="2"/>
    <col min="22" max="22" width="11.5703125" style="2" bestFit="1" customWidth="1"/>
    <col min="23" max="24" width="12.140625" style="2" bestFit="1" customWidth="1"/>
    <col min="25" max="26" width="11.5703125" style="2" bestFit="1" customWidth="1"/>
    <col min="27" max="27" width="10.85546875" style="2" bestFit="1" customWidth="1"/>
    <col min="28" max="16384" width="9.140625" style="2"/>
  </cols>
  <sheetData>
    <row r="1" spans="1:28" ht="16.5" thickTop="1" thickBot="1" x14ac:dyDescent="0.3">
      <c r="B1" s="208" t="s">
        <v>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39"/>
      <c r="Y1" s="39"/>
      <c r="Z1" s="39"/>
      <c r="AA1" s="39"/>
      <c r="AB1" s="40"/>
    </row>
    <row r="2" spans="1:28" ht="27.6" customHeight="1" thickTop="1" thickBot="1" x14ac:dyDescent="0.3">
      <c r="B2" s="5" t="s">
        <v>0</v>
      </c>
      <c r="C2" s="210" t="s">
        <v>50</v>
      </c>
      <c r="D2" s="211"/>
      <c r="E2" s="211"/>
      <c r="F2" s="211"/>
      <c r="G2" s="211"/>
      <c r="H2" s="211"/>
      <c r="I2" s="21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" customHeight="1" thickTop="1" thickBot="1" x14ac:dyDescent="0.3">
      <c r="B3" s="5" t="s">
        <v>1</v>
      </c>
      <c r="C3" s="210"/>
      <c r="D3" s="211"/>
      <c r="E3" s="211"/>
      <c r="F3" s="211"/>
      <c r="G3" s="211"/>
      <c r="H3" s="211"/>
      <c r="I3" s="21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" customHeight="1" thickTop="1" thickBot="1" x14ac:dyDescent="0.3">
      <c r="B4" s="5" t="s">
        <v>2</v>
      </c>
      <c r="C4" s="212" t="s">
        <v>51</v>
      </c>
      <c r="D4" s="213"/>
      <c r="E4" s="213"/>
      <c r="F4" s="213"/>
      <c r="G4" s="213"/>
      <c r="H4" s="213"/>
      <c r="I4" s="21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93"/>
      <c r="R5" s="9"/>
      <c r="S5" s="9"/>
      <c r="T5" s="9"/>
      <c r="U5" s="9"/>
      <c r="V5" s="9"/>
      <c r="W5" s="11"/>
    </row>
    <row r="6" spans="1:2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20"/>
    </row>
    <row r="7" spans="1:2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94"/>
      <c r="Q7" s="194"/>
      <c r="R7" s="194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95" t="s">
        <v>10</v>
      </c>
      <c r="Q8" s="195" t="s">
        <v>16</v>
      </c>
      <c r="R8" s="195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1"/>
      <c r="V9" s="52"/>
      <c r="W9" s="53"/>
      <c r="X9" s="54"/>
      <c r="Y9" s="54"/>
      <c r="Z9" s="54"/>
      <c r="AA9" s="54"/>
      <c r="AB9" s="55"/>
    </row>
    <row r="10" spans="1:28" x14ac:dyDescent="0.25">
      <c r="A10" s="4"/>
      <c r="B10" s="36" t="s">
        <v>41</v>
      </c>
      <c r="C10" s="56">
        <v>21117</v>
      </c>
      <c r="D10" s="57">
        <v>21272</v>
      </c>
      <c r="E10" s="57">
        <v>21418</v>
      </c>
      <c r="F10" s="57">
        <v>21646</v>
      </c>
      <c r="G10" s="57">
        <v>21678</v>
      </c>
      <c r="H10" s="57">
        <v>21700</v>
      </c>
      <c r="I10" s="57">
        <v>21684</v>
      </c>
      <c r="J10" s="57">
        <v>21736</v>
      </c>
      <c r="K10" s="57">
        <v>21813</v>
      </c>
      <c r="L10" s="57">
        <v>21811</v>
      </c>
      <c r="M10" s="57">
        <v>21747</v>
      </c>
      <c r="N10" s="58">
        <v>21669</v>
      </c>
      <c r="O10" s="57">
        <v>21628</v>
      </c>
      <c r="P10" s="57">
        <v>21680</v>
      </c>
      <c r="Q10" s="57">
        <v>21719</v>
      </c>
      <c r="R10" s="57">
        <v>22021</v>
      </c>
      <c r="S10" s="57">
        <v>22044</v>
      </c>
      <c r="T10" s="57">
        <v>22065</v>
      </c>
      <c r="U10" s="58"/>
      <c r="V10" s="59">
        <f>C10-O10</f>
        <v>-511</v>
      </c>
      <c r="W10" s="59">
        <f>D10-P10</f>
        <v>-408</v>
      </c>
      <c r="X10" s="59">
        <f>IF(Q10=0,0,E10-Q10)</f>
        <v>-301</v>
      </c>
      <c r="Y10" s="59">
        <f t="shared" ref="Y10:AB14" si="0">IF(R10=0,0,F10-R10)</f>
        <v>-375</v>
      </c>
      <c r="Z10" s="59">
        <f t="shared" si="0"/>
        <v>-366</v>
      </c>
      <c r="AA10" s="59">
        <f t="shared" si="0"/>
        <v>-365</v>
      </c>
      <c r="AB10" s="71">
        <f t="shared" si="0"/>
        <v>0</v>
      </c>
    </row>
    <row r="11" spans="1:28" x14ac:dyDescent="0.25">
      <c r="A11" s="4"/>
      <c r="B11" s="36" t="s">
        <v>42</v>
      </c>
      <c r="C11" s="56">
        <v>4515</v>
      </c>
      <c r="D11" s="57">
        <v>4338</v>
      </c>
      <c r="E11" s="57">
        <v>4172</v>
      </c>
      <c r="F11" s="57">
        <v>3953</v>
      </c>
      <c r="G11" s="57">
        <v>3919</v>
      </c>
      <c r="H11" s="57">
        <v>3905</v>
      </c>
      <c r="I11" s="57">
        <v>3900</v>
      </c>
      <c r="J11" s="57">
        <v>3858</v>
      </c>
      <c r="K11" s="57">
        <v>3805</v>
      </c>
      <c r="L11" s="57">
        <v>3839</v>
      </c>
      <c r="M11" s="57">
        <v>3901</v>
      </c>
      <c r="N11" s="58">
        <v>3990</v>
      </c>
      <c r="O11" s="57">
        <v>4040</v>
      </c>
      <c r="P11" s="57">
        <v>3992</v>
      </c>
      <c r="Q11" s="57">
        <v>3957</v>
      </c>
      <c r="R11" s="57">
        <v>3640</v>
      </c>
      <c r="S11" s="57">
        <v>3645</v>
      </c>
      <c r="T11" s="57">
        <v>3645</v>
      </c>
      <c r="U11" s="58"/>
      <c r="V11" s="59">
        <f t="shared" ref="V11:W14" si="1">C11-O11</f>
        <v>475</v>
      </c>
      <c r="W11" s="59">
        <f t="shared" si="1"/>
        <v>346</v>
      </c>
      <c r="X11" s="59">
        <f t="shared" ref="X11:X14" si="2">IF(Q11=0,0,E11-Q11)</f>
        <v>215</v>
      </c>
      <c r="Y11" s="59">
        <f t="shared" si="0"/>
        <v>313</v>
      </c>
      <c r="Z11" s="59">
        <f t="shared" si="0"/>
        <v>274</v>
      </c>
      <c r="AA11" s="59">
        <f t="shared" si="0"/>
        <v>260</v>
      </c>
      <c r="AB11" s="71">
        <f t="shared" si="0"/>
        <v>0</v>
      </c>
    </row>
    <row r="12" spans="1:28" x14ac:dyDescent="0.25">
      <c r="A12" s="4"/>
      <c r="B12" s="36" t="s">
        <v>43</v>
      </c>
      <c r="C12" s="56">
        <v>2351</v>
      </c>
      <c r="D12" s="57">
        <f>2351+3+7</f>
        <v>2361</v>
      </c>
      <c r="E12" s="57">
        <v>2375</v>
      </c>
      <c r="F12" s="57">
        <v>2365</v>
      </c>
      <c r="G12" s="57">
        <v>2374</v>
      </c>
      <c r="H12" s="57">
        <v>2376</v>
      </c>
      <c r="I12" s="57">
        <v>2380</v>
      </c>
      <c r="J12" s="57">
        <v>2384</v>
      </c>
      <c r="K12" s="57">
        <v>2386</v>
      </c>
      <c r="L12" s="57">
        <v>2389</v>
      </c>
      <c r="M12" s="57">
        <v>2393</v>
      </c>
      <c r="N12" s="58">
        <v>2399</v>
      </c>
      <c r="O12" s="57">
        <v>2404</v>
      </c>
      <c r="P12" s="57">
        <v>2407</v>
      </c>
      <c r="Q12" s="57">
        <v>2425</v>
      </c>
      <c r="R12" s="57">
        <v>2432</v>
      </c>
      <c r="S12" s="57">
        <v>2435</v>
      </c>
      <c r="T12" s="57">
        <v>2440</v>
      </c>
      <c r="U12" s="58"/>
      <c r="V12" s="59">
        <f t="shared" si="1"/>
        <v>-53</v>
      </c>
      <c r="W12" s="59">
        <f t="shared" si="1"/>
        <v>-46</v>
      </c>
      <c r="X12" s="59">
        <f t="shared" si="2"/>
        <v>-50</v>
      </c>
      <c r="Y12" s="59">
        <f t="shared" si="0"/>
        <v>-67</v>
      </c>
      <c r="Z12" s="59">
        <f t="shared" si="0"/>
        <v>-61</v>
      </c>
      <c r="AA12" s="59">
        <f t="shared" si="0"/>
        <v>-64</v>
      </c>
      <c r="AB12" s="71">
        <f t="shared" si="0"/>
        <v>0</v>
      </c>
    </row>
    <row r="13" spans="1:28" x14ac:dyDescent="0.25">
      <c r="A13" s="4"/>
      <c r="B13" s="36" t="s">
        <v>44</v>
      </c>
      <c r="C13" s="56">
        <v>1508</v>
      </c>
      <c r="D13" s="57">
        <v>1508</v>
      </c>
      <c r="E13" s="57">
        <v>1507</v>
      </c>
      <c r="F13" s="57">
        <v>1518</v>
      </c>
      <c r="G13" s="57">
        <v>1515</v>
      </c>
      <c r="H13" s="57">
        <v>1516</v>
      </c>
      <c r="I13" s="57">
        <v>1517</v>
      </c>
      <c r="J13" s="57">
        <v>1513</v>
      </c>
      <c r="K13" s="57">
        <v>1513</v>
      </c>
      <c r="L13" s="57">
        <v>1513</v>
      </c>
      <c r="M13" s="57">
        <v>1515</v>
      </c>
      <c r="N13" s="58">
        <v>1516</v>
      </c>
      <c r="O13" s="57">
        <v>1516</v>
      </c>
      <c r="P13" s="57">
        <v>1516</v>
      </c>
      <c r="Q13" s="57">
        <v>1501</v>
      </c>
      <c r="R13" s="57">
        <v>1496</v>
      </c>
      <c r="S13" s="57">
        <v>1501</v>
      </c>
      <c r="T13" s="57">
        <v>1502</v>
      </c>
      <c r="U13" s="58"/>
      <c r="V13" s="59">
        <f t="shared" si="1"/>
        <v>-8</v>
      </c>
      <c r="W13" s="59">
        <f t="shared" si="1"/>
        <v>-8</v>
      </c>
      <c r="X13" s="59">
        <f t="shared" si="2"/>
        <v>6</v>
      </c>
      <c r="Y13" s="59">
        <f t="shared" si="0"/>
        <v>22</v>
      </c>
      <c r="Z13" s="59">
        <f t="shared" si="0"/>
        <v>14</v>
      </c>
      <c r="AA13" s="59">
        <f t="shared" si="0"/>
        <v>14</v>
      </c>
      <c r="AB13" s="71">
        <f t="shared" si="0"/>
        <v>0</v>
      </c>
    </row>
    <row r="14" spans="1:28" x14ac:dyDescent="0.25">
      <c r="A14" s="4"/>
      <c r="B14" s="36" t="s">
        <v>45</v>
      </c>
      <c r="C14" s="56">
        <f>30+2</f>
        <v>32</v>
      </c>
      <c r="D14" s="57">
        <f>29+2</f>
        <v>31</v>
      </c>
      <c r="E14" s="57">
        <v>31</v>
      </c>
      <c r="F14" s="57">
        <v>31</v>
      </c>
      <c r="G14" s="57">
        <v>31</v>
      </c>
      <c r="H14" s="57">
        <v>31</v>
      </c>
      <c r="I14" s="57">
        <v>31</v>
      </c>
      <c r="J14" s="57">
        <v>31</v>
      </c>
      <c r="K14" s="57">
        <v>31</v>
      </c>
      <c r="L14" s="57">
        <v>31</v>
      </c>
      <c r="M14" s="57">
        <v>31</v>
      </c>
      <c r="N14" s="58">
        <v>31</v>
      </c>
      <c r="O14" s="57">
        <v>31</v>
      </c>
      <c r="P14" s="57">
        <v>31</v>
      </c>
      <c r="Q14" s="57">
        <v>31</v>
      </c>
      <c r="R14" s="57">
        <v>31</v>
      </c>
      <c r="S14" s="57">
        <v>29</v>
      </c>
      <c r="T14" s="57">
        <v>29</v>
      </c>
      <c r="U14" s="58"/>
      <c r="V14" s="59">
        <f t="shared" si="1"/>
        <v>1</v>
      </c>
      <c r="W14" s="59">
        <f t="shared" si="1"/>
        <v>0</v>
      </c>
      <c r="X14" s="59">
        <f t="shared" si="2"/>
        <v>0</v>
      </c>
      <c r="Y14" s="59">
        <f t="shared" si="0"/>
        <v>0</v>
      </c>
      <c r="Z14" s="59">
        <f t="shared" si="0"/>
        <v>2</v>
      </c>
      <c r="AA14" s="59">
        <f t="shared" si="0"/>
        <v>2</v>
      </c>
      <c r="AB14" s="71">
        <f t="shared" si="0"/>
        <v>0</v>
      </c>
    </row>
    <row r="15" spans="1:28" ht="15.75" thickBot="1" x14ac:dyDescent="0.3">
      <c r="A15" s="4"/>
      <c r="B15" s="38" t="s">
        <v>46</v>
      </c>
      <c r="C15" s="122">
        <f>SUM(C10:C14)</f>
        <v>29523</v>
      </c>
      <c r="D15" s="61">
        <f>SUM(D10:D14)</f>
        <v>29510</v>
      </c>
      <c r="E15" s="61">
        <f t="shared" ref="E15:U15" si="3">SUM(E10:E14)</f>
        <v>29503</v>
      </c>
      <c r="F15" s="61">
        <f t="shared" si="3"/>
        <v>29513</v>
      </c>
      <c r="G15" s="61">
        <f t="shared" si="3"/>
        <v>29517</v>
      </c>
      <c r="H15" s="61">
        <f t="shared" si="3"/>
        <v>29528</v>
      </c>
      <c r="I15" s="61">
        <f t="shared" si="3"/>
        <v>29512</v>
      </c>
      <c r="J15" s="61">
        <f t="shared" si="3"/>
        <v>29522</v>
      </c>
      <c r="K15" s="61">
        <f t="shared" si="3"/>
        <v>29548</v>
      </c>
      <c r="L15" s="61">
        <f t="shared" si="3"/>
        <v>29583</v>
      </c>
      <c r="M15" s="61">
        <f t="shared" si="3"/>
        <v>29587</v>
      </c>
      <c r="N15" s="60">
        <f t="shared" si="3"/>
        <v>29605</v>
      </c>
      <c r="O15" s="61">
        <f t="shared" si="3"/>
        <v>29619</v>
      </c>
      <c r="P15" s="61">
        <f t="shared" si="3"/>
        <v>29626</v>
      </c>
      <c r="Q15" s="61">
        <f t="shared" si="3"/>
        <v>29633</v>
      </c>
      <c r="R15" s="61">
        <f t="shared" si="3"/>
        <v>29620</v>
      </c>
      <c r="S15" s="61">
        <f t="shared" si="3"/>
        <v>29654</v>
      </c>
      <c r="T15" s="61">
        <f t="shared" si="3"/>
        <v>29681</v>
      </c>
      <c r="U15" s="60">
        <f t="shared" si="3"/>
        <v>0</v>
      </c>
      <c r="V15" s="61">
        <f>SUM(V10:V14)</f>
        <v>-96</v>
      </c>
      <c r="W15" s="61">
        <f>SUM(W10:W14)</f>
        <v>-116</v>
      </c>
      <c r="X15" s="61">
        <f t="shared" ref="X15:AB15" si="4">SUM(X10:X14)</f>
        <v>-130</v>
      </c>
      <c r="Y15" s="61">
        <f t="shared" si="4"/>
        <v>-107</v>
      </c>
      <c r="Z15" s="61">
        <f t="shared" si="4"/>
        <v>-137</v>
      </c>
      <c r="AA15" s="61">
        <f t="shared" si="4"/>
        <v>-153</v>
      </c>
      <c r="AB15" s="60">
        <f t="shared" si="4"/>
        <v>0</v>
      </c>
    </row>
    <row r="16" spans="1:28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168"/>
      <c r="V16" s="65"/>
      <c r="W16" s="66"/>
      <c r="X16" s="67"/>
      <c r="Y16" s="67"/>
      <c r="Z16" s="67"/>
      <c r="AA16" s="67"/>
      <c r="AB16" s="68"/>
    </row>
    <row r="17" spans="1:28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6449</v>
      </c>
      <c r="P17" s="70">
        <v>6398</v>
      </c>
      <c r="Q17" s="70">
        <v>6379</v>
      </c>
      <c r="R17" s="70">
        <v>6012</v>
      </c>
      <c r="S17" s="70">
        <v>5781</v>
      </c>
      <c r="T17" s="70">
        <v>5675</v>
      </c>
      <c r="U17" s="169"/>
      <c r="V17" s="72" t="str">
        <f t="shared" ref="V17:AA17" si="5">IF(C17=0,"0",C17-O17)</f>
        <v>0</v>
      </c>
      <c r="W17" s="72" t="str">
        <f t="shared" si="5"/>
        <v>0</v>
      </c>
      <c r="X17" s="72" t="str">
        <f t="shared" si="5"/>
        <v>0</v>
      </c>
      <c r="Y17" s="72" t="str">
        <f t="shared" si="5"/>
        <v>0</v>
      </c>
      <c r="Z17" s="72" t="str">
        <f t="shared" si="5"/>
        <v>0</v>
      </c>
      <c r="AA17" s="72" t="str">
        <f t="shared" si="5"/>
        <v>0</v>
      </c>
      <c r="AB17" s="71">
        <f t="shared" ref="AB17:AB21" si="6">I17-U17</f>
        <v>0</v>
      </c>
    </row>
    <row r="18" spans="1:28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2949</v>
      </c>
      <c r="P18" s="70">
        <v>2935</v>
      </c>
      <c r="Q18" s="70">
        <v>2848</v>
      </c>
      <c r="R18" s="70">
        <v>2629</v>
      </c>
      <c r="S18" s="70">
        <v>2406</v>
      </c>
      <c r="T18" s="70">
        <v>2527</v>
      </c>
      <c r="U18" s="169"/>
      <c r="V18" s="72" t="str">
        <f t="shared" ref="V18:AA21" si="7">IF(C18=0,"0",C18-O18)</f>
        <v>0</v>
      </c>
      <c r="W18" s="72" t="str">
        <f t="shared" si="7"/>
        <v>0</v>
      </c>
      <c r="X18" s="72" t="str">
        <f t="shared" si="7"/>
        <v>0</v>
      </c>
      <c r="Y18" s="72" t="str">
        <f t="shared" si="7"/>
        <v>0</v>
      </c>
      <c r="Z18" s="72" t="str">
        <f t="shared" si="7"/>
        <v>0</v>
      </c>
      <c r="AA18" s="72" t="str">
        <f t="shared" si="7"/>
        <v>0</v>
      </c>
      <c r="AB18" s="71">
        <f t="shared" si="6"/>
        <v>0</v>
      </c>
    </row>
    <row r="19" spans="1:28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533</v>
      </c>
      <c r="P19" s="70">
        <v>627</v>
      </c>
      <c r="Q19" s="70">
        <v>557</v>
      </c>
      <c r="R19" s="70">
        <v>522</v>
      </c>
      <c r="S19" s="70">
        <v>487</v>
      </c>
      <c r="T19" s="70">
        <v>571</v>
      </c>
      <c r="U19" s="169"/>
      <c r="V19" s="72" t="str">
        <f t="shared" si="7"/>
        <v>0</v>
      </c>
      <c r="W19" s="72" t="str">
        <f t="shared" si="7"/>
        <v>0</v>
      </c>
      <c r="X19" s="72" t="str">
        <f t="shared" si="7"/>
        <v>0</v>
      </c>
      <c r="Y19" s="72" t="str">
        <f t="shared" si="7"/>
        <v>0</v>
      </c>
      <c r="Z19" s="72" t="str">
        <f t="shared" si="7"/>
        <v>0</v>
      </c>
      <c r="AA19" s="72" t="str">
        <f t="shared" si="7"/>
        <v>0</v>
      </c>
      <c r="AB19" s="71">
        <f t="shared" si="6"/>
        <v>0</v>
      </c>
    </row>
    <row r="20" spans="1:28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290</v>
      </c>
      <c r="P20" s="70">
        <v>376</v>
      </c>
      <c r="Q20" s="70">
        <v>349</v>
      </c>
      <c r="R20" s="70">
        <v>271</v>
      </c>
      <c r="S20" s="70">
        <v>273</v>
      </c>
      <c r="T20" s="70">
        <v>273</v>
      </c>
      <c r="U20" s="169"/>
      <c r="V20" s="72" t="str">
        <f t="shared" si="7"/>
        <v>0</v>
      </c>
      <c r="W20" s="72" t="str">
        <f t="shared" si="7"/>
        <v>0</v>
      </c>
      <c r="X20" s="72" t="str">
        <f t="shared" si="7"/>
        <v>0</v>
      </c>
      <c r="Y20" s="72" t="str">
        <f t="shared" si="7"/>
        <v>0</v>
      </c>
      <c r="Z20" s="72" t="str">
        <f t="shared" si="7"/>
        <v>0</v>
      </c>
      <c r="AA20" s="72" t="str">
        <f t="shared" si="7"/>
        <v>0</v>
      </c>
      <c r="AB20" s="71">
        <f t="shared" si="6"/>
        <v>0</v>
      </c>
    </row>
    <row r="21" spans="1:28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6</v>
      </c>
      <c r="P21" s="70">
        <v>10</v>
      </c>
      <c r="Q21" s="70">
        <v>7</v>
      </c>
      <c r="R21" s="70">
        <v>9</v>
      </c>
      <c r="S21" s="70">
        <v>5</v>
      </c>
      <c r="T21" s="70">
        <v>3</v>
      </c>
      <c r="U21" s="169"/>
      <c r="V21" s="72" t="str">
        <f t="shared" si="7"/>
        <v>0</v>
      </c>
      <c r="W21" s="72" t="str">
        <f t="shared" si="7"/>
        <v>0</v>
      </c>
      <c r="X21" s="72" t="str">
        <f t="shared" si="7"/>
        <v>0</v>
      </c>
      <c r="Y21" s="72" t="str">
        <f t="shared" si="7"/>
        <v>0</v>
      </c>
      <c r="Z21" s="72" t="str">
        <f t="shared" si="7"/>
        <v>0</v>
      </c>
      <c r="AA21" s="72" t="str">
        <f t="shared" si="7"/>
        <v>0</v>
      </c>
      <c r="AB21" s="71">
        <f t="shared" si="6"/>
        <v>0</v>
      </c>
    </row>
    <row r="22" spans="1:28" x14ac:dyDescent="0.25">
      <c r="B22" s="36" t="s">
        <v>46</v>
      </c>
      <c r="C22" s="131">
        <v>10511</v>
      </c>
      <c r="D22" s="72">
        <v>10420</v>
      </c>
      <c r="E22" s="72">
        <v>10318</v>
      </c>
      <c r="F22" s="72">
        <v>10269</v>
      </c>
      <c r="G22" s="72">
        <v>9421</v>
      </c>
      <c r="H22" s="72">
        <v>9702</v>
      </c>
      <c r="I22" s="72">
        <v>9542</v>
      </c>
      <c r="J22" s="72">
        <v>8602</v>
      </c>
      <c r="K22" s="72">
        <v>9117</v>
      </c>
      <c r="L22" s="72">
        <v>8809</v>
      </c>
      <c r="M22" s="72">
        <v>9084</v>
      </c>
      <c r="N22" s="71">
        <v>9883</v>
      </c>
      <c r="O22" s="72">
        <f>SUM(O17:O21)</f>
        <v>10227</v>
      </c>
      <c r="P22" s="72">
        <f t="shared" ref="P22:AB22" si="8">SUM(P17:P21)</f>
        <v>10346</v>
      </c>
      <c r="Q22" s="72">
        <f t="shared" si="8"/>
        <v>10140</v>
      </c>
      <c r="R22" s="72">
        <f t="shared" si="8"/>
        <v>9443</v>
      </c>
      <c r="S22" s="72">
        <f t="shared" si="8"/>
        <v>8952</v>
      </c>
      <c r="T22" s="72">
        <f t="shared" si="8"/>
        <v>9049</v>
      </c>
      <c r="U22" s="169">
        <f t="shared" si="8"/>
        <v>0</v>
      </c>
      <c r="V22" s="72">
        <f t="shared" ref="V22:AA22" si="9">IF(C22=0,"0",C22-O22)</f>
        <v>284</v>
      </c>
      <c r="W22" s="72">
        <f t="shared" si="9"/>
        <v>74</v>
      </c>
      <c r="X22" s="72">
        <f t="shared" si="9"/>
        <v>178</v>
      </c>
      <c r="Y22" s="72">
        <f t="shared" si="9"/>
        <v>826</v>
      </c>
      <c r="Z22" s="72">
        <f t="shared" si="9"/>
        <v>469</v>
      </c>
      <c r="AA22" s="72">
        <f t="shared" si="9"/>
        <v>653</v>
      </c>
      <c r="AB22" s="71">
        <f t="shared" si="8"/>
        <v>0</v>
      </c>
    </row>
    <row r="23" spans="1:28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169"/>
      <c r="V23" s="73"/>
      <c r="W23" s="73"/>
      <c r="X23" s="73"/>
      <c r="Y23" s="73"/>
      <c r="Z23" s="73"/>
      <c r="AA23" s="73"/>
      <c r="AB23" s="75"/>
    </row>
    <row r="24" spans="1:28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3117</v>
      </c>
      <c r="P24" s="70">
        <v>2552</v>
      </c>
      <c r="Q24" s="70">
        <v>2208</v>
      </c>
      <c r="R24" s="70">
        <v>1891</v>
      </c>
      <c r="S24" s="70">
        <v>1929</v>
      </c>
      <c r="T24" s="70">
        <v>2046</v>
      </c>
      <c r="U24" s="169"/>
      <c r="V24" s="72" t="str">
        <f t="shared" ref="V24:AA43" si="10">IF(C24=0,"0",C24-O24)</f>
        <v>0</v>
      </c>
      <c r="W24" s="72" t="str">
        <f t="shared" si="10"/>
        <v>0</v>
      </c>
      <c r="X24" s="72" t="str">
        <f t="shared" si="10"/>
        <v>0</v>
      </c>
      <c r="Y24" s="72" t="str">
        <f t="shared" si="10"/>
        <v>0</v>
      </c>
      <c r="Z24" s="72" t="str">
        <f t="shared" si="10"/>
        <v>0</v>
      </c>
      <c r="AA24" s="72" t="str">
        <f t="shared" si="10"/>
        <v>0</v>
      </c>
      <c r="AB24" s="71">
        <f t="shared" ref="AB24" si="11">I24-U24</f>
        <v>0</v>
      </c>
    </row>
    <row r="25" spans="1:28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525</v>
      </c>
      <c r="P25" s="70">
        <v>436</v>
      </c>
      <c r="Q25" s="70">
        <v>314</v>
      </c>
      <c r="R25" s="70">
        <v>308</v>
      </c>
      <c r="S25" s="70">
        <v>305</v>
      </c>
      <c r="T25" s="70">
        <v>371</v>
      </c>
      <c r="U25" s="169"/>
      <c r="V25" s="72" t="str">
        <f t="shared" si="10"/>
        <v>0</v>
      </c>
      <c r="W25" s="72" t="str">
        <f t="shared" si="10"/>
        <v>0</v>
      </c>
      <c r="X25" s="72" t="str">
        <f t="shared" si="10"/>
        <v>0</v>
      </c>
      <c r="Y25" s="72" t="str">
        <f t="shared" si="10"/>
        <v>0</v>
      </c>
      <c r="Z25" s="72" t="str">
        <f t="shared" si="10"/>
        <v>0</v>
      </c>
      <c r="AA25" s="72" t="str">
        <f t="shared" si="10"/>
        <v>0</v>
      </c>
      <c r="AB25" s="71">
        <f t="shared" ref="AB25:AB28" si="12">I25-U25</f>
        <v>0</v>
      </c>
    </row>
    <row r="26" spans="1:28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258</v>
      </c>
      <c r="P26" s="70">
        <v>289</v>
      </c>
      <c r="Q26" s="70">
        <v>187</v>
      </c>
      <c r="R26" s="70">
        <v>179</v>
      </c>
      <c r="S26" s="70">
        <v>151</v>
      </c>
      <c r="T26" s="70">
        <v>241</v>
      </c>
      <c r="U26" s="169"/>
      <c r="V26" s="72" t="str">
        <f t="shared" si="10"/>
        <v>0</v>
      </c>
      <c r="W26" s="72" t="str">
        <f t="shared" si="10"/>
        <v>0</v>
      </c>
      <c r="X26" s="72" t="str">
        <f t="shared" si="10"/>
        <v>0</v>
      </c>
      <c r="Y26" s="72" t="str">
        <f t="shared" si="10"/>
        <v>0</v>
      </c>
      <c r="Z26" s="72" t="str">
        <f t="shared" si="10"/>
        <v>0</v>
      </c>
      <c r="AA26" s="72" t="str">
        <f t="shared" si="10"/>
        <v>0</v>
      </c>
      <c r="AB26" s="71">
        <f t="shared" si="12"/>
        <v>0</v>
      </c>
    </row>
    <row r="27" spans="1:28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190</v>
      </c>
      <c r="P27" s="70">
        <v>190</v>
      </c>
      <c r="Q27" s="70">
        <v>142</v>
      </c>
      <c r="R27" s="70">
        <v>94</v>
      </c>
      <c r="S27" s="70">
        <v>111</v>
      </c>
      <c r="T27" s="70">
        <v>128</v>
      </c>
      <c r="U27" s="169"/>
      <c r="V27" s="72" t="str">
        <f t="shared" si="10"/>
        <v>0</v>
      </c>
      <c r="W27" s="72" t="str">
        <f t="shared" si="10"/>
        <v>0</v>
      </c>
      <c r="X27" s="72" t="str">
        <f t="shared" si="10"/>
        <v>0</v>
      </c>
      <c r="Y27" s="72" t="str">
        <f t="shared" si="10"/>
        <v>0</v>
      </c>
      <c r="Z27" s="72" t="str">
        <f t="shared" si="10"/>
        <v>0</v>
      </c>
      <c r="AA27" s="72" t="str">
        <f t="shared" si="10"/>
        <v>0</v>
      </c>
      <c r="AB27" s="71">
        <f t="shared" si="12"/>
        <v>0</v>
      </c>
    </row>
    <row r="28" spans="1:28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3</v>
      </c>
      <c r="P28" s="70">
        <v>6</v>
      </c>
      <c r="Q28" s="70">
        <v>4</v>
      </c>
      <c r="R28" s="70">
        <v>6</v>
      </c>
      <c r="S28" s="70">
        <v>2</v>
      </c>
      <c r="T28" s="70">
        <v>1</v>
      </c>
      <c r="U28" s="169"/>
      <c r="V28" s="72" t="str">
        <f t="shared" si="10"/>
        <v>0</v>
      </c>
      <c r="W28" s="72" t="str">
        <f t="shared" si="10"/>
        <v>0</v>
      </c>
      <c r="X28" s="72" t="str">
        <f t="shared" si="10"/>
        <v>0</v>
      </c>
      <c r="Y28" s="72" t="str">
        <f t="shared" si="10"/>
        <v>0</v>
      </c>
      <c r="Z28" s="72" t="str">
        <f t="shared" si="10"/>
        <v>0</v>
      </c>
      <c r="AA28" s="72" t="str">
        <f t="shared" si="10"/>
        <v>0</v>
      </c>
      <c r="AB28" s="71">
        <f t="shared" si="12"/>
        <v>0</v>
      </c>
    </row>
    <row r="29" spans="1:28" x14ac:dyDescent="0.25">
      <c r="B29" s="36" t="s">
        <v>46</v>
      </c>
      <c r="C29" s="131">
        <v>4029</v>
      </c>
      <c r="D29" s="72">
        <v>3768</v>
      </c>
      <c r="E29" s="72">
        <v>3505</v>
      </c>
      <c r="F29" s="72">
        <v>3419</v>
      </c>
      <c r="G29" s="72">
        <v>2979</v>
      </c>
      <c r="H29" s="72">
        <v>3605</v>
      </c>
      <c r="I29" s="72">
        <v>3541</v>
      </c>
      <c r="J29" s="72">
        <v>3016</v>
      </c>
      <c r="K29" s="72">
        <v>3610</v>
      </c>
      <c r="L29" s="72">
        <v>3371</v>
      </c>
      <c r="M29" s="72">
        <v>3750</v>
      </c>
      <c r="N29" s="161">
        <v>4506</v>
      </c>
      <c r="O29" s="72">
        <f>SUM(O24:O28)</f>
        <v>4093</v>
      </c>
      <c r="P29" s="72">
        <f t="shared" ref="P29:AB29" si="13">SUM(P24:P28)</f>
        <v>3473</v>
      </c>
      <c r="Q29" s="72">
        <f t="shared" si="13"/>
        <v>2855</v>
      </c>
      <c r="R29" s="72">
        <f t="shared" si="13"/>
        <v>2478</v>
      </c>
      <c r="S29" s="72">
        <f t="shared" si="13"/>
        <v>2498</v>
      </c>
      <c r="T29" s="72">
        <f t="shared" si="13"/>
        <v>2787</v>
      </c>
      <c r="U29" s="170">
        <f t="shared" si="13"/>
        <v>0</v>
      </c>
      <c r="V29" s="72">
        <f t="shared" si="10"/>
        <v>-64</v>
      </c>
      <c r="W29" s="72">
        <f t="shared" si="10"/>
        <v>295</v>
      </c>
      <c r="X29" s="72">
        <f t="shared" si="10"/>
        <v>650</v>
      </c>
      <c r="Y29" s="72">
        <f t="shared" si="10"/>
        <v>941</v>
      </c>
      <c r="Z29" s="72">
        <f t="shared" si="10"/>
        <v>481</v>
      </c>
      <c r="AA29" s="72">
        <f t="shared" si="10"/>
        <v>818</v>
      </c>
      <c r="AB29" s="71">
        <f t="shared" si="13"/>
        <v>0</v>
      </c>
    </row>
    <row r="30" spans="1:28" x14ac:dyDescent="0.25">
      <c r="A30" s="4">
        <f>+A23+1</f>
        <v>4</v>
      </c>
      <c r="B30" s="43" t="s">
        <v>22</v>
      </c>
      <c r="C30" s="13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1"/>
      <c r="O30" s="72"/>
      <c r="P30" s="72"/>
      <c r="Q30" s="72"/>
      <c r="R30" s="72"/>
      <c r="S30" s="72"/>
      <c r="T30" s="72"/>
      <c r="U30" s="170"/>
      <c r="V30" s="72"/>
      <c r="W30" s="72"/>
      <c r="X30" s="72"/>
      <c r="Y30" s="72"/>
      <c r="Z30" s="72"/>
      <c r="AA30" s="72"/>
      <c r="AB30" s="71"/>
    </row>
    <row r="31" spans="1:28" x14ac:dyDescent="0.25">
      <c r="A31" s="4"/>
      <c r="B31" s="36" t="s">
        <v>41</v>
      </c>
      <c r="C31" s="13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1"/>
      <c r="O31" s="72">
        <v>1446</v>
      </c>
      <c r="P31" s="72">
        <v>1497</v>
      </c>
      <c r="Q31" s="72">
        <v>1384</v>
      </c>
      <c r="R31" s="72">
        <v>1090</v>
      </c>
      <c r="S31" s="72">
        <v>882</v>
      </c>
      <c r="T31" s="72">
        <v>706</v>
      </c>
      <c r="U31" s="170"/>
      <c r="V31" s="72" t="str">
        <f t="shared" si="10"/>
        <v>0</v>
      </c>
      <c r="W31" s="72" t="str">
        <f t="shared" si="10"/>
        <v>0</v>
      </c>
      <c r="X31" s="72" t="str">
        <f t="shared" si="10"/>
        <v>0</v>
      </c>
      <c r="Y31" s="72" t="str">
        <f t="shared" si="10"/>
        <v>0</v>
      </c>
      <c r="Z31" s="72" t="str">
        <f t="shared" si="10"/>
        <v>0</v>
      </c>
      <c r="AA31" s="72" t="str">
        <f t="shared" si="10"/>
        <v>0</v>
      </c>
      <c r="AB31" s="71">
        <f t="shared" ref="AB31" si="14">I31-U31</f>
        <v>0</v>
      </c>
    </row>
    <row r="32" spans="1:28" x14ac:dyDescent="0.25">
      <c r="A32" s="4"/>
      <c r="B32" s="36" t="s">
        <v>42</v>
      </c>
      <c r="C32" s="13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1"/>
      <c r="O32" s="72">
        <v>454</v>
      </c>
      <c r="P32" s="72">
        <v>365</v>
      </c>
      <c r="Q32" s="72">
        <v>333</v>
      </c>
      <c r="R32" s="72">
        <v>250</v>
      </c>
      <c r="S32" s="72">
        <v>190</v>
      </c>
      <c r="T32" s="72">
        <v>202</v>
      </c>
      <c r="U32" s="170"/>
      <c r="V32" s="72" t="str">
        <f t="shared" si="10"/>
        <v>0</v>
      </c>
      <c r="W32" s="72" t="str">
        <f t="shared" si="10"/>
        <v>0</v>
      </c>
      <c r="X32" s="72" t="str">
        <f t="shared" si="10"/>
        <v>0</v>
      </c>
      <c r="Y32" s="72" t="str">
        <f t="shared" si="10"/>
        <v>0</v>
      </c>
      <c r="Z32" s="72" t="str">
        <f t="shared" si="10"/>
        <v>0</v>
      </c>
      <c r="AA32" s="72" t="str">
        <f t="shared" si="10"/>
        <v>0</v>
      </c>
      <c r="AB32" s="71">
        <f t="shared" ref="AB32:AB35" si="15">I32-U32</f>
        <v>0</v>
      </c>
    </row>
    <row r="33" spans="1:28" x14ac:dyDescent="0.25">
      <c r="A33" s="4"/>
      <c r="B33" s="36" t="s">
        <v>43</v>
      </c>
      <c r="C33" s="13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1"/>
      <c r="O33" s="72">
        <v>107</v>
      </c>
      <c r="P33" s="72">
        <v>123</v>
      </c>
      <c r="Q33" s="72">
        <v>118</v>
      </c>
      <c r="R33" s="72">
        <v>61</v>
      </c>
      <c r="S33" s="72">
        <v>74</v>
      </c>
      <c r="T33" s="72">
        <v>62</v>
      </c>
      <c r="U33" s="170"/>
      <c r="V33" s="72" t="str">
        <f t="shared" si="10"/>
        <v>0</v>
      </c>
      <c r="W33" s="72" t="str">
        <f t="shared" si="10"/>
        <v>0</v>
      </c>
      <c r="X33" s="72" t="str">
        <f t="shared" si="10"/>
        <v>0</v>
      </c>
      <c r="Y33" s="72" t="str">
        <f t="shared" si="10"/>
        <v>0</v>
      </c>
      <c r="Z33" s="72" t="str">
        <f t="shared" si="10"/>
        <v>0</v>
      </c>
      <c r="AA33" s="72" t="str">
        <f t="shared" si="10"/>
        <v>0</v>
      </c>
      <c r="AB33" s="71">
        <f t="shared" si="15"/>
        <v>0</v>
      </c>
    </row>
    <row r="34" spans="1:28" x14ac:dyDescent="0.25">
      <c r="A34" s="4"/>
      <c r="B34" s="36" t="s">
        <v>44</v>
      </c>
      <c r="C34" s="13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1"/>
      <c r="O34" s="72">
        <v>58</v>
      </c>
      <c r="P34" s="72">
        <v>104</v>
      </c>
      <c r="Q34" s="72">
        <v>83</v>
      </c>
      <c r="R34" s="72">
        <v>35</v>
      </c>
      <c r="S34" s="72">
        <v>30</v>
      </c>
      <c r="T34" s="72">
        <v>30</v>
      </c>
      <c r="U34" s="170"/>
      <c r="V34" s="72" t="str">
        <f t="shared" si="10"/>
        <v>0</v>
      </c>
      <c r="W34" s="72" t="str">
        <f t="shared" si="10"/>
        <v>0</v>
      </c>
      <c r="X34" s="72" t="str">
        <f t="shared" si="10"/>
        <v>0</v>
      </c>
      <c r="Y34" s="72" t="str">
        <f t="shared" si="10"/>
        <v>0</v>
      </c>
      <c r="Z34" s="72" t="str">
        <f t="shared" si="10"/>
        <v>0</v>
      </c>
      <c r="AA34" s="72" t="str">
        <f t="shared" si="10"/>
        <v>0</v>
      </c>
      <c r="AB34" s="71">
        <f t="shared" si="15"/>
        <v>0</v>
      </c>
    </row>
    <row r="35" spans="1:28" x14ac:dyDescent="0.25">
      <c r="A35" s="4"/>
      <c r="B35" s="36" t="s">
        <v>45</v>
      </c>
      <c r="C35" s="13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1"/>
      <c r="O35" s="72">
        <v>1</v>
      </c>
      <c r="P35" s="72">
        <v>2</v>
      </c>
      <c r="Q35" s="72">
        <v>2</v>
      </c>
      <c r="R35" s="72">
        <v>1</v>
      </c>
      <c r="S35" s="72">
        <v>2</v>
      </c>
      <c r="T35" s="72">
        <v>0</v>
      </c>
      <c r="U35" s="170"/>
      <c r="V35" s="72" t="str">
        <f t="shared" si="10"/>
        <v>0</v>
      </c>
      <c r="W35" s="72" t="str">
        <f t="shared" si="10"/>
        <v>0</v>
      </c>
      <c r="X35" s="72" t="str">
        <f t="shared" si="10"/>
        <v>0</v>
      </c>
      <c r="Y35" s="72" t="str">
        <f t="shared" si="10"/>
        <v>0</v>
      </c>
      <c r="Z35" s="72" t="str">
        <f t="shared" si="10"/>
        <v>0</v>
      </c>
      <c r="AA35" s="72" t="str">
        <f t="shared" si="10"/>
        <v>0</v>
      </c>
      <c r="AB35" s="71">
        <f t="shared" si="15"/>
        <v>0</v>
      </c>
    </row>
    <row r="36" spans="1:28" x14ac:dyDescent="0.25">
      <c r="A36" s="4"/>
      <c r="B36" s="36" t="s">
        <v>46</v>
      </c>
      <c r="C36" s="131">
        <v>2050</v>
      </c>
      <c r="D36" s="72">
        <v>2013</v>
      </c>
      <c r="E36" s="72">
        <v>2098</v>
      </c>
      <c r="F36" s="72">
        <v>1833</v>
      </c>
      <c r="G36" s="72">
        <v>1589</v>
      </c>
      <c r="H36" s="72">
        <v>1284</v>
      </c>
      <c r="I36" s="72">
        <v>1574</v>
      </c>
      <c r="J36" s="72">
        <v>1605</v>
      </c>
      <c r="K36" s="72">
        <v>1350</v>
      </c>
      <c r="L36" s="72">
        <v>1446</v>
      </c>
      <c r="M36" s="72">
        <v>1395</v>
      </c>
      <c r="N36" s="161">
        <v>1646</v>
      </c>
      <c r="O36" s="72">
        <f>SUM(O31:O35)</f>
        <v>2066</v>
      </c>
      <c r="P36" s="72">
        <f t="shared" ref="P36:AB36" si="16">SUM(P31:P35)</f>
        <v>2091</v>
      </c>
      <c r="Q36" s="72">
        <f t="shared" si="16"/>
        <v>1920</v>
      </c>
      <c r="R36" s="72">
        <f t="shared" si="16"/>
        <v>1437</v>
      </c>
      <c r="S36" s="72">
        <f t="shared" si="16"/>
        <v>1178</v>
      </c>
      <c r="T36" s="72">
        <f t="shared" si="16"/>
        <v>1000</v>
      </c>
      <c r="U36" s="170">
        <f t="shared" si="16"/>
        <v>0</v>
      </c>
      <c r="V36" s="72">
        <f t="shared" si="10"/>
        <v>-16</v>
      </c>
      <c r="W36" s="72">
        <f t="shared" si="10"/>
        <v>-78</v>
      </c>
      <c r="X36" s="72">
        <f t="shared" si="10"/>
        <v>178</v>
      </c>
      <c r="Y36" s="72">
        <f t="shared" si="10"/>
        <v>396</v>
      </c>
      <c r="Z36" s="72">
        <f t="shared" si="10"/>
        <v>411</v>
      </c>
      <c r="AA36" s="72">
        <f t="shared" si="10"/>
        <v>284</v>
      </c>
      <c r="AB36" s="71">
        <f t="shared" si="16"/>
        <v>0</v>
      </c>
    </row>
    <row r="37" spans="1:28" x14ac:dyDescent="0.25">
      <c r="A37" s="4">
        <f>+A30+1</f>
        <v>5</v>
      </c>
      <c r="B37" s="43" t="s">
        <v>23</v>
      </c>
      <c r="C37" s="13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1"/>
      <c r="O37" s="72"/>
      <c r="P37" s="72"/>
      <c r="Q37" s="72"/>
      <c r="R37" s="72"/>
      <c r="S37" s="72"/>
      <c r="T37" s="72"/>
      <c r="U37" s="170"/>
      <c r="V37" s="72"/>
      <c r="W37" s="72"/>
      <c r="X37" s="72"/>
      <c r="Y37" s="72"/>
      <c r="Z37" s="72"/>
      <c r="AA37" s="72"/>
      <c r="AB37" s="71"/>
    </row>
    <row r="38" spans="1:28" x14ac:dyDescent="0.25">
      <c r="A38" s="4"/>
      <c r="B38" s="36" t="s">
        <v>41</v>
      </c>
      <c r="C38" s="13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1"/>
      <c r="O38" s="72">
        <v>1886</v>
      </c>
      <c r="P38" s="72">
        <v>2349</v>
      </c>
      <c r="Q38" s="72">
        <v>2787</v>
      </c>
      <c r="R38" s="72">
        <v>3031</v>
      </c>
      <c r="S38" s="72">
        <v>2970</v>
      </c>
      <c r="T38" s="72">
        <v>2923</v>
      </c>
      <c r="U38" s="170"/>
      <c r="V38" s="72" t="str">
        <f t="shared" si="10"/>
        <v>0</v>
      </c>
      <c r="W38" s="72" t="str">
        <f t="shared" si="10"/>
        <v>0</v>
      </c>
      <c r="X38" s="72" t="str">
        <f t="shared" si="10"/>
        <v>0</v>
      </c>
      <c r="Y38" s="72" t="str">
        <f t="shared" si="10"/>
        <v>0</v>
      </c>
      <c r="Z38" s="72" t="str">
        <f t="shared" si="10"/>
        <v>0</v>
      </c>
      <c r="AA38" s="72" t="str">
        <f t="shared" si="10"/>
        <v>0</v>
      </c>
      <c r="AB38" s="71">
        <f t="shared" ref="AB38" si="17">I38-U38</f>
        <v>0</v>
      </c>
    </row>
    <row r="39" spans="1:28" x14ac:dyDescent="0.25">
      <c r="A39" s="4"/>
      <c r="B39" s="36" t="s">
        <v>42</v>
      </c>
      <c r="C39" s="13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1"/>
      <c r="O39" s="72">
        <v>1970</v>
      </c>
      <c r="P39" s="72">
        <v>2134</v>
      </c>
      <c r="Q39" s="72">
        <v>2201</v>
      </c>
      <c r="R39" s="72">
        <v>2071</v>
      </c>
      <c r="S39" s="72">
        <v>1911</v>
      </c>
      <c r="T39" s="72">
        <v>1954</v>
      </c>
      <c r="U39" s="170"/>
      <c r="V39" s="72" t="str">
        <f t="shared" si="10"/>
        <v>0</v>
      </c>
      <c r="W39" s="72" t="str">
        <f t="shared" si="10"/>
        <v>0</v>
      </c>
      <c r="X39" s="72" t="str">
        <f t="shared" si="10"/>
        <v>0</v>
      </c>
      <c r="Y39" s="72" t="str">
        <f t="shared" si="10"/>
        <v>0</v>
      </c>
      <c r="Z39" s="72" t="str">
        <f t="shared" si="10"/>
        <v>0</v>
      </c>
      <c r="AA39" s="72" t="str">
        <f t="shared" si="10"/>
        <v>0</v>
      </c>
      <c r="AB39" s="71">
        <f t="shared" ref="AB39:AB42" si="18">I39-U39</f>
        <v>0</v>
      </c>
    </row>
    <row r="40" spans="1:28" x14ac:dyDescent="0.25">
      <c r="A40" s="4"/>
      <c r="B40" s="36" t="s">
        <v>43</v>
      </c>
      <c r="C40" s="13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1"/>
      <c r="O40" s="72">
        <v>168</v>
      </c>
      <c r="P40" s="72">
        <v>215</v>
      </c>
      <c r="Q40" s="72">
        <v>252</v>
      </c>
      <c r="R40" s="72">
        <v>282</v>
      </c>
      <c r="S40" s="72">
        <v>262</v>
      </c>
      <c r="T40" s="72">
        <v>268</v>
      </c>
      <c r="U40" s="170"/>
      <c r="V40" s="72" t="str">
        <f t="shared" si="10"/>
        <v>0</v>
      </c>
      <c r="W40" s="72" t="str">
        <f t="shared" si="10"/>
        <v>0</v>
      </c>
      <c r="X40" s="72" t="str">
        <f t="shared" si="10"/>
        <v>0</v>
      </c>
      <c r="Y40" s="72" t="str">
        <f t="shared" si="10"/>
        <v>0</v>
      </c>
      <c r="Z40" s="72" t="str">
        <f t="shared" si="10"/>
        <v>0</v>
      </c>
      <c r="AA40" s="72" t="str">
        <f t="shared" si="10"/>
        <v>0</v>
      </c>
      <c r="AB40" s="71">
        <f t="shared" si="18"/>
        <v>0</v>
      </c>
    </row>
    <row r="41" spans="1:28" x14ac:dyDescent="0.25">
      <c r="A41" s="4"/>
      <c r="B41" s="36" t="s">
        <v>44</v>
      </c>
      <c r="C41" s="13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1"/>
      <c r="O41" s="72">
        <v>42</v>
      </c>
      <c r="P41" s="72">
        <v>82</v>
      </c>
      <c r="Q41" s="72">
        <v>124</v>
      </c>
      <c r="R41" s="72">
        <v>142</v>
      </c>
      <c r="S41" s="72">
        <v>132</v>
      </c>
      <c r="T41" s="72">
        <v>115</v>
      </c>
      <c r="U41" s="170"/>
      <c r="V41" s="72" t="str">
        <f t="shared" si="10"/>
        <v>0</v>
      </c>
      <c r="W41" s="72" t="str">
        <f t="shared" si="10"/>
        <v>0</v>
      </c>
      <c r="X41" s="72" t="str">
        <f t="shared" si="10"/>
        <v>0</v>
      </c>
      <c r="Y41" s="72" t="str">
        <f t="shared" si="10"/>
        <v>0</v>
      </c>
      <c r="Z41" s="72" t="str">
        <f t="shared" si="10"/>
        <v>0</v>
      </c>
      <c r="AA41" s="72" t="str">
        <f t="shared" si="10"/>
        <v>0</v>
      </c>
      <c r="AB41" s="71">
        <f t="shared" si="18"/>
        <v>0</v>
      </c>
    </row>
    <row r="42" spans="1:28" x14ac:dyDescent="0.25">
      <c r="A42" s="4"/>
      <c r="B42" s="36" t="s">
        <v>45</v>
      </c>
      <c r="C42" s="13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1"/>
      <c r="O42" s="72">
        <v>2</v>
      </c>
      <c r="P42" s="72">
        <v>2</v>
      </c>
      <c r="Q42" s="72">
        <v>1</v>
      </c>
      <c r="R42" s="72">
        <v>2</v>
      </c>
      <c r="S42" s="72">
        <v>1</v>
      </c>
      <c r="T42" s="72">
        <v>2</v>
      </c>
      <c r="U42" s="170"/>
      <c r="V42" s="72" t="str">
        <f t="shared" si="10"/>
        <v>0</v>
      </c>
      <c r="W42" s="72" t="str">
        <f t="shared" si="10"/>
        <v>0</v>
      </c>
      <c r="X42" s="72" t="str">
        <f t="shared" si="10"/>
        <v>0</v>
      </c>
      <c r="Y42" s="72" t="str">
        <f t="shared" si="10"/>
        <v>0</v>
      </c>
      <c r="Z42" s="72" t="str">
        <f t="shared" si="10"/>
        <v>0</v>
      </c>
      <c r="AA42" s="72" t="str">
        <f t="shared" si="10"/>
        <v>0</v>
      </c>
      <c r="AB42" s="71">
        <f t="shared" si="18"/>
        <v>0</v>
      </c>
    </row>
    <row r="43" spans="1:28" ht="15.75" thickBot="1" x14ac:dyDescent="0.3">
      <c r="A43" s="4"/>
      <c r="B43" s="38" t="s">
        <v>46</v>
      </c>
      <c r="C43" s="122">
        <v>4432</v>
      </c>
      <c r="D43" s="61">
        <v>4639</v>
      </c>
      <c r="E43" s="61">
        <v>4715</v>
      </c>
      <c r="F43" s="61">
        <v>5017</v>
      </c>
      <c r="G43" s="61">
        <v>4853</v>
      </c>
      <c r="H43" s="61">
        <v>4813</v>
      </c>
      <c r="I43" s="61">
        <v>4427</v>
      </c>
      <c r="J43" s="61">
        <v>3981</v>
      </c>
      <c r="K43" s="61">
        <v>4157</v>
      </c>
      <c r="L43" s="61">
        <v>3992</v>
      </c>
      <c r="M43" s="61">
        <v>3939</v>
      </c>
      <c r="N43" s="162">
        <v>3731</v>
      </c>
      <c r="O43" s="61">
        <f>SUM(O38:O42)</f>
        <v>4068</v>
      </c>
      <c r="P43" s="61">
        <f t="shared" ref="P43:AB43" si="19">SUM(P38:P42)</f>
        <v>4782</v>
      </c>
      <c r="Q43" s="61">
        <f t="shared" si="19"/>
        <v>5365</v>
      </c>
      <c r="R43" s="61">
        <f t="shared" si="19"/>
        <v>5528</v>
      </c>
      <c r="S43" s="61">
        <f t="shared" si="19"/>
        <v>5276</v>
      </c>
      <c r="T43" s="61">
        <f t="shared" si="19"/>
        <v>5262</v>
      </c>
      <c r="U43" s="171">
        <f t="shared" si="19"/>
        <v>0</v>
      </c>
      <c r="V43" s="198">
        <f t="shared" si="10"/>
        <v>364</v>
      </c>
      <c r="W43" s="198">
        <f t="shared" si="10"/>
        <v>-143</v>
      </c>
      <c r="X43" s="198">
        <f t="shared" si="10"/>
        <v>-650</v>
      </c>
      <c r="Y43" s="198">
        <f t="shared" si="10"/>
        <v>-511</v>
      </c>
      <c r="Z43" s="198">
        <f t="shared" si="10"/>
        <v>-423</v>
      </c>
      <c r="AA43" s="198">
        <f t="shared" si="10"/>
        <v>-449</v>
      </c>
      <c r="AB43" s="60">
        <f t="shared" si="19"/>
        <v>0</v>
      </c>
    </row>
    <row r="44" spans="1:28" x14ac:dyDescent="0.25">
      <c r="A44" s="4">
        <f>+A37+1</f>
        <v>6</v>
      </c>
      <c r="B44" s="42" t="s">
        <v>33</v>
      </c>
      <c r="C44" s="153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3"/>
      <c r="O44" s="77"/>
      <c r="P44" s="77"/>
      <c r="Q44" s="77"/>
      <c r="R44" s="77"/>
      <c r="S44" s="77"/>
      <c r="T44" s="77"/>
      <c r="U44" s="172"/>
      <c r="V44" s="77"/>
      <c r="W44" s="77"/>
      <c r="X44" s="77"/>
      <c r="Y44" s="77"/>
      <c r="Z44" s="77"/>
      <c r="AA44" s="77"/>
      <c r="AB44" s="76"/>
    </row>
    <row r="45" spans="1:28" x14ac:dyDescent="0.25">
      <c r="A45" s="4"/>
      <c r="B45" s="36" t="s">
        <v>41</v>
      </c>
      <c r="C45" s="10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10"/>
      <c r="O45" s="80">
        <v>969254.34000000055</v>
      </c>
      <c r="P45" s="80">
        <v>950930.73000000219</v>
      </c>
      <c r="Q45" s="80">
        <v>847015.08000000089</v>
      </c>
      <c r="R45" s="80">
        <v>762882.25000000268</v>
      </c>
      <c r="S45" s="80">
        <v>795688.65999999759</v>
      </c>
      <c r="T45" s="80">
        <v>899152.26999999513</v>
      </c>
      <c r="U45" s="173"/>
      <c r="V45" s="80">
        <f t="shared" ref="V45:AA45" si="20">IF(C45=0,0,C45-O45)</f>
        <v>0</v>
      </c>
      <c r="W45" s="80">
        <f t="shared" si="20"/>
        <v>0</v>
      </c>
      <c r="X45" s="80">
        <f t="shared" si="20"/>
        <v>0</v>
      </c>
      <c r="Y45" s="80">
        <f t="shared" si="20"/>
        <v>0</v>
      </c>
      <c r="Z45" s="80">
        <f t="shared" si="20"/>
        <v>0</v>
      </c>
      <c r="AA45" s="80">
        <f t="shared" si="20"/>
        <v>0</v>
      </c>
      <c r="AB45" s="79">
        <f t="shared" ref="AB45" si="21">I45-U45</f>
        <v>0</v>
      </c>
    </row>
    <row r="46" spans="1:28" x14ac:dyDescent="0.25">
      <c r="A46" s="4"/>
      <c r="B46" s="36" t="s">
        <v>42</v>
      </c>
      <c r="C46" s="10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10"/>
      <c r="O46" s="80">
        <v>449863.17000000074</v>
      </c>
      <c r="P46" s="80">
        <v>445345.71999999951</v>
      </c>
      <c r="Q46" s="80">
        <v>378449.54999999941</v>
      </c>
      <c r="R46" s="80">
        <v>336134.30999999912</v>
      </c>
      <c r="S46" s="80">
        <v>320229.23000000045</v>
      </c>
      <c r="T46" s="80">
        <v>383320.93000000098</v>
      </c>
      <c r="U46" s="173"/>
      <c r="V46" s="80">
        <f t="shared" ref="V46:AA50" si="22">IF(C46=0,0,C46-O46)</f>
        <v>0</v>
      </c>
      <c r="W46" s="80">
        <f t="shared" si="22"/>
        <v>0</v>
      </c>
      <c r="X46" s="80">
        <f t="shared" si="22"/>
        <v>0</v>
      </c>
      <c r="Y46" s="80">
        <f t="shared" si="22"/>
        <v>0</v>
      </c>
      <c r="Z46" s="80">
        <f t="shared" si="22"/>
        <v>0</v>
      </c>
      <c r="AA46" s="80">
        <f t="shared" si="22"/>
        <v>0</v>
      </c>
      <c r="AB46" s="79">
        <f t="shared" ref="AB46:AB49" si="23">I46-U46</f>
        <v>0</v>
      </c>
    </row>
    <row r="47" spans="1:28" x14ac:dyDescent="0.25">
      <c r="A47" s="4"/>
      <c r="B47" s="36" t="s">
        <v>43</v>
      </c>
      <c r="C47" s="108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10"/>
      <c r="O47" s="80">
        <v>32056.659999999996</v>
      </c>
      <c r="P47" s="80">
        <v>36908.720000000016</v>
      </c>
      <c r="Q47" s="80">
        <v>25661.610000000019</v>
      </c>
      <c r="R47" s="80">
        <v>23038.890000000003</v>
      </c>
      <c r="S47" s="80">
        <v>21562.610000000008</v>
      </c>
      <c r="T47" s="80">
        <v>26361.94000000001</v>
      </c>
      <c r="U47" s="173"/>
      <c r="V47" s="80">
        <f t="shared" si="22"/>
        <v>0</v>
      </c>
      <c r="W47" s="80">
        <f t="shared" si="22"/>
        <v>0</v>
      </c>
      <c r="X47" s="80">
        <f t="shared" si="22"/>
        <v>0</v>
      </c>
      <c r="Y47" s="80">
        <f t="shared" si="22"/>
        <v>0</v>
      </c>
      <c r="Z47" s="80">
        <f t="shared" si="22"/>
        <v>0</v>
      </c>
      <c r="AA47" s="80">
        <f t="shared" si="22"/>
        <v>0</v>
      </c>
      <c r="AB47" s="79">
        <f t="shared" si="23"/>
        <v>0</v>
      </c>
    </row>
    <row r="48" spans="1:28" x14ac:dyDescent="0.25">
      <c r="A48" s="4"/>
      <c r="B48" s="36" t="s">
        <v>44</v>
      </c>
      <c r="C48" s="108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10"/>
      <c r="O48" s="80">
        <v>264233.31</v>
      </c>
      <c r="P48" s="80">
        <v>329805.29000000004</v>
      </c>
      <c r="Q48" s="80">
        <v>228071.40000000008</v>
      </c>
      <c r="R48" s="80">
        <v>154399.50000000015</v>
      </c>
      <c r="S48" s="80">
        <v>157182.50000000015</v>
      </c>
      <c r="T48" s="80">
        <v>165253.74999999997</v>
      </c>
      <c r="U48" s="173"/>
      <c r="V48" s="80">
        <f t="shared" si="22"/>
        <v>0</v>
      </c>
      <c r="W48" s="80">
        <f t="shared" si="22"/>
        <v>0</v>
      </c>
      <c r="X48" s="80">
        <f t="shared" si="22"/>
        <v>0</v>
      </c>
      <c r="Y48" s="80">
        <f t="shared" si="22"/>
        <v>0</v>
      </c>
      <c r="Z48" s="80">
        <f t="shared" si="22"/>
        <v>0</v>
      </c>
      <c r="AA48" s="80">
        <f t="shared" si="22"/>
        <v>0</v>
      </c>
      <c r="AB48" s="79">
        <f t="shared" si="23"/>
        <v>0</v>
      </c>
    </row>
    <row r="49" spans="1:28" x14ac:dyDescent="0.25">
      <c r="A49" s="4"/>
      <c r="B49" s="36" t="s">
        <v>45</v>
      </c>
      <c r="C49" s="10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10"/>
      <c r="O49" s="80">
        <v>370046.79000000004</v>
      </c>
      <c r="P49" s="80">
        <v>231160.62000000002</v>
      </c>
      <c r="Q49" s="80">
        <v>273449.62</v>
      </c>
      <c r="R49" s="80">
        <v>184700.05</v>
      </c>
      <c r="S49" s="80">
        <v>122710.32</v>
      </c>
      <c r="T49" s="80">
        <v>57238.3</v>
      </c>
      <c r="U49" s="173"/>
      <c r="V49" s="80">
        <f t="shared" si="22"/>
        <v>0</v>
      </c>
      <c r="W49" s="80">
        <f t="shared" si="22"/>
        <v>0</v>
      </c>
      <c r="X49" s="80">
        <f t="shared" si="22"/>
        <v>0</v>
      </c>
      <c r="Y49" s="80">
        <f t="shared" si="22"/>
        <v>0</v>
      </c>
      <c r="Z49" s="80">
        <f t="shared" si="22"/>
        <v>0</v>
      </c>
      <c r="AA49" s="80">
        <f t="shared" si="22"/>
        <v>0</v>
      </c>
      <c r="AB49" s="79">
        <f t="shared" si="23"/>
        <v>0</v>
      </c>
    </row>
    <row r="50" spans="1:28" x14ac:dyDescent="0.25">
      <c r="A50" s="4"/>
      <c r="B50" s="36" t="s">
        <v>46</v>
      </c>
      <c r="C50" s="108">
        <v>2074562</v>
      </c>
      <c r="D50" s="80">
        <v>1774599.64</v>
      </c>
      <c r="E50" s="80">
        <v>1664593.4600000046</v>
      </c>
      <c r="F50" s="80">
        <v>1358861.5299999991</v>
      </c>
      <c r="G50" s="80">
        <v>1125647.3900000022</v>
      </c>
      <c r="H50" s="80">
        <v>1613105.8199999966</v>
      </c>
      <c r="I50" s="80">
        <v>1571227.0499999921</v>
      </c>
      <c r="J50" s="80">
        <v>1156855.580000001</v>
      </c>
      <c r="K50" s="80">
        <v>1198438.6900000023</v>
      </c>
      <c r="L50" s="80">
        <v>1118557.1400000006</v>
      </c>
      <c r="M50" s="80">
        <v>1380821.1900000039</v>
      </c>
      <c r="N50" s="110">
        <v>2053154.6499999939</v>
      </c>
      <c r="O50" s="80">
        <f>SUM(O45:O49)</f>
        <v>2085454.2700000012</v>
      </c>
      <c r="P50" s="80">
        <f t="shared" ref="P50:AB50" si="24">SUM(P45:P49)</f>
        <v>1994151.0800000017</v>
      </c>
      <c r="Q50" s="80">
        <f t="shared" si="24"/>
        <v>1752647.2600000007</v>
      </c>
      <c r="R50" s="80">
        <f t="shared" si="24"/>
        <v>1461155.0000000021</v>
      </c>
      <c r="S50" s="80">
        <f t="shared" si="24"/>
        <v>1417373.3199999984</v>
      </c>
      <c r="T50" s="80">
        <f t="shared" si="24"/>
        <v>1531327.189999996</v>
      </c>
      <c r="U50" s="173">
        <f t="shared" si="24"/>
        <v>0</v>
      </c>
      <c r="V50" s="80">
        <f t="shared" ref="V50" si="25">C50-O50</f>
        <v>-10892.270000001183</v>
      </c>
      <c r="W50" s="80">
        <f t="shared" si="22"/>
        <v>-219551.44000000181</v>
      </c>
      <c r="X50" s="80">
        <f t="shared" si="22"/>
        <v>-88053.799999996088</v>
      </c>
      <c r="Y50" s="80">
        <f t="shared" si="22"/>
        <v>-102293.470000003</v>
      </c>
      <c r="Z50" s="80">
        <f t="shared" si="22"/>
        <v>-291725.92999999621</v>
      </c>
      <c r="AA50" s="80">
        <f t="shared" si="22"/>
        <v>81778.630000000587</v>
      </c>
      <c r="AB50" s="79">
        <f t="shared" si="24"/>
        <v>0</v>
      </c>
    </row>
    <row r="51" spans="1:28" x14ac:dyDescent="0.25">
      <c r="A51" s="4">
        <f>+A44+1</f>
        <v>7</v>
      </c>
      <c r="B51" s="43" t="s">
        <v>34</v>
      </c>
      <c r="C51" s="10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10"/>
      <c r="O51" s="80"/>
      <c r="P51" s="80"/>
      <c r="Q51" s="80"/>
      <c r="R51" s="80"/>
      <c r="S51" s="80"/>
      <c r="T51" s="80"/>
      <c r="U51" s="173"/>
      <c r="V51" s="80"/>
      <c r="W51" s="80"/>
      <c r="X51" s="80"/>
      <c r="Y51" s="80"/>
      <c r="Z51" s="80"/>
      <c r="AA51" s="80"/>
      <c r="AB51" s="79"/>
    </row>
    <row r="52" spans="1:28" x14ac:dyDescent="0.25">
      <c r="A52" s="4"/>
      <c r="B52" s="36" t="s">
        <v>41</v>
      </c>
      <c r="C52" s="10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10"/>
      <c r="O52" s="80">
        <v>538404.55000000028</v>
      </c>
      <c r="P52" s="80">
        <v>587587.56000000017</v>
      </c>
      <c r="Q52" s="80">
        <v>606280.64000000164</v>
      </c>
      <c r="R52" s="80">
        <v>529793.11999999941</v>
      </c>
      <c r="S52" s="80">
        <v>472672.98000000056</v>
      </c>
      <c r="T52" s="80">
        <v>432724.7099999995</v>
      </c>
      <c r="U52" s="173"/>
      <c r="V52" s="80">
        <f>IF(C52=0,0,C52-O52)</f>
        <v>0</v>
      </c>
      <c r="W52" s="80">
        <f t="shared" ref="W52:AA57" si="26">IF(D52=0,0,D52-P52)</f>
        <v>0</v>
      </c>
      <c r="X52" s="80">
        <f t="shared" si="26"/>
        <v>0</v>
      </c>
      <c r="Y52" s="80">
        <f t="shared" si="26"/>
        <v>0</v>
      </c>
      <c r="Z52" s="80">
        <f t="shared" si="26"/>
        <v>0</v>
      </c>
      <c r="AA52" s="80">
        <f t="shared" si="26"/>
        <v>0</v>
      </c>
      <c r="AB52" s="79">
        <f t="shared" ref="AB52" si="27">I52-U52</f>
        <v>0</v>
      </c>
    </row>
    <row r="53" spans="1:28" x14ac:dyDescent="0.25">
      <c r="A53" s="4"/>
      <c r="B53" s="36" t="s">
        <v>42</v>
      </c>
      <c r="C53" s="10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10"/>
      <c r="O53" s="80">
        <v>413166.0899999988</v>
      </c>
      <c r="P53" s="80">
        <v>387739.69000000076</v>
      </c>
      <c r="Q53" s="80">
        <v>396551.53999999946</v>
      </c>
      <c r="R53" s="80">
        <v>311058.85999999987</v>
      </c>
      <c r="S53" s="80">
        <v>302558.10000000015</v>
      </c>
      <c r="T53" s="80">
        <v>280434.47000000009</v>
      </c>
      <c r="U53" s="173"/>
      <c r="V53" s="80">
        <f t="shared" ref="V53:V56" si="28">IF(C53=0,0,C53-O53)</f>
        <v>0</v>
      </c>
      <c r="W53" s="80">
        <f t="shared" si="26"/>
        <v>0</v>
      </c>
      <c r="X53" s="80">
        <f t="shared" si="26"/>
        <v>0</v>
      </c>
      <c r="Y53" s="80">
        <f t="shared" si="26"/>
        <v>0</v>
      </c>
      <c r="Z53" s="80">
        <f t="shared" si="26"/>
        <v>0</v>
      </c>
      <c r="AA53" s="80">
        <f t="shared" si="26"/>
        <v>0</v>
      </c>
      <c r="AB53" s="79">
        <f t="shared" ref="AB53:AB56" si="29">I53-U53</f>
        <v>0</v>
      </c>
    </row>
    <row r="54" spans="1:28" x14ac:dyDescent="0.25">
      <c r="A54" s="4"/>
      <c r="B54" s="36" t="s">
        <v>43</v>
      </c>
      <c r="C54" s="10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10"/>
      <c r="O54" s="80">
        <v>11604.529999999999</v>
      </c>
      <c r="P54" s="80">
        <v>18268.869999999995</v>
      </c>
      <c r="Q54" s="80">
        <v>19141.030000000006</v>
      </c>
      <c r="R54" s="80">
        <v>14604.189999999997</v>
      </c>
      <c r="S54" s="80">
        <v>13936.129999999996</v>
      </c>
      <c r="T54" s="80">
        <v>12816.589999999989</v>
      </c>
      <c r="U54" s="173"/>
      <c r="V54" s="80">
        <f t="shared" si="28"/>
        <v>0</v>
      </c>
      <c r="W54" s="80">
        <f t="shared" si="26"/>
        <v>0</v>
      </c>
      <c r="X54" s="80">
        <f t="shared" si="26"/>
        <v>0</v>
      </c>
      <c r="Y54" s="80">
        <f t="shared" si="26"/>
        <v>0</v>
      </c>
      <c r="Z54" s="80">
        <f t="shared" si="26"/>
        <v>0</v>
      </c>
      <c r="AA54" s="80">
        <f t="shared" si="26"/>
        <v>0</v>
      </c>
      <c r="AB54" s="79">
        <f t="shared" si="29"/>
        <v>0</v>
      </c>
    </row>
    <row r="55" spans="1:28" x14ac:dyDescent="0.25">
      <c r="A55" s="4"/>
      <c r="B55" s="36" t="s">
        <v>44</v>
      </c>
      <c r="C55" s="108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10"/>
      <c r="O55" s="80">
        <v>53545.010000000024</v>
      </c>
      <c r="P55" s="80">
        <v>158091.17000000013</v>
      </c>
      <c r="Q55" s="80">
        <v>151593.68</v>
      </c>
      <c r="R55" s="80">
        <v>88477.219999999928</v>
      </c>
      <c r="S55" s="80">
        <v>64083.360000000001</v>
      </c>
      <c r="T55" s="80">
        <v>63930.039999999979</v>
      </c>
      <c r="U55" s="173"/>
      <c r="V55" s="80">
        <f t="shared" si="28"/>
        <v>0</v>
      </c>
      <c r="W55" s="80">
        <f t="shared" si="26"/>
        <v>0</v>
      </c>
      <c r="X55" s="80">
        <f t="shared" si="26"/>
        <v>0</v>
      </c>
      <c r="Y55" s="80">
        <f t="shared" si="26"/>
        <v>0</v>
      </c>
      <c r="Z55" s="80">
        <f t="shared" si="26"/>
        <v>0</v>
      </c>
      <c r="AA55" s="80">
        <f t="shared" si="26"/>
        <v>0</v>
      </c>
      <c r="AB55" s="79">
        <f t="shared" si="29"/>
        <v>0</v>
      </c>
    </row>
    <row r="56" spans="1:28" x14ac:dyDescent="0.25">
      <c r="A56" s="4"/>
      <c r="B56" s="36" t="s">
        <v>45</v>
      </c>
      <c r="C56" s="108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10"/>
      <c r="O56" s="80">
        <v>242965.34</v>
      </c>
      <c r="P56" s="80">
        <v>116064.44999999998</v>
      </c>
      <c r="Q56" s="80">
        <v>33509.85</v>
      </c>
      <c r="R56" s="80">
        <v>45843.31</v>
      </c>
      <c r="S56" s="80">
        <v>55550.89</v>
      </c>
      <c r="T56" s="80">
        <v>0</v>
      </c>
      <c r="U56" s="173"/>
      <c r="V56" s="80">
        <f t="shared" si="28"/>
        <v>0</v>
      </c>
      <c r="W56" s="80">
        <f t="shared" si="26"/>
        <v>0</v>
      </c>
      <c r="X56" s="80">
        <f t="shared" si="26"/>
        <v>0</v>
      </c>
      <c r="Y56" s="80">
        <f t="shared" si="26"/>
        <v>0</v>
      </c>
      <c r="Z56" s="80">
        <f t="shared" si="26"/>
        <v>0</v>
      </c>
      <c r="AA56" s="80">
        <f t="shared" si="26"/>
        <v>0</v>
      </c>
      <c r="AB56" s="79">
        <f t="shared" si="29"/>
        <v>0</v>
      </c>
    </row>
    <row r="57" spans="1:28" x14ac:dyDescent="0.25">
      <c r="A57" s="4"/>
      <c r="B57" s="36" t="s">
        <v>46</v>
      </c>
      <c r="C57" s="108">
        <v>1097051</v>
      </c>
      <c r="D57" s="80">
        <v>1111337.5</v>
      </c>
      <c r="E57" s="80">
        <v>1083810.0499999996</v>
      </c>
      <c r="F57" s="80">
        <v>969845.93999999901</v>
      </c>
      <c r="G57" s="80">
        <v>753502.849999998</v>
      </c>
      <c r="H57" s="80">
        <v>585359.34999999928</v>
      </c>
      <c r="I57" s="80">
        <v>777601.46999999741</v>
      </c>
      <c r="J57" s="80">
        <v>837169.76999999781</v>
      </c>
      <c r="K57" s="80">
        <v>610975.04999999888</v>
      </c>
      <c r="L57" s="80">
        <v>573607.1</v>
      </c>
      <c r="M57" s="80">
        <v>574317.18999999994</v>
      </c>
      <c r="N57" s="110">
        <v>783144.61999999697</v>
      </c>
      <c r="O57" s="80">
        <f>SUM(O52:O56)</f>
        <v>1259685.5199999991</v>
      </c>
      <c r="P57" s="80">
        <f t="shared" ref="P57:AB57" si="30">SUM(P52:P56)</f>
        <v>1267751.7400000009</v>
      </c>
      <c r="Q57" s="80">
        <f t="shared" si="30"/>
        <v>1207076.7400000012</v>
      </c>
      <c r="R57" s="80">
        <f t="shared" si="30"/>
        <v>989776.69999999925</v>
      </c>
      <c r="S57" s="80">
        <f t="shared" si="30"/>
        <v>908801.46000000078</v>
      </c>
      <c r="T57" s="80">
        <f t="shared" si="30"/>
        <v>789905.80999999959</v>
      </c>
      <c r="U57" s="173">
        <f t="shared" si="30"/>
        <v>0</v>
      </c>
      <c r="V57" s="80">
        <f t="shared" ref="V57" si="31">C57-O57</f>
        <v>-162634.51999999909</v>
      </c>
      <c r="W57" s="80">
        <f t="shared" si="26"/>
        <v>-156414.24000000092</v>
      </c>
      <c r="X57" s="80">
        <f t="shared" si="26"/>
        <v>-123266.69000000157</v>
      </c>
      <c r="Y57" s="80">
        <f t="shared" si="26"/>
        <v>-19930.760000000242</v>
      </c>
      <c r="Z57" s="80">
        <f t="shared" si="26"/>
        <v>-155298.61000000278</v>
      </c>
      <c r="AA57" s="80">
        <f t="shared" si="26"/>
        <v>-204546.46000000031</v>
      </c>
      <c r="AB57" s="79">
        <f t="shared" si="30"/>
        <v>0</v>
      </c>
    </row>
    <row r="58" spans="1:28" x14ac:dyDescent="0.25">
      <c r="A58" s="4">
        <f>+A51+1</f>
        <v>8</v>
      </c>
      <c r="B58" s="43" t="s">
        <v>35</v>
      </c>
      <c r="C58" s="10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10"/>
      <c r="O58" s="80"/>
      <c r="P58" s="80"/>
      <c r="Q58" s="80"/>
      <c r="R58" s="80"/>
      <c r="S58" s="80"/>
      <c r="T58" s="80"/>
      <c r="U58" s="173"/>
      <c r="V58" s="80"/>
      <c r="W58" s="80"/>
      <c r="X58" s="80"/>
      <c r="Y58" s="80"/>
      <c r="Z58" s="80"/>
      <c r="AA58" s="80"/>
      <c r="AB58" s="79"/>
    </row>
    <row r="59" spans="1:28" x14ac:dyDescent="0.25">
      <c r="A59" s="4"/>
      <c r="B59" s="36" t="s">
        <v>41</v>
      </c>
      <c r="C59" s="108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10"/>
      <c r="O59" s="80">
        <v>1894497.6100000024</v>
      </c>
      <c r="P59" s="80">
        <v>2011410.1000000041</v>
      </c>
      <c r="Q59" s="80">
        <v>2254412.0699999984</v>
      </c>
      <c r="R59" s="80">
        <v>2716174.1399999978</v>
      </c>
      <c r="S59" s="80">
        <v>2845405.160000002</v>
      </c>
      <c r="T59" s="80">
        <v>2924886.4800000046</v>
      </c>
      <c r="U59" s="173"/>
      <c r="V59" s="80">
        <f>IF(C59=0,0,C59-O59)</f>
        <v>0</v>
      </c>
      <c r="W59" s="80">
        <f t="shared" ref="W59:AA64" si="32">IF(D59=0,0,D59-P59)</f>
        <v>0</v>
      </c>
      <c r="X59" s="80">
        <f t="shared" si="32"/>
        <v>0</v>
      </c>
      <c r="Y59" s="80">
        <f t="shared" si="32"/>
        <v>0</v>
      </c>
      <c r="Z59" s="80">
        <f t="shared" si="32"/>
        <v>0</v>
      </c>
      <c r="AA59" s="80">
        <f t="shared" si="32"/>
        <v>0</v>
      </c>
      <c r="AB59" s="79">
        <f t="shared" ref="AB59" si="33">I59-U59</f>
        <v>0</v>
      </c>
    </row>
    <row r="60" spans="1:28" x14ac:dyDescent="0.25">
      <c r="A60" s="4"/>
      <c r="B60" s="36" t="s">
        <v>42</v>
      </c>
      <c r="C60" s="108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10"/>
      <c r="O60" s="80">
        <v>4250803.1999999974</v>
      </c>
      <c r="P60" s="80">
        <v>4543315.9200000018</v>
      </c>
      <c r="Q60" s="80">
        <v>4650847.1699999934</v>
      </c>
      <c r="R60" s="80">
        <v>4565666.660000002</v>
      </c>
      <c r="S60" s="80">
        <v>4617242.4200000037</v>
      </c>
      <c r="T60" s="80">
        <v>4765819.0000000065</v>
      </c>
      <c r="U60" s="173"/>
      <c r="V60" s="80">
        <f t="shared" ref="V60:V63" si="34">IF(C60=0,0,C60-O60)</f>
        <v>0</v>
      </c>
      <c r="W60" s="80">
        <f t="shared" si="32"/>
        <v>0</v>
      </c>
      <c r="X60" s="80">
        <f t="shared" si="32"/>
        <v>0</v>
      </c>
      <c r="Y60" s="80">
        <f t="shared" si="32"/>
        <v>0</v>
      </c>
      <c r="Z60" s="80">
        <f t="shared" si="32"/>
        <v>0</v>
      </c>
      <c r="AA60" s="80">
        <f t="shared" si="32"/>
        <v>0</v>
      </c>
      <c r="AB60" s="79">
        <f t="shared" ref="AB60:AB63" si="35">I60-U60</f>
        <v>0</v>
      </c>
    </row>
    <row r="61" spans="1:28" x14ac:dyDescent="0.25">
      <c r="A61" s="4"/>
      <c r="B61" s="36" t="s">
        <v>43</v>
      </c>
      <c r="C61" s="108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10"/>
      <c r="O61" s="80">
        <v>47245.400000000016</v>
      </c>
      <c r="P61" s="80">
        <v>50538.909999999996</v>
      </c>
      <c r="Q61" s="80">
        <v>59415.500000000007</v>
      </c>
      <c r="R61" s="80">
        <v>68490.699999999983</v>
      </c>
      <c r="S61" s="80">
        <v>72013.669999999969</v>
      </c>
      <c r="T61" s="80">
        <v>59937.37000000001</v>
      </c>
      <c r="U61" s="173"/>
      <c r="V61" s="80">
        <f t="shared" si="34"/>
        <v>0</v>
      </c>
      <c r="W61" s="80">
        <f t="shared" si="32"/>
        <v>0</v>
      </c>
      <c r="X61" s="80">
        <f t="shared" si="32"/>
        <v>0</v>
      </c>
      <c r="Y61" s="80">
        <f t="shared" si="32"/>
        <v>0</v>
      </c>
      <c r="Z61" s="80">
        <f t="shared" si="32"/>
        <v>0</v>
      </c>
      <c r="AA61" s="80">
        <f t="shared" si="32"/>
        <v>0</v>
      </c>
      <c r="AB61" s="79">
        <f t="shared" si="35"/>
        <v>0</v>
      </c>
    </row>
    <row r="62" spans="1:28" x14ac:dyDescent="0.25">
      <c r="A62" s="4"/>
      <c r="B62" s="36" t="s">
        <v>44</v>
      </c>
      <c r="C62" s="108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10"/>
      <c r="O62" s="80">
        <v>109476.78000000001</v>
      </c>
      <c r="P62" s="80">
        <v>142448.74</v>
      </c>
      <c r="Q62" s="80">
        <v>202348.64999999997</v>
      </c>
      <c r="R62" s="80">
        <v>232934.13999999996</v>
      </c>
      <c r="S62" s="80">
        <v>250580.58999999988</v>
      </c>
      <c r="T62" s="80">
        <v>232186.03000000003</v>
      </c>
      <c r="U62" s="173"/>
      <c r="V62" s="80">
        <f t="shared" si="34"/>
        <v>0</v>
      </c>
      <c r="W62" s="80">
        <f t="shared" si="32"/>
        <v>0</v>
      </c>
      <c r="X62" s="80">
        <f t="shared" si="32"/>
        <v>0</v>
      </c>
      <c r="Y62" s="80">
        <f t="shared" si="32"/>
        <v>0</v>
      </c>
      <c r="Z62" s="80">
        <f t="shared" si="32"/>
        <v>0</v>
      </c>
      <c r="AA62" s="80">
        <f t="shared" si="32"/>
        <v>0</v>
      </c>
      <c r="AB62" s="79">
        <f t="shared" si="35"/>
        <v>0</v>
      </c>
    </row>
    <row r="63" spans="1:28" x14ac:dyDescent="0.25">
      <c r="A63" s="4"/>
      <c r="B63" s="36" t="s">
        <v>45</v>
      </c>
      <c r="C63" s="108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10"/>
      <c r="O63" s="80">
        <v>23274.92</v>
      </c>
      <c r="P63" s="80">
        <v>17894.22</v>
      </c>
      <c r="Q63" s="80">
        <v>22902.77</v>
      </c>
      <c r="R63" s="80">
        <v>26531.040000000001</v>
      </c>
      <c r="S63" s="80">
        <v>1150.5899999999999</v>
      </c>
      <c r="T63" s="80">
        <v>44257.03</v>
      </c>
      <c r="U63" s="173"/>
      <c r="V63" s="80">
        <f t="shared" si="34"/>
        <v>0</v>
      </c>
      <c r="W63" s="80">
        <f t="shared" si="32"/>
        <v>0</v>
      </c>
      <c r="X63" s="80">
        <f t="shared" si="32"/>
        <v>0</v>
      </c>
      <c r="Y63" s="80">
        <f t="shared" si="32"/>
        <v>0</v>
      </c>
      <c r="Z63" s="80">
        <f t="shared" si="32"/>
        <v>0</v>
      </c>
      <c r="AA63" s="80">
        <f t="shared" si="32"/>
        <v>0</v>
      </c>
      <c r="AB63" s="79">
        <f t="shared" si="35"/>
        <v>0</v>
      </c>
    </row>
    <row r="64" spans="1:28" x14ac:dyDescent="0.25">
      <c r="A64" s="4"/>
      <c r="B64" s="36" t="s">
        <v>46</v>
      </c>
      <c r="C64" s="108">
        <v>6188564</v>
      </c>
      <c r="D64" s="80">
        <v>6481247.3799999999</v>
      </c>
      <c r="E64" s="80">
        <v>6665210.8800000008</v>
      </c>
      <c r="F64" s="80">
        <v>6963550.5000000214</v>
      </c>
      <c r="G64" s="80">
        <v>6958401.6799999829</v>
      </c>
      <c r="H64" s="80">
        <v>6920224.7499999935</v>
      </c>
      <c r="I64" s="80">
        <v>6675816.6699999971</v>
      </c>
      <c r="J64" s="80">
        <v>6490607.6999999918</v>
      </c>
      <c r="K64" s="80">
        <v>6585077.2500000205</v>
      </c>
      <c r="L64" s="80">
        <v>6516640.5499999709</v>
      </c>
      <c r="M64" s="80">
        <v>6314662.9300000034</v>
      </c>
      <c r="N64" s="110">
        <v>6154284.3200000115</v>
      </c>
      <c r="O64" s="80">
        <f>SUM(O59:O63)</f>
        <v>6325297.9100000001</v>
      </c>
      <c r="P64" s="80">
        <f t="shared" ref="P64:AB64" si="36">SUM(P59:P63)</f>
        <v>6765607.8900000062</v>
      </c>
      <c r="Q64" s="80">
        <f t="shared" si="36"/>
        <v>7189926.1599999918</v>
      </c>
      <c r="R64" s="80">
        <f t="shared" si="36"/>
        <v>7609796.6799999997</v>
      </c>
      <c r="S64" s="80">
        <f t="shared" si="36"/>
        <v>7786392.4300000053</v>
      </c>
      <c r="T64" s="80">
        <f t="shared" si="36"/>
        <v>8027085.9100000123</v>
      </c>
      <c r="U64" s="173">
        <f t="shared" si="36"/>
        <v>0</v>
      </c>
      <c r="V64" s="80">
        <f t="shared" ref="V64" si="37">C64-O64</f>
        <v>-136733.91000000015</v>
      </c>
      <c r="W64" s="80">
        <f t="shared" si="32"/>
        <v>-284360.5100000063</v>
      </c>
      <c r="X64" s="80">
        <f t="shared" si="32"/>
        <v>-524715.27999999095</v>
      </c>
      <c r="Y64" s="80">
        <f t="shared" si="32"/>
        <v>-646246.17999997828</v>
      </c>
      <c r="Z64" s="80">
        <f t="shared" si="32"/>
        <v>-827990.75000002235</v>
      </c>
      <c r="AA64" s="80">
        <f t="shared" si="32"/>
        <v>-1106861.1600000188</v>
      </c>
      <c r="AB64" s="79">
        <f t="shared" si="36"/>
        <v>0</v>
      </c>
    </row>
    <row r="65" spans="1:28" x14ac:dyDescent="0.25">
      <c r="A65" s="4">
        <f>+A58+1</f>
        <v>9</v>
      </c>
      <c r="B65" s="43" t="s">
        <v>47</v>
      </c>
      <c r="C65" s="10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10"/>
      <c r="O65" s="80"/>
      <c r="P65" s="80"/>
      <c r="Q65" s="80"/>
      <c r="R65" s="80"/>
      <c r="S65" s="80"/>
      <c r="T65" s="80"/>
      <c r="U65" s="173"/>
      <c r="V65" s="80"/>
      <c r="W65" s="80"/>
      <c r="X65" s="80"/>
      <c r="Y65" s="80"/>
      <c r="Z65" s="80"/>
      <c r="AA65" s="80"/>
      <c r="AB65" s="79"/>
    </row>
    <row r="66" spans="1:28" x14ac:dyDescent="0.25">
      <c r="A66" s="4"/>
      <c r="B66" s="36" t="s">
        <v>41</v>
      </c>
      <c r="C66" s="108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10"/>
      <c r="O66" s="80">
        <v>3402156.5000000023</v>
      </c>
      <c r="P66" s="80">
        <f>+P45+P52+P59</f>
        <v>3549928.3900000062</v>
      </c>
      <c r="Q66" s="80">
        <v>3707707.7900000107</v>
      </c>
      <c r="R66" s="80">
        <v>4008849.51</v>
      </c>
      <c r="S66" s="80">
        <v>4113766.8000000003</v>
      </c>
      <c r="T66" s="80">
        <v>4256763.459999999</v>
      </c>
      <c r="U66" s="173"/>
      <c r="V66" s="78">
        <f t="shared" ref="V66:AA71" si="38">IF(C66=0,0,C66-O66)</f>
        <v>0</v>
      </c>
      <c r="W66" s="78">
        <f t="shared" si="38"/>
        <v>0</v>
      </c>
      <c r="X66" s="78">
        <f t="shared" si="38"/>
        <v>0</v>
      </c>
      <c r="Y66" s="78">
        <f t="shared" si="38"/>
        <v>0</v>
      </c>
      <c r="Z66" s="78">
        <f t="shared" si="38"/>
        <v>0</v>
      </c>
      <c r="AA66" s="78">
        <f t="shared" si="38"/>
        <v>0</v>
      </c>
      <c r="AB66" s="79">
        <f t="shared" ref="AB66" si="39">I66-U66</f>
        <v>0</v>
      </c>
    </row>
    <row r="67" spans="1:28" x14ac:dyDescent="0.25">
      <c r="A67" s="4"/>
      <c r="B67" s="36" t="s">
        <v>42</v>
      </c>
      <c r="C67" s="108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10"/>
      <c r="O67" s="80">
        <v>5113832.4600000065</v>
      </c>
      <c r="P67" s="80">
        <f t="shared" ref="P67:P70" si="40">+P46+P53+P60</f>
        <v>5376401.3300000019</v>
      </c>
      <c r="Q67" s="80">
        <v>5425848.2600000026</v>
      </c>
      <c r="R67" s="80">
        <v>5212859.830000001</v>
      </c>
      <c r="S67" s="80">
        <v>5240029.7500000037</v>
      </c>
      <c r="T67" s="80">
        <v>5429574.4000000078</v>
      </c>
      <c r="U67" s="173"/>
      <c r="V67" s="78">
        <f t="shared" si="38"/>
        <v>0</v>
      </c>
      <c r="W67" s="78">
        <f t="shared" si="38"/>
        <v>0</v>
      </c>
      <c r="X67" s="78">
        <f t="shared" si="38"/>
        <v>0</v>
      </c>
      <c r="Y67" s="78">
        <f t="shared" si="38"/>
        <v>0</v>
      </c>
      <c r="Z67" s="78">
        <f t="shared" si="38"/>
        <v>0</v>
      </c>
      <c r="AA67" s="78">
        <f t="shared" si="38"/>
        <v>0</v>
      </c>
      <c r="AB67" s="79">
        <f t="shared" ref="AB67:AB70" si="41">I67-U67</f>
        <v>0</v>
      </c>
    </row>
    <row r="68" spans="1:28" x14ac:dyDescent="0.25">
      <c r="A68" s="4"/>
      <c r="B68" s="36" t="s">
        <v>43</v>
      </c>
      <c r="C68" s="108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10"/>
      <c r="O68" s="80">
        <v>90906.589999999967</v>
      </c>
      <c r="P68" s="80">
        <f t="shared" si="40"/>
        <v>105716.5</v>
      </c>
      <c r="Q68" s="80">
        <v>104218.14000000001</v>
      </c>
      <c r="R68" s="80">
        <v>106133.77999999998</v>
      </c>
      <c r="S68" s="80">
        <v>107512.40999999997</v>
      </c>
      <c r="T68" s="80">
        <v>99115.900000000009</v>
      </c>
      <c r="U68" s="173"/>
      <c r="V68" s="78">
        <f t="shared" si="38"/>
        <v>0</v>
      </c>
      <c r="W68" s="78">
        <f t="shared" si="38"/>
        <v>0</v>
      </c>
      <c r="X68" s="78">
        <f t="shared" si="38"/>
        <v>0</v>
      </c>
      <c r="Y68" s="78">
        <f t="shared" si="38"/>
        <v>0</v>
      </c>
      <c r="Z68" s="78">
        <f t="shared" si="38"/>
        <v>0</v>
      </c>
      <c r="AA68" s="78">
        <f t="shared" si="38"/>
        <v>0</v>
      </c>
      <c r="AB68" s="79">
        <f t="shared" si="41"/>
        <v>0</v>
      </c>
    </row>
    <row r="69" spans="1:28" x14ac:dyDescent="0.25">
      <c r="A69" s="4"/>
      <c r="B69" s="36" t="s">
        <v>44</v>
      </c>
      <c r="C69" s="108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10"/>
      <c r="O69" s="80">
        <v>427255.1</v>
      </c>
      <c r="P69" s="80">
        <f t="shared" si="40"/>
        <v>630345.20000000019</v>
      </c>
      <c r="Q69" s="80">
        <v>582013.73</v>
      </c>
      <c r="R69" s="80">
        <v>475810.86000000004</v>
      </c>
      <c r="S69" s="80">
        <v>471846.45000000007</v>
      </c>
      <c r="T69" s="80">
        <v>461369.81999999995</v>
      </c>
      <c r="U69" s="173"/>
      <c r="V69" s="78">
        <f t="shared" si="38"/>
        <v>0</v>
      </c>
      <c r="W69" s="78">
        <f t="shared" si="38"/>
        <v>0</v>
      </c>
      <c r="X69" s="78">
        <f t="shared" si="38"/>
        <v>0</v>
      </c>
      <c r="Y69" s="78">
        <f t="shared" si="38"/>
        <v>0</v>
      </c>
      <c r="Z69" s="78">
        <f t="shared" si="38"/>
        <v>0</v>
      </c>
      <c r="AA69" s="78">
        <f t="shared" si="38"/>
        <v>0</v>
      </c>
      <c r="AB69" s="79">
        <f t="shared" si="41"/>
        <v>0</v>
      </c>
    </row>
    <row r="70" spans="1:28" x14ac:dyDescent="0.25">
      <c r="A70" s="4"/>
      <c r="B70" s="36" t="s">
        <v>45</v>
      </c>
      <c r="C70" s="108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10"/>
      <c r="O70" s="80">
        <v>636287.04999999993</v>
      </c>
      <c r="P70" s="80">
        <f t="shared" si="40"/>
        <v>365119.29000000004</v>
      </c>
      <c r="Q70" s="80">
        <v>329862.24</v>
      </c>
      <c r="R70" s="80">
        <v>257074.4</v>
      </c>
      <c r="S70" s="80">
        <v>179411.80000000002</v>
      </c>
      <c r="T70" s="80">
        <v>101495.33</v>
      </c>
      <c r="U70" s="173"/>
      <c r="V70" s="78">
        <f t="shared" si="38"/>
        <v>0</v>
      </c>
      <c r="W70" s="78">
        <f t="shared" si="38"/>
        <v>0</v>
      </c>
      <c r="X70" s="78">
        <f t="shared" si="38"/>
        <v>0</v>
      </c>
      <c r="Y70" s="78">
        <f t="shared" si="38"/>
        <v>0</v>
      </c>
      <c r="Z70" s="78">
        <f t="shared" si="38"/>
        <v>0</v>
      </c>
      <c r="AA70" s="78">
        <f t="shared" si="38"/>
        <v>0</v>
      </c>
      <c r="AB70" s="79">
        <f t="shared" si="41"/>
        <v>0</v>
      </c>
    </row>
    <row r="71" spans="1:28" ht="15.75" thickBot="1" x14ac:dyDescent="0.3">
      <c r="A71" s="4"/>
      <c r="B71" s="38" t="s">
        <v>46</v>
      </c>
      <c r="C71" s="100">
        <f>+C64+C57+C50</f>
        <v>9360177</v>
      </c>
      <c r="D71" s="82">
        <f>+D64+D57+D50</f>
        <v>9367184.5199999996</v>
      </c>
      <c r="E71" s="82">
        <f t="shared" ref="E71:N71" si="42">+E64+E57+E50</f>
        <v>9413614.3900000043</v>
      </c>
      <c r="F71" s="82">
        <f t="shared" si="42"/>
        <v>9292257.9700000193</v>
      </c>
      <c r="G71" s="82">
        <f t="shared" si="42"/>
        <v>8837551.9199999832</v>
      </c>
      <c r="H71" s="82">
        <f t="shared" si="42"/>
        <v>9118689.9199999906</v>
      </c>
      <c r="I71" s="82">
        <f t="shared" si="42"/>
        <v>9024645.1899999864</v>
      </c>
      <c r="J71" s="82">
        <f t="shared" si="42"/>
        <v>8484633.0499999896</v>
      </c>
      <c r="K71" s="82">
        <f t="shared" si="42"/>
        <v>8394490.9900000207</v>
      </c>
      <c r="L71" s="82">
        <f t="shared" si="42"/>
        <v>8208804.7899999712</v>
      </c>
      <c r="M71" s="82">
        <f t="shared" si="42"/>
        <v>8269801.310000007</v>
      </c>
      <c r="N71" s="159">
        <f t="shared" si="42"/>
        <v>8990583.5900000036</v>
      </c>
      <c r="O71" s="82">
        <f>SUM(O66:O70)</f>
        <v>9670437.7000000086</v>
      </c>
      <c r="P71" s="82">
        <f t="shared" ref="P71:AB71" si="43">SUM(P66:P70)</f>
        <v>10027510.710000008</v>
      </c>
      <c r="Q71" s="82">
        <f t="shared" si="43"/>
        <v>10149650.160000015</v>
      </c>
      <c r="R71" s="82">
        <f t="shared" si="43"/>
        <v>10060728.379999999</v>
      </c>
      <c r="S71" s="82">
        <f t="shared" si="43"/>
        <v>10112567.210000005</v>
      </c>
      <c r="T71" s="82">
        <f t="shared" si="43"/>
        <v>10348318.910000008</v>
      </c>
      <c r="U71" s="174">
        <f t="shared" si="43"/>
        <v>0</v>
      </c>
      <c r="V71" s="82">
        <f t="shared" ref="V71" si="44">C71-O71</f>
        <v>-310260.70000000857</v>
      </c>
      <c r="W71" s="199">
        <f t="shared" si="38"/>
        <v>-660326.19000000879</v>
      </c>
      <c r="X71" s="199">
        <f t="shared" si="38"/>
        <v>-736035.77000001073</v>
      </c>
      <c r="Y71" s="199">
        <f t="shared" si="38"/>
        <v>-768470.40999997966</v>
      </c>
      <c r="Z71" s="199">
        <f>IF(G71=0,0,G71-S71)</f>
        <v>-1275015.2900000215</v>
      </c>
      <c r="AA71" s="199">
        <f>IF(H71=0,0,H71-T71)</f>
        <v>-1229628.990000017</v>
      </c>
      <c r="AB71" s="81">
        <f t="shared" si="43"/>
        <v>0</v>
      </c>
    </row>
    <row r="72" spans="1:28" x14ac:dyDescent="0.25">
      <c r="A72" s="4">
        <f>+A65+1</f>
        <v>10</v>
      </c>
      <c r="B72" s="42" t="s">
        <v>38</v>
      </c>
      <c r="C72" s="15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4"/>
      <c r="O72" s="65"/>
      <c r="P72" s="65"/>
      <c r="Q72" s="65"/>
      <c r="R72" s="65"/>
      <c r="S72" s="65"/>
      <c r="T72" s="65"/>
      <c r="U72" s="175"/>
      <c r="V72" s="65"/>
      <c r="W72" s="65"/>
      <c r="X72" s="65"/>
      <c r="Y72" s="65"/>
      <c r="Z72" s="65"/>
      <c r="AA72" s="65"/>
      <c r="AB72" s="64"/>
    </row>
    <row r="73" spans="1:28" x14ac:dyDescent="0.25">
      <c r="A73" s="4"/>
      <c r="B73" s="36" t="s">
        <v>41</v>
      </c>
      <c r="C73" s="155">
        <f>10797376+877093</f>
        <v>11674469</v>
      </c>
      <c r="D73" s="83">
        <v>10203920</v>
      </c>
      <c r="E73" s="83">
        <v>9200976</v>
      </c>
      <c r="F73" s="83">
        <v>8930068</v>
      </c>
      <c r="G73" s="83">
        <v>13793226</v>
      </c>
      <c r="H73" s="83">
        <v>13842771</v>
      </c>
      <c r="I73" s="83">
        <v>9992375</v>
      </c>
      <c r="J73" s="83">
        <v>10005120</v>
      </c>
      <c r="K73" s="83">
        <v>10014771</v>
      </c>
      <c r="L73" s="83">
        <v>12928308</v>
      </c>
      <c r="M73" s="83">
        <v>14055584</v>
      </c>
      <c r="N73" s="176">
        <v>12589834</v>
      </c>
      <c r="O73" s="83">
        <v>11735910</v>
      </c>
      <c r="P73" s="83">
        <v>10468465</v>
      </c>
      <c r="Q73" s="83">
        <v>9796086</v>
      </c>
      <c r="R73" s="83">
        <v>12196051</v>
      </c>
      <c r="S73" s="83">
        <v>15347535</v>
      </c>
      <c r="T73" s="83">
        <v>13818850</v>
      </c>
      <c r="U73" s="176"/>
      <c r="V73" s="80">
        <f t="shared" ref="V73" si="45">C73-O73</f>
        <v>-61441</v>
      </c>
      <c r="W73" s="83">
        <f t="shared" ref="W73" si="46">D73-P73</f>
        <v>-264545</v>
      </c>
      <c r="X73" s="83">
        <f>IF(Q73=0,0,E73-Q73)</f>
        <v>-595110</v>
      </c>
      <c r="Y73" s="83">
        <f t="shared" ref="Y73:AB77" si="47">IF(R73=0,0,F73-R73)</f>
        <v>-3265983</v>
      </c>
      <c r="Z73" s="83">
        <f t="shared" si="47"/>
        <v>-1554309</v>
      </c>
      <c r="AA73" s="83">
        <f t="shared" si="47"/>
        <v>23921</v>
      </c>
      <c r="AB73" s="71">
        <f t="shared" si="47"/>
        <v>0</v>
      </c>
    </row>
    <row r="74" spans="1:28" x14ac:dyDescent="0.25">
      <c r="A74" s="4"/>
      <c r="B74" s="36" t="s">
        <v>42</v>
      </c>
      <c r="C74" s="155">
        <f>2620545+209110</f>
        <v>2829655</v>
      </c>
      <c r="D74" s="83">
        <v>2343709</v>
      </c>
      <c r="E74" s="83">
        <v>2035574</v>
      </c>
      <c r="F74" s="83">
        <v>1719141</v>
      </c>
      <c r="G74" s="83">
        <v>2279556</v>
      </c>
      <c r="H74" s="83">
        <v>2376605</v>
      </c>
      <c r="I74" s="83">
        <v>1792545</v>
      </c>
      <c r="J74" s="83">
        <v>1729554</v>
      </c>
      <c r="K74" s="83">
        <v>1701823</v>
      </c>
      <c r="L74" s="83">
        <v>2279469</v>
      </c>
      <c r="M74" s="83">
        <v>2618349</v>
      </c>
      <c r="N74" s="176">
        <v>2476588</v>
      </c>
      <c r="O74" s="83">
        <v>2466377</v>
      </c>
      <c r="P74" s="83">
        <v>2113018</v>
      </c>
      <c r="Q74" s="83">
        <v>1918861</v>
      </c>
      <c r="R74" s="83">
        <v>2001050</v>
      </c>
      <c r="S74" s="83">
        <v>2363354</v>
      </c>
      <c r="T74" s="83">
        <v>2481919</v>
      </c>
      <c r="U74" s="176"/>
      <c r="V74" s="80">
        <f t="shared" ref="V74:V77" si="48">C74-O74</f>
        <v>363278</v>
      </c>
      <c r="W74" s="83">
        <f t="shared" ref="W74:W77" si="49">D74-P74</f>
        <v>230691</v>
      </c>
      <c r="X74" s="83">
        <f t="shared" ref="X74:X77" si="50">IF(Q74=0,0,E74-Q74)</f>
        <v>116713</v>
      </c>
      <c r="Y74" s="83">
        <f t="shared" si="47"/>
        <v>-281909</v>
      </c>
      <c r="Z74" s="83">
        <f t="shared" si="47"/>
        <v>-83798</v>
      </c>
      <c r="AA74" s="83">
        <f t="shared" si="47"/>
        <v>-105314</v>
      </c>
      <c r="AB74" s="71">
        <f t="shared" si="47"/>
        <v>0</v>
      </c>
    </row>
    <row r="75" spans="1:28" x14ac:dyDescent="0.25">
      <c r="A75" s="4"/>
      <c r="B75" s="36" t="s">
        <v>43</v>
      </c>
      <c r="C75" s="155">
        <f>576793+28796+71682</f>
        <v>677271</v>
      </c>
      <c r="D75" s="83">
        <v>592871</v>
      </c>
      <c r="E75" s="83">
        <v>509715</v>
      </c>
      <c r="F75" s="83">
        <v>468706</v>
      </c>
      <c r="G75" s="83">
        <v>501193</v>
      </c>
      <c r="H75" s="83">
        <v>497397</v>
      </c>
      <c r="I75" s="83">
        <v>409573</v>
      </c>
      <c r="J75" s="83">
        <v>472597</v>
      </c>
      <c r="K75" s="83">
        <v>456537</v>
      </c>
      <c r="L75" s="83">
        <v>598130</v>
      </c>
      <c r="M75" s="83">
        <v>637160</v>
      </c>
      <c r="N75" s="176">
        <v>641813</v>
      </c>
      <c r="O75" s="83">
        <v>597503</v>
      </c>
      <c r="P75" s="83">
        <v>472300</v>
      </c>
      <c r="Q75" s="83">
        <v>436678</v>
      </c>
      <c r="R75" s="83">
        <v>463515</v>
      </c>
      <c r="S75" s="83">
        <v>494872</v>
      </c>
      <c r="T75" s="83">
        <v>448177</v>
      </c>
      <c r="U75" s="176"/>
      <c r="V75" s="80">
        <f t="shared" si="48"/>
        <v>79768</v>
      </c>
      <c r="W75" s="83">
        <f t="shared" si="49"/>
        <v>120571</v>
      </c>
      <c r="X75" s="83">
        <f t="shared" si="50"/>
        <v>73037</v>
      </c>
      <c r="Y75" s="83">
        <f t="shared" si="47"/>
        <v>5191</v>
      </c>
      <c r="Z75" s="83">
        <f t="shared" si="47"/>
        <v>6321</v>
      </c>
      <c r="AA75" s="83">
        <f t="shared" si="47"/>
        <v>49220</v>
      </c>
      <c r="AB75" s="71">
        <f t="shared" si="47"/>
        <v>0</v>
      </c>
    </row>
    <row r="76" spans="1:28" x14ac:dyDescent="0.25">
      <c r="A76" s="4"/>
      <c r="B76" s="36" t="s">
        <v>44</v>
      </c>
      <c r="C76" s="155">
        <v>7473121</v>
      </c>
      <c r="D76" s="83">
        <v>7090153</v>
      </c>
      <c r="E76" s="83">
        <v>6923041</v>
      </c>
      <c r="F76" s="83">
        <v>6708639</v>
      </c>
      <c r="G76" s="83">
        <v>8453193</v>
      </c>
      <c r="H76" s="83">
        <v>8730329</v>
      </c>
      <c r="I76" s="83">
        <v>7022703</v>
      </c>
      <c r="J76" s="83">
        <v>7412013</v>
      </c>
      <c r="K76" s="83">
        <v>6749740</v>
      </c>
      <c r="L76" s="83">
        <v>7363156</v>
      </c>
      <c r="M76" s="83">
        <v>7959242</v>
      </c>
      <c r="N76" s="176">
        <v>7564353</v>
      </c>
      <c r="O76" s="83">
        <v>7854299</v>
      </c>
      <c r="P76" s="83">
        <v>5909003</v>
      </c>
      <c r="Q76" s="83">
        <v>5418970</v>
      </c>
      <c r="R76" s="83">
        <v>6560460</v>
      </c>
      <c r="S76" s="83">
        <v>7835406</v>
      </c>
      <c r="T76" s="83">
        <v>6855596</v>
      </c>
      <c r="U76" s="176"/>
      <c r="V76" s="80">
        <f t="shared" si="48"/>
        <v>-381178</v>
      </c>
      <c r="W76" s="83">
        <f t="shared" si="49"/>
        <v>1181150</v>
      </c>
      <c r="X76" s="83">
        <f t="shared" si="50"/>
        <v>1504071</v>
      </c>
      <c r="Y76" s="83">
        <f t="shared" si="47"/>
        <v>148179</v>
      </c>
      <c r="Z76" s="83">
        <f t="shared" si="47"/>
        <v>617787</v>
      </c>
      <c r="AA76" s="83">
        <f t="shared" si="47"/>
        <v>1874733</v>
      </c>
      <c r="AB76" s="71">
        <f t="shared" si="47"/>
        <v>0</v>
      </c>
    </row>
    <row r="77" spans="1:28" x14ac:dyDescent="0.25">
      <c r="A77" s="4"/>
      <c r="B77" s="36" t="s">
        <v>45</v>
      </c>
      <c r="C77" s="155">
        <v>14562615</v>
      </c>
      <c r="D77" s="83">
        <v>13359766</v>
      </c>
      <c r="E77" s="83">
        <v>13954774</v>
      </c>
      <c r="F77" s="83">
        <v>14266898</v>
      </c>
      <c r="G77" s="83">
        <v>15556724</v>
      </c>
      <c r="H77" s="83">
        <v>15363016</v>
      </c>
      <c r="I77" s="83">
        <v>13837898</v>
      </c>
      <c r="J77" s="83">
        <v>15098523</v>
      </c>
      <c r="K77" s="83">
        <v>14041653</v>
      </c>
      <c r="L77" s="83">
        <v>14602721</v>
      </c>
      <c r="M77" s="83">
        <v>14075387</v>
      </c>
      <c r="N77" s="176">
        <v>15555828</v>
      </c>
      <c r="O77" s="83">
        <v>14811476</v>
      </c>
      <c r="P77" s="83">
        <v>10970320</v>
      </c>
      <c r="Q77" s="83">
        <v>12227419</v>
      </c>
      <c r="R77" s="83">
        <v>13631070</v>
      </c>
      <c r="S77" s="83">
        <v>15269594</v>
      </c>
      <c r="T77" s="83">
        <v>953608</v>
      </c>
      <c r="U77" s="176"/>
      <c r="V77" s="80">
        <f t="shared" si="48"/>
        <v>-248861</v>
      </c>
      <c r="W77" s="83">
        <f t="shared" si="49"/>
        <v>2389446</v>
      </c>
      <c r="X77" s="83">
        <f t="shared" si="50"/>
        <v>1727355</v>
      </c>
      <c r="Y77" s="83">
        <f t="shared" si="47"/>
        <v>635828</v>
      </c>
      <c r="Z77" s="83">
        <f t="shared" si="47"/>
        <v>287130</v>
      </c>
      <c r="AA77" s="83">
        <f t="shared" si="47"/>
        <v>14409408</v>
      </c>
      <c r="AB77" s="71">
        <f t="shared" si="47"/>
        <v>0</v>
      </c>
    </row>
    <row r="78" spans="1:28" x14ac:dyDescent="0.25">
      <c r="A78" s="4"/>
      <c r="B78" s="36" t="s">
        <v>46</v>
      </c>
      <c r="C78" s="155">
        <f>SUM(C73:C77)</f>
        <v>37217131</v>
      </c>
      <c r="D78" s="83">
        <f>SUM(D73:D77)</f>
        <v>33590419</v>
      </c>
      <c r="E78" s="83">
        <f t="shared" ref="E78:AB78" si="51">SUM(E73:E77)</f>
        <v>32624080</v>
      </c>
      <c r="F78" s="83">
        <f t="shared" si="51"/>
        <v>32093452</v>
      </c>
      <c r="G78" s="83">
        <f t="shared" si="51"/>
        <v>40583892</v>
      </c>
      <c r="H78" s="83">
        <f t="shared" si="51"/>
        <v>40810118</v>
      </c>
      <c r="I78" s="83">
        <f t="shared" si="51"/>
        <v>33055094</v>
      </c>
      <c r="J78" s="83">
        <f t="shared" si="51"/>
        <v>34717807</v>
      </c>
      <c r="K78" s="83">
        <f t="shared" si="51"/>
        <v>32964524</v>
      </c>
      <c r="L78" s="83">
        <f t="shared" si="51"/>
        <v>37771784</v>
      </c>
      <c r="M78" s="83">
        <f t="shared" si="51"/>
        <v>39345722</v>
      </c>
      <c r="N78" s="176">
        <f t="shared" si="51"/>
        <v>38828416</v>
      </c>
      <c r="O78" s="83">
        <f t="shared" si="51"/>
        <v>37465565</v>
      </c>
      <c r="P78" s="203">
        <f t="shared" si="51"/>
        <v>29933106</v>
      </c>
      <c r="Q78" s="203">
        <f t="shared" si="51"/>
        <v>29798014</v>
      </c>
      <c r="R78" s="83">
        <f t="shared" si="51"/>
        <v>34852146</v>
      </c>
      <c r="S78" s="83">
        <f t="shared" si="51"/>
        <v>41310761</v>
      </c>
      <c r="T78" s="83">
        <f t="shared" si="51"/>
        <v>24558150</v>
      </c>
      <c r="U78" s="176">
        <f t="shared" si="51"/>
        <v>0</v>
      </c>
      <c r="V78" s="83">
        <f t="shared" si="51"/>
        <v>-248434</v>
      </c>
      <c r="W78" s="83">
        <f t="shared" si="51"/>
        <v>3657313</v>
      </c>
      <c r="X78" s="83">
        <f t="shared" si="51"/>
        <v>2826066</v>
      </c>
      <c r="Y78" s="83">
        <f t="shared" si="51"/>
        <v>-2758694</v>
      </c>
      <c r="Z78" s="83">
        <f t="shared" si="51"/>
        <v>-726869</v>
      </c>
      <c r="AA78" s="83">
        <f t="shared" si="51"/>
        <v>16251968</v>
      </c>
      <c r="AB78" s="71">
        <f t="shared" si="51"/>
        <v>0</v>
      </c>
    </row>
    <row r="79" spans="1:28" x14ac:dyDescent="0.25">
      <c r="A79" s="4">
        <f>+A72+1</f>
        <v>11</v>
      </c>
      <c r="B79" s="43" t="s">
        <v>39</v>
      </c>
      <c r="C79" s="156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7"/>
      <c r="O79" s="85"/>
      <c r="P79" s="204"/>
      <c r="Q79" s="204"/>
      <c r="R79" s="85"/>
      <c r="S79" s="85"/>
      <c r="T79" s="85"/>
      <c r="U79" s="177"/>
      <c r="V79" s="85"/>
      <c r="W79" s="85"/>
      <c r="X79" s="85"/>
      <c r="Y79" s="85"/>
      <c r="Z79" s="85"/>
      <c r="AA79" s="85"/>
      <c r="AB79" s="84"/>
    </row>
    <row r="80" spans="1:28" x14ac:dyDescent="0.25">
      <c r="A80" s="4"/>
      <c r="B80" s="36" t="s">
        <v>41</v>
      </c>
      <c r="C80" s="97">
        <v>2768662.77</v>
      </c>
      <c r="D80" s="89">
        <v>2439116.3899999992</v>
      </c>
      <c r="E80" s="89">
        <v>2216993.1799999997</v>
      </c>
      <c r="F80" s="89">
        <v>2069045.0099999998</v>
      </c>
      <c r="G80" s="89">
        <v>2982048.2699999996</v>
      </c>
      <c r="H80" s="89">
        <v>3055327.91</v>
      </c>
      <c r="I80" s="89">
        <v>2248751.7799999998</v>
      </c>
      <c r="J80" s="89">
        <v>2235862.8222000003</v>
      </c>
      <c r="K80" s="89">
        <v>2239521.8000000003</v>
      </c>
      <c r="L80" s="89">
        <v>2954095.2599999993</v>
      </c>
      <c r="M80" s="89">
        <v>3359525.8399999994</v>
      </c>
      <c r="N80" s="178">
        <v>3053884.9800000004</v>
      </c>
      <c r="O80" s="89">
        <v>2837676.7299999995</v>
      </c>
      <c r="P80" s="98">
        <v>2555846.7700000009</v>
      </c>
      <c r="Q80" s="98">
        <v>2406749.7199999997</v>
      </c>
      <c r="R80" s="98">
        <v>2817315.2500000135</v>
      </c>
      <c r="S80" s="98">
        <v>3441840.5800000131</v>
      </c>
      <c r="T80" s="98">
        <v>3113745.7000000142</v>
      </c>
      <c r="U80" s="178"/>
      <c r="V80" s="80">
        <f t="shared" ref="V80" si="52">C80-O80</f>
        <v>-69013.959999999497</v>
      </c>
      <c r="W80" s="80">
        <f t="shared" ref="W80" si="53">D80-P80</f>
        <v>-116730.38000000175</v>
      </c>
      <c r="X80" s="80">
        <f>IF(Q80=0,0,E80-Q80)</f>
        <v>-189756.54000000004</v>
      </c>
      <c r="Y80" s="80">
        <f t="shared" ref="Y80:AB84" si="54">IF(R80=0,0,F80-R80)</f>
        <v>-748270.24000001373</v>
      </c>
      <c r="Z80" s="80">
        <f t="shared" si="54"/>
        <v>-459792.31000001356</v>
      </c>
      <c r="AA80" s="80">
        <f t="shared" si="54"/>
        <v>-58417.790000014007</v>
      </c>
      <c r="AB80" s="88">
        <f t="shared" si="54"/>
        <v>0</v>
      </c>
    </row>
    <row r="81" spans="1:28" x14ac:dyDescent="0.25">
      <c r="A81" s="4"/>
      <c r="B81" s="36" t="s">
        <v>42</v>
      </c>
      <c r="C81" s="97">
        <v>479429.39</v>
      </c>
      <c r="D81" s="89">
        <v>399152.31</v>
      </c>
      <c r="E81" s="89">
        <v>354763.35</v>
      </c>
      <c r="F81" s="89">
        <v>290606.06</v>
      </c>
      <c r="G81" s="89">
        <v>354647.27000000008</v>
      </c>
      <c r="H81" s="89">
        <v>370736.72000000003</v>
      </c>
      <c r="I81" s="89">
        <v>287233.91000000003</v>
      </c>
      <c r="J81" s="89">
        <v>276879.05</v>
      </c>
      <c r="K81" s="89">
        <v>272712.79000000004</v>
      </c>
      <c r="L81" s="89">
        <v>374364.88999999996</v>
      </c>
      <c r="M81" s="89">
        <v>453981.05000000005</v>
      </c>
      <c r="N81" s="178">
        <v>436869.76999999996</v>
      </c>
      <c r="O81" s="89">
        <v>433445.28</v>
      </c>
      <c r="P81" s="98">
        <v>377840.35000000003</v>
      </c>
      <c r="Q81" s="98">
        <v>349980.30999999988</v>
      </c>
      <c r="R81" s="98">
        <v>340266.31999999995</v>
      </c>
      <c r="S81" s="98">
        <v>388189.60999999993</v>
      </c>
      <c r="T81" s="98">
        <v>414978.25000000006</v>
      </c>
      <c r="U81" s="178"/>
      <c r="V81" s="80">
        <f t="shared" ref="V81:V84" si="55">C81-O81</f>
        <v>45984.109999999986</v>
      </c>
      <c r="W81" s="80">
        <f t="shared" ref="W81:W84" si="56">D81-P81</f>
        <v>21311.959999999963</v>
      </c>
      <c r="X81" s="80">
        <f t="shared" ref="X81:X84" si="57">IF(Q81=0,0,E81-Q81)</f>
        <v>4783.0400000000955</v>
      </c>
      <c r="Y81" s="80">
        <f t="shared" si="54"/>
        <v>-49660.259999999951</v>
      </c>
      <c r="Z81" s="80">
        <f t="shared" si="54"/>
        <v>-33542.339999999851</v>
      </c>
      <c r="AA81" s="80">
        <f t="shared" si="54"/>
        <v>-44241.530000000028</v>
      </c>
      <c r="AB81" s="88">
        <f t="shared" si="54"/>
        <v>0</v>
      </c>
    </row>
    <row r="82" spans="1:28" x14ac:dyDescent="0.25">
      <c r="A82" s="4"/>
      <c r="B82" s="36" t="s">
        <v>43</v>
      </c>
      <c r="C82" s="97">
        <v>163039.44</v>
      </c>
      <c r="D82" s="89">
        <v>140622.76999999996</v>
      </c>
      <c r="E82" s="89">
        <v>121798.20000000001</v>
      </c>
      <c r="F82" s="89">
        <v>109886.40999999999</v>
      </c>
      <c r="G82" s="89">
        <v>113571.50999999998</v>
      </c>
      <c r="H82" s="89">
        <v>114388.30000000003</v>
      </c>
      <c r="I82" s="89">
        <v>97678.969999999972</v>
      </c>
      <c r="J82" s="89">
        <v>108550.26</v>
      </c>
      <c r="K82" s="89">
        <v>107014.25</v>
      </c>
      <c r="L82" s="89">
        <v>139353.27000000002</v>
      </c>
      <c r="M82" s="89">
        <v>153680.15000000002</v>
      </c>
      <c r="N82" s="178">
        <v>155010.32999999999</v>
      </c>
      <c r="O82" s="89">
        <v>146051.24999999997</v>
      </c>
      <c r="P82" s="98">
        <v>118781.57999999997</v>
      </c>
      <c r="Q82" s="98">
        <v>110226.17000000003</v>
      </c>
      <c r="R82" s="98">
        <v>110730.07000000004</v>
      </c>
      <c r="S82" s="98">
        <v>114440.94000000003</v>
      </c>
      <c r="T82" s="98">
        <v>104558.07999999999</v>
      </c>
      <c r="U82" s="178"/>
      <c r="V82" s="80">
        <f t="shared" si="55"/>
        <v>16988.190000000031</v>
      </c>
      <c r="W82" s="80">
        <f t="shared" si="56"/>
        <v>21841.189999999988</v>
      </c>
      <c r="X82" s="80">
        <f t="shared" si="57"/>
        <v>11572.029999999984</v>
      </c>
      <c r="Y82" s="80">
        <f t="shared" si="54"/>
        <v>-843.66000000004715</v>
      </c>
      <c r="Z82" s="80">
        <f t="shared" si="54"/>
        <v>-869.43000000005122</v>
      </c>
      <c r="AA82" s="80">
        <f t="shared" si="54"/>
        <v>9830.2200000000448</v>
      </c>
      <c r="AB82" s="79">
        <f t="shared" si="54"/>
        <v>0</v>
      </c>
    </row>
    <row r="83" spans="1:28" x14ac:dyDescent="0.25">
      <c r="A83" s="4"/>
      <c r="B83" s="36" t="s">
        <v>44</v>
      </c>
      <c r="C83" s="97">
        <v>1192682.8100000003</v>
      </c>
      <c r="D83" s="89">
        <v>1053057.3699999999</v>
      </c>
      <c r="E83" s="89">
        <v>1010548.3299999998</v>
      </c>
      <c r="F83" s="89">
        <v>989666.17999999993</v>
      </c>
      <c r="G83" s="89">
        <v>1201297.3599999996</v>
      </c>
      <c r="H83" s="89">
        <v>1240094.4999999998</v>
      </c>
      <c r="I83" s="89">
        <v>1032294.5900000002</v>
      </c>
      <c r="J83" s="89">
        <v>1058909.25</v>
      </c>
      <c r="K83" s="89">
        <v>972552.12999999989</v>
      </c>
      <c r="L83" s="89">
        <v>1107020.3399999996</v>
      </c>
      <c r="M83" s="89">
        <v>1267186.1099999999</v>
      </c>
      <c r="N83" s="178">
        <v>1258117.32</v>
      </c>
      <c r="O83" s="89">
        <v>1247994.5999999999</v>
      </c>
      <c r="P83" s="98">
        <v>910891.17999999993</v>
      </c>
      <c r="Q83" s="98">
        <v>821939.13</v>
      </c>
      <c r="R83" s="98">
        <v>938927.20000000019</v>
      </c>
      <c r="S83" s="98">
        <v>1102763.21</v>
      </c>
      <c r="T83" s="98">
        <v>965899.19000000029</v>
      </c>
      <c r="U83" s="178"/>
      <c r="V83" s="80">
        <f t="shared" si="55"/>
        <v>-55311.789999999572</v>
      </c>
      <c r="W83" s="80">
        <f t="shared" si="56"/>
        <v>142166.18999999994</v>
      </c>
      <c r="X83" s="80">
        <f t="shared" si="57"/>
        <v>188609.19999999984</v>
      </c>
      <c r="Y83" s="80">
        <f t="shared" si="54"/>
        <v>50738.979999999749</v>
      </c>
      <c r="Z83" s="80">
        <f t="shared" si="54"/>
        <v>98534.149999999674</v>
      </c>
      <c r="AA83" s="80">
        <f t="shared" si="54"/>
        <v>274195.30999999947</v>
      </c>
      <c r="AB83" s="99">
        <f t="shared" si="54"/>
        <v>0</v>
      </c>
    </row>
    <row r="84" spans="1:28" x14ac:dyDescent="0.25">
      <c r="A84" s="4"/>
      <c r="B84" s="36" t="s">
        <v>45</v>
      </c>
      <c r="C84" s="97">
        <v>943284.08000000007</v>
      </c>
      <c r="D84" s="89">
        <v>887479.82999999984</v>
      </c>
      <c r="E84" s="89">
        <v>921403.63871973543</v>
      </c>
      <c r="F84" s="89">
        <v>952858.71128026454</v>
      </c>
      <c r="G84" s="89">
        <v>1036118.3300000001</v>
      </c>
      <c r="H84" s="89">
        <v>950792.5</v>
      </c>
      <c r="I84" s="89">
        <v>868415.41000000015</v>
      </c>
      <c r="J84" s="89">
        <v>924977.89999999991</v>
      </c>
      <c r="K84" s="89">
        <v>874353.85999999987</v>
      </c>
      <c r="L84" s="89">
        <v>896280.02</v>
      </c>
      <c r="M84" s="89">
        <v>878830.82000000007</v>
      </c>
      <c r="N84" s="178">
        <v>945743.6599999998</v>
      </c>
      <c r="O84" s="89">
        <v>902082.32000000007</v>
      </c>
      <c r="P84" s="98">
        <v>718973.43999999994</v>
      </c>
      <c r="Q84" s="98">
        <v>770614.39000000013</v>
      </c>
      <c r="R84" s="98">
        <v>873635.83999999973</v>
      </c>
      <c r="S84" s="98">
        <v>937788.42999999993</v>
      </c>
      <c r="T84" s="98">
        <v>68754.95</v>
      </c>
      <c r="U84" s="178"/>
      <c r="V84" s="80">
        <f t="shared" si="55"/>
        <v>41201.760000000009</v>
      </c>
      <c r="W84" s="80">
        <f t="shared" si="56"/>
        <v>168506.3899999999</v>
      </c>
      <c r="X84" s="80">
        <f t="shared" si="57"/>
        <v>150789.2487197353</v>
      </c>
      <c r="Y84" s="80">
        <f t="shared" si="54"/>
        <v>79222.871280264808</v>
      </c>
      <c r="Z84" s="80">
        <f t="shared" si="54"/>
        <v>98329.90000000014</v>
      </c>
      <c r="AA84" s="80">
        <f t="shared" si="54"/>
        <v>882037.55</v>
      </c>
      <c r="AB84" s="99">
        <f t="shared" si="54"/>
        <v>0</v>
      </c>
    </row>
    <row r="85" spans="1:28" x14ac:dyDescent="0.25">
      <c r="A85" s="4"/>
      <c r="B85" s="36" t="s">
        <v>46</v>
      </c>
      <c r="C85" s="97">
        <f>SUM(C80:C84)</f>
        <v>5547098.4900000002</v>
      </c>
      <c r="D85" s="89">
        <f>SUM(D80:D84)</f>
        <v>4919428.669999999</v>
      </c>
      <c r="E85" s="89">
        <f t="shared" ref="E85:AB85" si="58">SUM(E80:E84)</f>
        <v>4625506.6987197353</v>
      </c>
      <c r="F85" s="89">
        <f t="shared" si="58"/>
        <v>4412062.371280265</v>
      </c>
      <c r="G85" s="89">
        <f t="shared" si="58"/>
        <v>5687682.7399999993</v>
      </c>
      <c r="H85" s="89">
        <f t="shared" si="58"/>
        <v>5731339.9299999997</v>
      </c>
      <c r="I85" s="89">
        <f t="shared" si="58"/>
        <v>4534374.66</v>
      </c>
      <c r="J85" s="89">
        <f t="shared" si="58"/>
        <v>4605179.2821999993</v>
      </c>
      <c r="K85" s="89">
        <f t="shared" si="58"/>
        <v>4466154.83</v>
      </c>
      <c r="L85" s="89">
        <f t="shared" si="58"/>
        <v>5471113.7799999993</v>
      </c>
      <c r="M85" s="89">
        <f t="shared" si="58"/>
        <v>6113203.9699999997</v>
      </c>
      <c r="N85" s="178">
        <f t="shared" si="58"/>
        <v>5849626.0600000005</v>
      </c>
      <c r="O85" s="89">
        <f t="shared" si="58"/>
        <v>5567250.1799999997</v>
      </c>
      <c r="P85" s="98">
        <f t="shared" si="58"/>
        <v>4682333.32</v>
      </c>
      <c r="Q85" s="98">
        <f t="shared" si="58"/>
        <v>4459509.72</v>
      </c>
      <c r="R85" s="98">
        <f t="shared" si="58"/>
        <v>5080874.6800000127</v>
      </c>
      <c r="S85" s="98">
        <f t="shared" si="58"/>
        <v>5985022.7700000126</v>
      </c>
      <c r="T85" s="98">
        <f t="shared" si="58"/>
        <v>4667936.1700000148</v>
      </c>
      <c r="U85" s="178">
        <f t="shared" si="58"/>
        <v>0</v>
      </c>
      <c r="V85" s="89">
        <f t="shared" si="58"/>
        <v>-20151.689999999042</v>
      </c>
      <c r="W85" s="89">
        <f t="shared" si="58"/>
        <v>237095.34999999806</v>
      </c>
      <c r="X85" s="89">
        <f t="shared" si="58"/>
        <v>165996.97871973517</v>
      </c>
      <c r="Y85" s="89">
        <f t="shared" si="58"/>
        <v>-668812.30871974921</v>
      </c>
      <c r="Z85" s="89">
        <f t="shared" si="58"/>
        <v>-297340.03000001365</v>
      </c>
      <c r="AA85" s="89">
        <f t="shared" si="58"/>
        <v>1063403.7599999856</v>
      </c>
      <c r="AB85" s="110">
        <f t="shared" si="58"/>
        <v>0</v>
      </c>
    </row>
    <row r="86" spans="1:28" x14ac:dyDescent="0.25">
      <c r="A86" s="4">
        <f>+A79+1</f>
        <v>12</v>
      </c>
      <c r="B86" s="43" t="s">
        <v>37</v>
      </c>
      <c r="C86" s="9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78"/>
      <c r="O86" s="89"/>
      <c r="P86" s="98"/>
      <c r="Q86" s="98"/>
      <c r="R86" s="98"/>
      <c r="S86" s="98"/>
      <c r="T86" s="98"/>
      <c r="U86" s="179"/>
      <c r="V86" s="93"/>
      <c r="W86" s="93"/>
      <c r="X86" s="93"/>
      <c r="Y86" s="93"/>
      <c r="Z86" s="93"/>
      <c r="AA86" s="93"/>
      <c r="AB86" s="92"/>
    </row>
    <row r="87" spans="1:28" x14ac:dyDescent="0.25">
      <c r="A87" s="4"/>
      <c r="B87" s="36" t="s">
        <v>41</v>
      </c>
      <c r="C87" s="97">
        <f>465642+38378</f>
        <v>504020</v>
      </c>
      <c r="D87" s="89">
        <v>440098.63999999996</v>
      </c>
      <c r="E87" s="89">
        <v>394645.45</v>
      </c>
      <c r="F87" s="89">
        <v>375746.36000000004</v>
      </c>
      <c r="G87" s="89">
        <v>591520.57000000007</v>
      </c>
      <c r="H87" s="89">
        <v>537297.90000000014</v>
      </c>
      <c r="I87" s="89">
        <v>386607.09999999992</v>
      </c>
      <c r="J87" s="89">
        <v>403168.67</v>
      </c>
      <c r="K87" s="89">
        <v>399120.48000000004</v>
      </c>
      <c r="L87" s="89">
        <v>498544.76999999984</v>
      </c>
      <c r="M87" s="89">
        <v>545493.31999999995</v>
      </c>
      <c r="N87" s="178">
        <v>500855.82</v>
      </c>
      <c r="O87" s="89">
        <v>483034.41</v>
      </c>
      <c r="P87" s="98">
        <v>421781.41000000003</v>
      </c>
      <c r="Q87" s="98">
        <v>387161.91</v>
      </c>
      <c r="R87" s="207">
        <v>502401.83999999997</v>
      </c>
      <c r="S87" s="98">
        <v>591107.39999999991</v>
      </c>
      <c r="T87" s="98">
        <v>515884.50000000006</v>
      </c>
      <c r="U87" s="192"/>
      <c r="V87" s="83">
        <f t="shared" ref="V87" si="59">C87-O87</f>
        <v>20985.590000000026</v>
      </c>
      <c r="W87" s="83">
        <f t="shared" ref="W87" si="60">D87-P87</f>
        <v>18317.229999999923</v>
      </c>
      <c r="X87" s="83">
        <f>IF(Q87=0,0,E87-Q87)</f>
        <v>7483.5400000000373</v>
      </c>
      <c r="Y87" s="83">
        <f t="shared" ref="Y87:AB91" si="61">IF(R87=0,0,F87-R87)</f>
        <v>-126655.47999999992</v>
      </c>
      <c r="Z87" s="83">
        <f t="shared" si="61"/>
        <v>413.17000000015832</v>
      </c>
      <c r="AA87" s="83">
        <f t="shared" si="61"/>
        <v>21413.400000000081</v>
      </c>
      <c r="AB87" s="71">
        <f t="shared" si="61"/>
        <v>0</v>
      </c>
    </row>
    <row r="88" spans="1:28" x14ac:dyDescent="0.25">
      <c r="A88" s="4"/>
      <c r="B88" s="36" t="s">
        <v>42</v>
      </c>
      <c r="C88" s="97">
        <f>135474+10840</f>
        <v>146314</v>
      </c>
      <c r="D88" s="89">
        <v>120709.85000000009</v>
      </c>
      <c r="E88" s="89">
        <v>96816.56</v>
      </c>
      <c r="F88" s="89">
        <v>81366.790000000037</v>
      </c>
      <c r="G88" s="89">
        <v>105475.45000000003</v>
      </c>
      <c r="H88" s="89">
        <v>109612.36000000003</v>
      </c>
      <c r="I88" s="89">
        <v>78782.710000000036</v>
      </c>
      <c r="J88" s="89">
        <v>76268.160000000018</v>
      </c>
      <c r="K88" s="89">
        <v>75058.300000000017</v>
      </c>
      <c r="L88" s="89">
        <v>98313.540000000037</v>
      </c>
      <c r="M88" s="89">
        <v>113239.08999999998</v>
      </c>
      <c r="N88" s="178">
        <v>111512.26999999999</v>
      </c>
      <c r="O88" s="89">
        <v>111685.20000000004</v>
      </c>
      <c r="P88" s="98">
        <v>91942.05</v>
      </c>
      <c r="Q88" s="98">
        <v>76134.869999999966</v>
      </c>
      <c r="R88" s="207">
        <v>84308.119999999981</v>
      </c>
      <c r="S88" s="98">
        <v>93428.630000000048</v>
      </c>
      <c r="T88" s="98">
        <v>87369.209999999992</v>
      </c>
      <c r="U88" s="192"/>
      <c r="V88" s="83">
        <f t="shared" ref="V88:V91" si="62">C88-O88</f>
        <v>34628.799999999959</v>
      </c>
      <c r="W88" s="83">
        <f t="shared" ref="W88:W91" si="63">D88-P88</f>
        <v>28767.80000000009</v>
      </c>
      <c r="X88" s="83">
        <f t="shared" ref="X88:X91" si="64">IF(Q88=0,0,E88-Q88)</f>
        <v>20681.690000000031</v>
      </c>
      <c r="Y88" s="83">
        <f t="shared" si="61"/>
        <v>-2941.3299999999435</v>
      </c>
      <c r="Z88" s="83">
        <f t="shared" si="61"/>
        <v>12046.819999999978</v>
      </c>
      <c r="AA88" s="83">
        <f t="shared" si="61"/>
        <v>22243.150000000038</v>
      </c>
      <c r="AB88" s="71">
        <f t="shared" si="61"/>
        <v>0</v>
      </c>
    </row>
    <row r="89" spans="1:28" x14ac:dyDescent="0.25">
      <c r="A89" s="4"/>
      <c r="B89" s="36" t="s">
        <v>43</v>
      </c>
      <c r="C89" s="97">
        <f>10905.61+308.83</f>
        <v>11214.44</v>
      </c>
      <c r="D89" s="89">
        <v>10247.060000000001</v>
      </c>
      <c r="E89" s="89">
        <v>9227.34</v>
      </c>
      <c r="F89" s="89">
        <v>9074.3499999999985</v>
      </c>
      <c r="G89" s="89">
        <v>9922.090000000002</v>
      </c>
      <c r="H89" s="89">
        <v>9588.8100000000013</v>
      </c>
      <c r="I89" s="89">
        <v>7433.1499999999978</v>
      </c>
      <c r="J89" s="89">
        <v>8736.1</v>
      </c>
      <c r="K89" s="89">
        <v>8400.43</v>
      </c>
      <c r="L89" s="89">
        <v>10805.250000000002</v>
      </c>
      <c r="M89" s="89">
        <v>11787.590000000002</v>
      </c>
      <c r="N89" s="178">
        <v>13566.319999999992</v>
      </c>
      <c r="O89" s="89">
        <v>10379.629999999999</v>
      </c>
      <c r="P89" s="89">
        <v>7705.72</v>
      </c>
      <c r="Q89" s="89">
        <v>7298.6099999999979</v>
      </c>
      <c r="R89" s="207">
        <v>8343.93</v>
      </c>
      <c r="S89" s="89">
        <v>9044.0299999999988</v>
      </c>
      <c r="T89" s="89">
        <v>8080.93</v>
      </c>
      <c r="U89" s="192"/>
      <c r="V89" s="83">
        <f t="shared" si="62"/>
        <v>834.81000000000131</v>
      </c>
      <c r="W89" s="83">
        <f t="shared" si="63"/>
        <v>2541.3400000000011</v>
      </c>
      <c r="X89" s="83">
        <f t="shared" si="64"/>
        <v>1928.7300000000023</v>
      </c>
      <c r="Y89" s="83">
        <f t="shared" si="61"/>
        <v>730.41999999999825</v>
      </c>
      <c r="Z89" s="83">
        <f t="shared" si="61"/>
        <v>878.06000000000313</v>
      </c>
      <c r="AA89" s="83">
        <f t="shared" si="61"/>
        <v>1507.880000000001</v>
      </c>
      <c r="AB89" s="71">
        <f t="shared" si="61"/>
        <v>0</v>
      </c>
    </row>
    <row r="90" spans="1:28" x14ac:dyDescent="0.25">
      <c r="A90" s="4"/>
      <c r="B90" s="36" t="s">
        <v>44</v>
      </c>
      <c r="C90" s="97">
        <v>200192.88999999996</v>
      </c>
      <c r="D90" s="89">
        <v>210258.1100000001</v>
      </c>
      <c r="E90" s="89">
        <v>205336.72999999998</v>
      </c>
      <c r="F90" s="89">
        <v>200966.54</v>
      </c>
      <c r="G90" s="89">
        <v>298426.74</v>
      </c>
      <c r="H90" s="89">
        <v>301636.01</v>
      </c>
      <c r="I90" s="89">
        <v>247313.42000000004</v>
      </c>
      <c r="J90" s="89">
        <v>317613.04999999987</v>
      </c>
      <c r="K90" s="89">
        <v>241038.52000000005</v>
      </c>
      <c r="L90" s="89">
        <v>256122.46999999988</v>
      </c>
      <c r="M90" s="89">
        <v>282534.45000000007</v>
      </c>
      <c r="N90" s="178">
        <v>259094.80000000002</v>
      </c>
      <c r="O90" s="89">
        <v>271272.26999999996</v>
      </c>
      <c r="P90" s="89">
        <v>216292.01999999996</v>
      </c>
      <c r="Q90" s="89">
        <v>203218.24</v>
      </c>
      <c r="R90" s="207">
        <v>262880.05</v>
      </c>
      <c r="S90" s="89">
        <v>297528.97000000009</v>
      </c>
      <c r="T90" s="89">
        <v>264469.14</v>
      </c>
      <c r="U90" s="192"/>
      <c r="V90" s="83">
        <f t="shared" si="62"/>
        <v>-71079.38</v>
      </c>
      <c r="W90" s="83">
        <f t="shared" si="63"/>
        <v>-6033.909999999858</v>
      </c>
      <c r="X90" s="83">
        <f t="shared" si="64"/>
        <v>2118.4899999999907</v>
      </c>
      <c r="Y90" s="83">
        <f t="shared" si="61"/>
        <v>-61913.50999999998</v>
      </c>
      <c r="Z90" s="83">
        <f t="shared" si="61"/>
        <v>897.76999999990221</v>
      </c>
      <c r="AA90" s="83">
        <f t="shared" si="61"/>
        <v>37166.869999999995</v>
      </c>
      <c r="AB90" s="71">
        <f t="shared" si="61"/>
        <v>0</v>
      </c>
    </row>
    <row r="91" spans="1:28" x14ac:dyDescent="0.25">
      <c r="A91" s="4"/>
      <c r="B91" s="36" t="s">
        <v>45</v>
      </c>
      <c r="C91" s="97">
        <v>185068.25999999998</v>
      </c>
      <c r="D91" s="89">
        <v>178305.34</v>
      </c>
      <c r="E91" s="89">
        <v>148361.4</v>
      </c>
      <c r="F91" s="89">
        <v>156939.22999999998</v>
      </c>
      <c r="G91" s="89">
        <v>203634.83</v>
      </c>
      <c r="H91" s="89">
        <v>352720.33</v>
      </c>
      <c r="I91" s="89">
        <v>290473.92</v>
      </c>
      <c r="J91" s="89">
        <v>195515.82</v>
      </c>
      <c r="K91" s="89">
        <v>216992.10000000003</v>
      </c>
      <c r="L91" s="89">
        <v>208093.97999999998</v>
      </c>
      <c r="M91" s="89">
        <v>299132.11</v>
      </c>
      <c r="N91" s="178">
        <v>336169.66999999993</v>
      </c>
      <c r="O91" s="89">
        <v>323984.69</v>
      </c>
      <c r="P91" s="89">
        <v>285999.89</v>
      </c>
      <c r="Q91" s="89">
        <v>310018.68</v>
      </c>
      <c r="R91" s="207">
        <v>317082.18000000005</v>
      </c>
      <c r="S91" s="89">
        <v>370877.14</v>
      </c>
      <c r="T91" s="89">
        <v>0</v>
      </c>
      <c r="U91" s="192"/>
      <c r="V91" s="83">
        <f t="shared" si="62"/>
        <v>-138916.43000000002</v>
      </c>
      <c r="W91" s="83">
        <f t="shared" si="63"/>
        <v>-107694.55000000002</v>
      </c>
      <c r="X91" s="83">
        <f t="shared" si="64"/>
        <v>-161657.28</v>
      </c>
      <c r="Y91" s="83">
        <f t="shared" si="61"/>
        <v>-160142.95000000007</v>
      </c>
      <c r="Z91" s="83">
        <f t="shared" si="61"/>
        <v>-167242.31000000003</v>
      </c>
      <c r="AA91" s="83">
        <f t="shared" si="61"/>
        <v>0</v>
      </c>
      <c r="AB91" s="71">
        <f t="shared" si="61"/>
        <v>0</v>
      </c>
    </row>
    <row r="92" spans="1:28" x14ac:dyDescent="0.25">
      <c r="A92" s="4"/>
      <c r="B92" s="36" t="s">
        <v>46</v>
      </c>
      <c r="C92" s="108">
        <f>SUM(C87:C91)</f>
        <v>1046809.5899999999</v>
      </c>
      <c r="D92" s="89">
        <f>SUM(D87:D91)</f>
        <v>959619.00000000012</v>
      </c>
      <c r="E92" s="89">
        <f t="shared" ref="E92:AB92" si="65">SUM(E87:E91)</f>
        <v>854387.4800000001</v>
      </c>
      <c r="F92" s="89">
        <f t="shared" si="65"/>
        <v>824093.27</v>
      </c>
      <c r="G92" s="89">
        <f t="shared" si="65"/>
        <v>1208979.6800000002</v>
      </c>
      <c r="H92" s="89">
        <f t="shared" si="65"/>
        <v>1310855.4100000001</v>
      </c>
      <c r="I92" s="89">
        <f t="shared" si="65"/>
        <v>1010610.3</v>
      </c>
      <c r="J92" s="89">
        <f t="shared" si="65"/>
        <v>1001301.7999999998</v>
      </c>
      <c r="K92" s="89">
        <f t="shared" si="65"/>
        <v>940609.83000000007</v>
      </c>
      <c r="L92" s="89">
        <f t="shared" si="65"/>
        <v>1071880.0099999998</v>
      </c>
      <c r="M92" s="89">
        <f t="shared" si="65"/>
        <v>1252186.56</v>
      </c>
      <c r="N92" s="178">
        <f t="shared" si="65"/>
        <v>1221198.8799999999</v>
      </c>
      <c r="O92" s="89">
        <f t="shared" si="65"/>
        <v>1200356.2</v>
      </c>
      <c r="P92" s="89">
        <f t="shared" si="65"/>
        <v>1023721.09</v>
      </c>
      <c r="Q92" s="89">
        <f t="shared" si="65"/>
        <v>983832.30999999982</v>
      </c>
      <c r="R92" s="89">
        <f t="shared" si="65"/>
        <v>1175016.1200000001</v>
      </c>
      <c r="S92" s="89">
        <f t="shared" si="65"/>
        <v>1361986.17</v>
      </c>
      <c r="T92" s="89">
        <f t="shared" si="65"/>
        <v>875803.78000000014</v>
      </c>
      <c r="U92" s="192">
        <f t="shared" si="65"/>
        <v>0</v>
      </c>
      <c r="V92" s="190">
        <f t="shared" si="65"/>
        <v>-153546.61000000004</v>
      </c>
      <c r="W92" s="190">
        <f t="shared" si="65"/>
        <v>-64102.089999999858</v>
      </c>
      <c r="X92" s="190">
        <f t="shared" si="65"/>
        <v>-129444.82999999993</v>
      </c>
      <c r="Y92" s="190">
        <f t="shared" si="65"/>
        <v>-350922.84999999992</v>
      </c>
      <c r="Z92" s="190">
        <f t="shared" si="65"/>
        <v>-153006.49</v>
      </c>
      <c r="AA92" s="190">
        <f t="shared" si="65"/>
        <v>82331.300000000119</v>
      </c>
      <c r="AB92" s="71">
        <f t="shared" si="65"/>
        <v>0</v>
      </c>
    </row>
    <row r="93" spans="1:28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80"/>
      <c r="O93" s="93"/>
      <c r="P93" s="91"/>
      <c r="Q93" s="91"/>
      <c r="R93" s="89"/>
      <c r="S93" s="91"/>
      <c r="T93" s="91"/>
      <c r="U93" s="180"/>
      <c r="V93" s="85"/>
      <c r="W93" s="94"/>
      <c r="X93" s="95"/>
      <c r="Y93" s="95"/>
      <c r="Z93" s="95"/>
      <c r="AA93" s="95"/>
      <c r="AB93" s="96"/>
    </row>
    <row r="94" spans="1:28" x14ac:dyDescent="0.25">
      <c r="A94" s="4"/>
      <c r="B94" s="36" t="s">
        <v>41</v>
      </c>
      <c r="C94" s="97">
        <f>C80+C87</f>
        <v>3272682.77</v>
      </c>
      <c r="D94" s="98">
        <f t="shared" ref="D94:U98" si="66">D80+D87</f>
        <v>2879215.0299999993</v>
      </c>
      <c r="E94" s="98">
        <f t="shared" si="66"/>
        <v>2611638.63</v>
      </c>
      <c r="F94" s="98">
        <f t="shared" si="66"/>
        <v>2444791.3699999996</v>
      </c>
      <c r="G94" s="98">
        <f t="shared" si="66"/>
        <v>3573568.84</v>
      </c>
      <c r="H94" s="98">
        <f t="shared" si="66"/>
        <v>3592625.8100000005</v>
      </c>
      <c r="I94" s="98">
        <f t="shared" si="66"/>
        <v>2635358.88</v>
      </c>
      <c r="J94" s="98">
        <f t="shared" si="66"/>
        <v>2639031.4922000002</v>
      </c>
      <c r="K94" s="98">
        <f t="shared" si="66"/>
        <v>2638642.2800000003</v>
      </c>
      <c r="L94" s="98">
        <f t="shared" si="66"/>
        <v>3452640.0299999993</v>
      </c>
      <c r="M94" s="98">
        <f t="shared" si="66"/>
        <v>3905019.1599999992</v>
      </c>
      <c r="N94" s="178">
        <f t="shared" si="66"/>
        <v>3554740.8000000003</v>
      </c>
      <c r="O94" s="98">
        <f t="shared" si="66"/>
        <v>3320711.1399999997</v>
      </c>
      <c r="P94" s="98">
        <f t="shared" si="66"/>
        <v>2977628.1800000011</v>
      </c>
      <c r="Q94" s="98">
        <f t="shared" si="66"/>
        <v>2793911.63</v>
      </c>
      <c r="R94" s="98">
        <v>3319717.0900000134</v>
      </c>
      <c r="S94" s="98">
        <v>4032947.980000013</v>
      </c>
      <c r="T94" s="98">
        <f t="shared" si="66"/>
        <v>3629630.2000000142</v>
      </c>
      <c r="U94" s="178">
        <f t="shared" si="66"/>
        <v>0</v>
      </c>
      <c r="V94" s="89">
        <f>C94-O94</f>
        <v>-48028.369999999646</v>
      </c>
      <c r="W94" s="89">
        <f>D94-P94</f>
        <v>-98413.15000000177</v>
      </c>
      <c r="X94" s="80">
        <f>IF(Q94=0,0,E94-Q94)</f>
        <v>-182273</v>
      </c>
      <c r="Y94" s="80">
        <f t="shared" ref="Y94:AB98" si="67">IF(R94=0,0,F94-R94)</f>
        <v>-874925.72000001371</v>
      </c>
      <c r="Z94" s="80">
        <f t="shared" si="67"/>
        <v>-459379.14000001317</v>
      </c>
      <c r="AA94" s="80">
        <f t="shared" si="67"/>
        <v>-37004.390000013635</v>
      </c>
      <c r="AB94" s="88">
        <f t="shared" si="67"/>
        <v>0</v>
      </c>
    </row>
    <row r="95" spans="1:28" x14ac:dyDescent="0.25">
      <c r="A95" s="4"/>
      <c r="B95" s="36" t="s">
        <v>42</v>
      </c>
      <c r="C95" s="97">
        <f t="shared" ref="C95:Q98" si="68">C81+C88</f>
        <v>625743.39</v>
      </c>
      <c r="D95" s="98">
        <f t="shared" si="68"/>
        <v>519862.16000000009</v>
      </c>
      <c r="E95" s="98">
        <f t="shared" si="68"/>
        <v>451579.91</v>
      </c>
      <c r="F95" s="98">
        <f t="shared" si="68"/>
        <v>371972.85000000003</v>
      </c>
      <c r="G95" s="98">
        <f t="shared" si="68"/>
        <v>460122.72000000009</v>
      </c>
      <c r="H95" s="98">
        <f t="shared" si="68"/>
        <v>480349.08000000007</v>
      </c>
      <c r="I95" s="98">
        <f t="shared" si="68"/>
        <v>366016.62000000005</v>
      </c>
      <c r="J95" s="98">
        <f t="shared" si="68"/>
        <v>353147.21</v>
      </c>
      <c r="K95" s="98">
        <f t="shared" si="68"/>
        <v>347771.09000000008</v>
      </c>
      <c r="L95" s="98">
        <f t="shared" si="68"/>
        <v>472678.43</v>
      </c>
      <c r="M95" s="98">
        <f t="shared" si="68"/>
        <v>567220.14</v>
      </c>
      <c r="N95" s="178">
        <f t="shared" si="68"/>
        <v>548382.03999999992</v>
      </c>
      <c r="O95" s="98">
        <f t="shared" si="68"/>
        <v>545130.4800000001</v>
      </c>
      <c r="P95" s="98">
        <f t="shared" si="68"/>
        <v>469782.4</v>
      </c>
      <c r="Q95" s="98">
        <f t="shared" si="68"/>
        <v>426115.17999999982</v>
      </c>
      <c r="R95" s="98">
        <v>424574.43999999994</v>
      </c>
      <c r="S95" s="98">
        <v>481618.24</v>
      </c>
      <c r="T95" s="98">
        <f t="shared" si="66"/>
        <v>502347.46000000008</v>
      </c>
      <c r="U95" s="178">
        <f t="shared" si="66"/>
        <v>0</v>
      </c>
      <c r="V95" s="89">
        <f t="shared" ref="V95:W98" si="69">C95-O95</f>
        <v>80612.909999999916</v>
      </c>
      <c r="W95" s="89">
        <f t="shared" si="69"/>
        <v>50079.760000000068</v>
      </c>
      <c r="X95" s="80">
        <f t="shared" ref="X95:X98" si="70">IF(Q95=0,0,E95-Q95)</f>
        <v>25464.730000000156</v>
      </c>
      <c r="Y95" s="80">
        <f t="shared" si="67"/>
        <v>-52601.589999999909</v>
      </c>
      <c r="Z95" s="80">
        <f t="shared" si="67"/>
        <v>-21495.519999999902</v>
      </c>
      <c r="AA95" s="80">
        <f t="shared" si="67"/>
        <v>-21998.380000000005</v>
      </c>
      <c r="AB95" s="88">
        <f t="shared" si="67"/>
        <v>0</v>
      </c>
    </row>
    <row r="96" spans="1:28" x14ac:dyDescent="0.25">
      <c r="A96" s="4"/>
      <c r="B96" s="36" t="s">
        <v>43</v>
      </c>
      <c r="C96" s="97">
        <f t="shared" si="68"/>
        <v>174253.88</v>
      </c>
      <c r="D96" s="98">
        <f t="shared" si="66"/>
        <v>150869.82999999996</v>
      </c>
      <c r="E96" s="98">
        <f t="shared" si="66"/>
        <v>131025.54000000001</v>
      </c>
      <c r="F96" s="98">
        <f t="shared" si="66"/>
        <v>118960.75999999998</v>
      </c>
      <c r="G96" s="98">
        <f t="shared" si="66"/>
        <v>123493.59999999998</v>
      </c>
      <c r="H96" s="98">
        <f t="shared" si="66"/>
        <v>123977.11000000003</v>
      </c>
      <c r="I96" s="98">
        <f t="shared" si="66"/>
        <v>105112.11999999997</v>
      </c>
      <c r="J96" s="98">
        <f t="shared" si="66"/>
        <v>117286.36</v>
      </c>
      <c r="K96" s="98">
        <f t="shared" si="66"/>
        <v>115414.68</v>
      </c>
      <c r="L96" s="98">
        <f t="shared" si="66"/>
        <v>150158.52000000002</v>
      </c>
      <c r="M96" s="98">
        <f t="shared" si="66"/>
        <v>165467.74000000002</v>
      </c>
      <c r="N96" s="178">
        <f t="shared" si="66"/>
        <v>168576.64999999997</v>
      </c>
      <c r="O96" s="98">
        <f t="shared" si="66"/>
        <v>156430.87999999998</v>
      </c>
      <c r="P96" s="98">
        <f t="shared" si="66"/>
        <v>126487.29999999997</v>
      </c>
      <c r="Q96" s="98">
        <f t="shared" si="66"/>
        <v>117524.78000000003</v>
      </c>
      <c r="R96" s="98">
        <v>119074.00000000003</v>
      </c>
      <c r="S96" s="98">
        <v>123484.97000000003</v>
      </c>
      <c r="T96" s="98">
        <f t="shared" si="66"/>
        <v>112639.00999999998</v>
      </c>
      <c r="U96" s="178">
        <f t="shared" si="66"/>
        <v>0</v>
      </c>
      <c r="V96" s="89">
        <f t="shared" si="69"/>
        <v>17823.000000000029</v>
      </c>
      <c r="W96" s="89">
        <f t="shared" si="69"/>
        <v>24382.529999999984</v>
      </c>
      <c r="X96" s="80">
        <f t="shared" si="70"/>
        <v>13500.75999999998</v>
      </c>
      <c r="Y96" s="80">
        <f t="shared" si="67"/>
        <v>-113.24000000004889</v>
      </c>
      <c r="Z96" s="80">
        <f t="shared" si="67"/>
        <v>8.629999999946449</v>
      </c>
      <c r="AA96" s="80">
        <f t="shared" si="67"/>
        <v>11338.100000000049</v>
      </c>
      <c r="AB96" s="79">
        <f t="shared" si="67"/>
        <v>0</v>
      </c>
    </row>
    <row r="97" spans="1:28" x14ac:dyDescent="0.25">
      <c r="A97" s="4"/>
      <c r="B97" s="36" t="s">
        <v>44</v>
      </c>
      <c r="C97" s="97">
        <f t="shared" si="68"/>
        <v>1392875.7000000002</v>
      </c>
      <c r="D97" s="98">
        <f t="shared" si="66"/>
        <v>1263315.48</v>
      </c>
      <c r="E97" s="98">
        <f t="shared" si="66"/>
        <v>1215885.0599999998</v>
      </c>
      <c r="F97" s="98">
        <f t="shared" si="66"/>
        <v>1190632.72</v>
      </c>
      <c r="G97" s="98">
        <f t="shared" si="66"/>
        <v>1499724.0999999996</v>
      </c>
      <c r="H97" s="98">
        <f t="shared" si="66"/>
        <v>1541730.5099999998</v>
      </c>
      <c r="I97" s="98">
        <f t="shared" si="66"/>
        <v>1279608.0100000002</v>
      </c>
      <c r="J97" s="98">
        <f t="shared" si="66"/>
        <v>1376522.2999999998</v>
      </c>
      <c r="K97" s="98">
        <f t="shared" si="66"/>
        <v>1213590.6499999999</v>
      </c>
      <c r="L97" s="98">
        <f t="shared" si="66"/>
        <v>1363142.8099999996</v>
      </c>
      <c r="M97" s="98">
        <f t="shared" si="66"/>
        <v>1549720.56</v>
      </c>
      <c r="N97" s="178">
        <f t="shared" si="66"/>
        <v>1517212.12</v>
      </c>
      <c r="O97" s="98">
        <f t="shared" si="66"/>
        <v>1519266.8699999999</v>
      </c>
      <c r="P97" s="98">
        <f t="shared" si="66"/>
        <v>1127183.2</v>
      </c>
      <c r="Q97" s="98">
        <f t="shared" si="66"/>
        <v>1025157.37</v>
      </c>
      <c r="R97" s="98">
        <v>1201807.2500000002</v>
      </c>
      <c r="S97" s="98">
        <v>1400292.1800000002</v>
      </c>
      <c r="T97" s="98">
        <f t="shared" si="66"/>
        <v>1230368.3300000003</v>
      </c>
      <c r="U97" s="178">
        <f t="shared" si="66"/>
        <v>0</v>
      </c>
      <c r="V97" s="89">
        <f t="shared" si="69"/>
        <v>-126391.16999999969</v>
      </c>
      <c r="W97" s="89">
        <f t="shared" si="69"/>
        <v>136132.28000000003</v>
      </c>
      <c r="X97" s="80">
        <f t="shared" si="70"/>
        <v>190727.68999999983</v>
      </c>
      <c r="Y97" s="80">
        <f t="shared" si="67"/>
        <v>-11174.530000000261</v>
      </c>
      <c r="Z97" s="80">
        <f t="shared" si="67"/>
        <v>99431.91999999946</v>
      </c>
      <c r="AA97" s="80">
        <f t="shared" si="67"/>
        <v>311362.17999999947</v>
      </c>
      <c r="AB97" s="88">
        <f t="shared" si="67"/>
        <v>0</v>
      </c>
    </row>
    <row r="98" spans="1:28" x14ac:dyDescent="0.25">
      <c r="A98" s="4"/>
      <c r="B98" s="36" t="s">
        <v>45</v>
      </c>
      <c r="C98" s="97">
        <f t="shared" si="68"/>
        <v>1128352.3400000001</v>
      </c>
      <c r="D98" s="98">
        <f t="shared" si="66"/>
        <v>1065785.17</v>
      </c>
      <c r="E98" s="98">
        <f t="shared" si="66"/>
        <v>1069765.0387197353</v>
      </c>
      <c r="F98" s="98">
        <f t="shared" si="66"/>
        <v>1109797.9412802644</v>
      </c>
      <c r="G98" s="98">
        <f t="shared" si="66"/>
        <v>1239753.1600000001</v>
      </c>
      <c r="H98" s="98">
        <f t="shared" si="66"/>
        <v>1303512.83</v>
      </c>
      <c r="I98" s="98">
        <f t="shared" si="66"/>
        <v>1158889.33</v>
      </c>
      <c r="J98" s="98">
        <f t="shared" si="66"/>
        <v>1120493.72</v>
      </c>
      <c r="K98" s="98">
        <f t="shared" si="66"/>
        <v>1091345.96</v>
      </c>
      <c r="L98" s="98">
        <f t="shared" si="66"/>
        <v>1104374</v>
      </c>
      <c r="M98" s="98">
        <f t="shared" si="66"/>
        <v>1177962.9300000002</v>
      </c>
      <c r="N98" s="178">
        <f t="shared" si="66"/>
        <v>1281913.3299999996</v>
      </c>
      <c r="O98" s="98">
        <f t="shared" si="66"/>
        <v>1226067.01</v>
      </c>
      <c r="P98" s="98">
        <f t="shared" si="66"/>
        <v>1004973.33</v>
      </c>
      <c r="Q98" s="98">
        <f t="shared" si="66"/>
        <v>1080633.07</v>
      </c>
      <c r="R98" s="98">
        <v>1190718.0199999998</v>
      </c>
      <c r="S98" s="98">
        <v>1308665.5699999998</v>
      </c>
      <c r="T98" s="98">
        <f t="shared" si="66"/>
        <v>68754.95</v>
      </c>
      <c r="U98" s="178">
        <f t="shared" si="66"/>
        <v>0</v>
      </c>
      <c r="V98" s="89">
        <f t="shared" si="69"/>
        <v>-97714.669999999925</v>
      </c>
      <c r="W98" s="89">
        <f t="shared" si="69"/>
        <v>60811.839999999967</v>
      </c>
      <c r="X98" s="80">
        <f t="shared" si="70"/>
        <v>-10868.031280264724</v>
      </c>
      <c r="Y98" s="80">
        <f t="shared" si="67"/>
        <v>-80920.078719735378</v>
      </c>
      <c r="Z98" s="80">
        <f t="shared" si="67"/>
        <v>-68912.409999999683</v>
      </c>
      <c r="AA98" s="80">
        <f t="shared" si="67"/>
        <v>1234757.8800000001</v>
      </c>
      <c r="AB98" s="88">
        <f t="shared" si="67"/>
        <v>0</v>
      </c>
    </row>
    <row r="99" spans="1:28" ht="15.75" thickBot="1" x14ac:dyDescent="0.3">
      <c r="A99" s="4"/>
      <c r="B99" s="38" t="s">
        <v>46</v>
      </c>
      <c r="C99" s="100">
        <f>SUM(C94:C98)</f>
        <v>6593908.0800000001</v>
      </c>
      <c r="D99" s="158">
        <f t="shared" ref="D99:U99" si="71">SUM(D94:D98)</f>
        <v>5879047.6699999999</v>
      </c>
      <c r="E99" s="158">
        <f t="shared" si="71"/>
        <v>5479894.1787197348</v>
      </c>
      <c r="F99" s="158">
        <f t="shared" si="71"/>
        <v>5236155.6412802637</v>
      </c>
      <c r="G99" s="158">
        <f t="shared" si="71"/>
        <v>6896662.4199999999</v>
      </c>
      <c r="H99" s="158">
        <f t="shared" si="71"/>
        <v>7042195.3400000008</v>
      </c>
      <c r="I99" s="158">
        <f t="shared" si="71"/>
        <v>5544984.9600000009</v>
      </c>
      <c r="J99" s="158">
        <f t="shared" si="71"/>
        <v>5606481.0821999991</v>
      </c>
      <c r="K99" s="158">
        <f t="shared" si="71"/>
        <v>5406764.6600000001</v>
      </c>
      <c r="L99" s="158">
        <f t="shared" si="71"/>
        <v>6542993.7899999991</v>
      </c>
      <c r="M99" s="158">
        <f t="shared" si="71"/>
        <v>7365390.5299999993</v>
      </c>
      <c r="N99" s="181">
        <f t="shared" si="71"/>
        <v>7070824.9399999995</v>
      </c>
      <c r="O99" s="158">
        <f t="shared" si="71"/>
        <v>6767606.379999999</v>
      </c>
      <c r="P99" s="158">
        <f t="shared" si="71"/>
        <v>5706054.4100000011</v>
      </c>
      <c r="Q99" s="158">
        <f t="shared" si="71"/>
        <v>5443342.0300000003</v>
      </c>
      <c r="R99" s="158">
        <f t="shared" si="71"/>
        <v>6255890.8000000129</v>
      </c>
      <c r="S99" s="158">
        <f t="shared" si="71"/>
        <v>7347008.9400000125</v>
      </c>
      <c r="T99" s="101">
        <f t="shared" si="71"/>
        <v>5543739.9500000142</v>
      </c>
      <c r="U99" s="181">
        <f t="shared" si="71"/>
        <v>0</v>
      </c>
      <c r="V99" s="82">
        <f>SUM(V94:V98)</f>
        <v>-173698.29999999932</v>
      </c>
      <c r="W99" s="82">
        <f>SUM(W94:W98)</f>
        <v>172993.25999999826</v>
      </c>
      <c r="X99" s="82">
        <f t="shared" ref="X99:AB99" si="72">SUM(X94:X98)</f>
        <v>36552.14871973524</v>
      </c>
      <c r="Y99" s="82">
        <f t="shared" si="72"/>
        <v>-1019735.1587197492</v>
      </c>
      <c r="Z99" s="82">
        <f t="shared" si="72"/>
        <v>-450346.52000001335</v>
      </c>
      <c r="AA99" s="82">
        <f t="shared" si="72"/>
        <v>1498455.3899999859</v>
      </c>
      <c r="AB99" s="81">
        <f t="shared" si="72"/>
        <v>0</v>
      </c>
    </row>
    <row r="100" spans="1:28" x14ac:dyDescent="0.25">
      <c r="A100" s="4">
        <f>+A93+1</f>
        <v>14</v>
      </c>
      <c r="B100" s="45" t="s">
        <v>40</v>
      </c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4"/>
      <c r="O100" s="160"/>
      <c r="P100" s="103"/>
      <c r="Q100" s="103"/>
      <c r="R100" s="103"/>
      <c r="S100" s="103"/>
      <c r="T100" s="103"/>
      <c r="U100" s="182"/>
      <c r="V100" s="167"/>
      <c r="W100" s="105"/>
      <c r="X100" s="106"/>
      <c r="Y100" s="106"/>
      <c r="Z100" s="106"/>
      <c r="AA100" s="106"/>
      <c r="AB100" s="107"/>
    </row>
    <row r="101" spans="1:28" x14ac:dyDescent="0.25">
      <c r="A101" s="4"/>
      <c r="B101" s="36" t="s">
        <v>41</v>
      </c>
      <c r="C101" s="86">
        <v>3439502.209999999</v>
      </c>
      <c r="D101" s="87">
        <v>3315619.63</v>
      </c>
      <c r="E101" s="87">
        <v>2917286.5100000021</v>
      </c>
      <c r="F101" s="89">
        <v>2721127.7499999907</v>
      </c>
      <c r="G101" s="87">
        <v>2823756.61</v>
      </c>
      <c r="H101" s="87">
        <v>3347103.13</v>
      </c>
      <c r="I101" s="87">
        <v>3335849.53</v>
      </c>
      <c r="J101" s="87">
        <v>2977656.439999999</v>
      </c>
      <c r="K101" s="87">
        <v>2489342.8400000008</v>
      </c>
      <c r="L101" s="87">
        <v>2725569.9899999918</v>
      </c>
      <c r="M101" s="87">
        <v>3259700.16</v>
      </c>
      <c r="N101" s="88">
        <v>3351058.9400000004</v>
      </c>
      <c r="O101" s="89">
        <v>3194877.2100000088</v>
      </c>
      <c r="P101" s="200">
        <v>3085510.16</v>
      </c>
      <c r="Q101" s="87">
        <v>2764283.6400000011</v>
      </c>
      <c r="R101" s="87">
        <v>2821570.7000000011</v>
      </c>
      <c r="S101" s="87">
        <v>3135887.56</v>
      </c>
      <c r="T101" s="87">
        <v>3009470.42</v>
      </c>
      <c r="U101" s="183"/>
      <c r="V101" s="89">
        <f>C101-O101</f>
        <v>244624.99999999022</v>
      </c>
      <c r="W101" s="89">
        <f t="shared" ref="W101:W105" si="73">D101-P101</f>
        <v>230109.46999999974</v>
      </c>
      <c r="X101" s="80">
        <f>IF(Q101=0,0,E101-Q101)</f>
        <v>153002.87000000104</v>
      </c>
      <c r="Y101" s="80">
        <f t="shared" ref="Y101:Y105" si="74">IF(R101=0,0,F101-R101)</f>
        <v>-100442.95000001043</v>
      </c>
      <c r="Z101" s="80">
        <f t="shared" ref="Z101:Z105" si="75">IF(S101=0,0,G101-S101)</f>
        <v>-312130.95000000019</v>
      </c>
      <c r="AA101" s="80">
        <f t="shared" ref="AA101:AA105" si="76">IF(T101=0,0,H101-T101)</f>
        <v>337632.70999999996</v>
      </c>
      <c r="AB101" s="88">
        <f t="shared" ref="AB101:AB105" si="77">IF(U101=0,0,I101-U101)</f>
        <v>0</v>
      </c>
    </row>
    <row r="102" spans="1:28" x14ac:dyDescent="0.25">
      <c r="A102" s="4"/>
      <c r="B102" s="36" t="s">
        <v>42</v>
      </c>
      <c r="C102" s="86">
        <v>476259.82</v>
      </c>
      <c r="D102" s="87">
        <v>452363.55</v>
      </c>
      <c r="E102" s="87">
        <v>534272.73</v>
      </c>
      <c r="F102" s="89">
        <v>393710.95</v>
      </c>
      <c r="G102" s="87">
        <v>434229.98</v>
      </c>
      <c r="H102" s="87">
        <v>471373.42</v>
      </c>
      <c r="I102" s="87">
        <v>522215.52</v>
      </c>
      <c r="J102" s="87">
        <v>487236.33</v>
      </c>
      <c r="K102" s="87">
        <v>369828.14</v>
      </c>
      <c r="L102" s="87">
        <v>354562.3</v>
      </c>
      <c r="M102" s="87">
        <v>386856.24</v>
      </c>
      <c r="N102" s="88">
        <v>429199.03</v>
      </c>
      <c r="O102" s="89">
        <v>405954.47</v>
      </c>
      <c r="P102" s="200">
        <v>412260.27</v>
      </c>
      <c r="Q102" s="87">
        <v>388896.32</v>
      </c>
      <c r="R102" s="87">
        <v>360167.55000000005</v>
      </c>
      <c r="S102" s="87">
        <v>389025.33999999997</v>
      </c>
      <c r="T102" s="87">
        <v>497415.47</v>
      </c>
      <c r="U102" s="183"/>
      <c r="V102" s="89">
        <f t="shared" ref="V102:V105" si="78">C102-O102</f>
        <v>70305.350000000035</v>
      </c>
      <c r="W102" s="89">
        <f t="shared" si="73"/>
        <v>40103.27999999997</v>
      </c>
      <c r="X102" s="80">
        <f t="shared" ref="X102:X105" si="79">IF(Q102=0,0,E102-Q102)</f>
        <v>145376.40999999997</v>
      </c>
      <c r="Y102" s="80">
        <f t="shared" si="74"/>
        <v>33543.399999999965</v>
      </c>
      <c r="Z102" s="80">
        <f t="shared" si="75"/>
        <v>45204.640000000014</v>
      </c>
      <c r="AA102" s="80">
        <f t="shared" si="76"/>
        <v>-26042.049999999988</v>
      </c>
      <c r="AB102" s="88">
        <f t="shared" si="77"/>
        <v>0</v>
      </c>
    </row>
    <row r="103" spans="1:28" x14ac:dyDescent="0.25">
      <c r="A103" s="4"/>
      <c r="B103" s="36" t="s">
        <v>43</v>
      </c>
      <c r="C103" s="86">
        <v>189675.16</v>
      </c>
      <c r="D103" s="87">
        <v>166411.04</v>
      </c>
      <c r="E103" s="87">
        <v>155243.5900000002</v>
      </c>
      <c r="F103" s="89">
        <v>125473.40000000011</v>
      </c>
      <c r="G103" s="87">
        <v>120735.83</v>
      </c>
      <c r="H103" s="87">
        <v>126649.5000000001</v>
      </c>
      <c r="I103" s="87">
        <v>142015.34999999992</v>
      </c>
      <c r="J103" s="87">
        <v>127574.08999999991</v>
      </c>
      <c r="K103" s="87">
        <v>126602.7</v>
      </c>
      <c r="L103" s="87">
        <v>145058.81</v>
      </c>
      <c r="M103" s="87">
        <v>159143.10999999999</v>
      </c>
      <c r="N103" s="88">
        <v>152700.19</v>
      </c>
      <c r="O103" s="89">
        <v>171492</v>
      </c>
      <c r="P103" s="200">
        <v>152391.00999999989</v>
      </c>
      <c r="Q103" s="87">
        <v>130102.54999999978</v>
      </c>
      <c r="R103" s="87">
        <v>126160.76000000001</v>
      </c>
      <c r="S103" s="87">
        <v>126982.59</v>
      </c>
      <c r="T103" s="87">
        <v>108322.89</v>
      </c>
      <c r="U103" s="183"/>
      <c r="V103" s="89">
        <f t="shared" si="78"/>
        <v>18183.160000000003</v>
      </c>
      <c r="W103" s="89">
        <f t="shared" si="73"/>
        <v>14020.030000000115</v>
      </c>
      <c r="X103" s="80">
        <f t="shared" si="79"/>
        <v>25141.040000000416</v>
      </c>
      <c r="Y103" s="80">
        <f t="shared" si="74"/>
        <v>-687.35999999989872</v>
      </c>
      <c r="Z103" s="80">
        <f t="shared" si="75"/>
        <v>-6246.7599999999948</v>
      </c>
      <c r="AA103" s="80">
        <f t="shared" si="76"/>
        <v>18326.610000000102</v>
      </c>
      <c r="AB103" s="79">
        <f t="shared" si="77"/>
        <v>0</v>
      </c>
    </row>
    <row r="104" spans="1:28" x14ac:dyDescent="0.25">
      <c r="A104" s="4"/>
      <c r="B104" s="36" t="s">
        <v>44</v>
      </c>
      <c r="C104" s="86">
        <v>1667565.85</v>
      </c>
      <c r="D104" s="87">
        <v>1565745.2100000009</v>
      </c>
      <c r="E104" s="87">
        <v>1356112.6700000002</v>
      </c>
      <c r="F104" s="89">
        <v>1252875.7000000002</v>
      </c>
      <c r="G104" s="87">
        <v>1228376.6900000009</v>
      </c>
      <c r="H104" s="87">
        <v>1430924.620000001</v>
      </c>
      <c r="I104" s="87">
        <v>1555080.359999998</v>
      </c>
      <c r="J104" s="87">
        <v>1287538.5100000009</v>
      </c>
      <c r="K104" s="87">
        <v>1254505.7599999988</v>
      </c>
      <c r="L104" s="87">
        <v>1342471.76</v>
      </c>
      <c r="M104" s="87">
        <v>1435726.3599999999</v>
      </c>
      <c r="N104" s="88">
        <v>1458350.339999998</v>
      </c>
      <c r="O104" s="89">
        <v>1522239.0100000012</v>
      </c>
      <c r="P104" s="200">
        <v>1318908.2899999991</v>
      </c>
      <c r="Q104" s="87">
        <v>1147385.7999999998</v>
      </c>
      <c r="R104" s="87">
        <v>1094718.3199999998</v>
      </c>
      <c r="S104" s="87">
        <v>1295857.56</v>
      </c>
      <c r="T104" s="87">
        <v>1170875.07</v>
      </c>
      <c r="U104" s="183"/>
      <c r="V104" s="89">
        <f t="shared" si="78"/>
        <v>145326.83999999892</v>
      </c>
      <c r="W104" s="89">
        <f t="shared" si="73"/>
        <v>246836.92000000179</v>
      </c>
      <c r="X104" s="80">
        <f t="shared" si="79"/>
        <v>208726.87000000034</v>
      </c>
      <c r="Y104" s="80">
        <f t="shared" si="74"/>
        <v>158157.38000000035</v>
      </c>
      <c r="Z104" s="80">
        <f t="shared" si="75"/>
        <v>-67480.86999999918</v>
      </c>
      <c r="AA104" s="80">
        <f t="shared" si="76"/>
        <v>260049.55000000098</v>
      </c>
      <c r="AB104" s="88">
        <f t="shared" si="77"/>
        <v>0</v>
      </c>
    </row>
    <row r="105" spans="1:28" x14ac:dyDescent="0.25">
      <c r="A105" s="4"/>
      <c r="B105" s="36" t="s">
        <v>45</v>
      </c>
      <c r="C105" s="86">
        <v>827949.76</v>
      </c>
      <c r="D105" s="87">
        <v>969628.90999999992</v>
      </c>
      <c r="E105" s="87">
        <v>697962.98</v>
      </c>
      <c r="F105" s="89">
        <v>908343.64999999991</v>
      </c>
      <c r="G105" s="87">
        <v>965669.09000000008</v>
      </c>
      <c r="H105" s="87">
        <v>846657.47</v>
      </c>
      <c r="I105" s="87">
        <v>1029721.6399999999</v>
      </c>
      <c r="J105" s="87">
        <v>905792.48</v>
      </c>
      <c r="K105" s="87">
        <v>926102.67999999993</v>
      </c>
      <c r="L105" s="87">
        <v>1087833.3199999998</v>
      </c>
      <c r="M105" s="87">
        <v>804969.2</v>
      </c>
      <c r="N105" s="88">
        <v>835344.86</v>
      </c>
      <c r="O105" s="89">
        <v>971538.66999999993</v>
      </c>
      <c r="P105" s="200">
        <v>764872.39</v>
      </c>
      <c r="Q105" s="87">
        <v>740987.21</v>
      </c>
      <c r="R105" s="87">
        <v>874435.05</v>
      </c>
      <c r="S105" s="87">
        <v>932530.23</v>
      </c>
      <c r="T105" s="87">
        <v>738634.28</v>
      </c>
      <c r="U105" s="183"/>
      <c r="V105" s="89">
        <f t="shared" si="78"/>
        <v>-143588.90999999992</v>
      </c>
      <c r="W105" s="89">
        <f t="shared" si="73"/>
        <v>204756.5199999999</v>
      </c>
      <c r="X105" s="80">
        <f t="shared" si="79"/>
        <v>-43024.229999999981</v>
      </c>
      <c r="Y105" s="80">
        <f t="shared" si="74"/>
        <v>33908.59999999986</v>
      </c>
      <c r="Z105" s="80">
        <f t="shared" si="75"/>
        <v>33138.860000000102</v>
      </c>
      <c r="AA105" s="80">
        <f t="shared" si="76"/>
        <v>108023.18999999994</v>
      </c>
      <c r="AB105" s="88">
        <f t="shared" si="77"/>
        <v>0</v>
      </c>
    </row>
    <row r="106" spans="1:28" x14ac:dyDescent="0.25">
      <c r="A106" s="4"/>
      <c r="B106" s="36" t="s">
        <v>46</v>
      </c>
      <c r="C106" s="108">
        <f>SUM(C101:C105)</f>
        <v>6600952.7999999989</v>
      </c>
      <c r="D106" s="80">
        <f t="shared" ref="D106:AB106" si="80">SUM(D101:D105)</f>
        <v>6469768.3400000008</v>
      </c>
      <c r="E106" s="109">
        <f t="shared" si="80"/>
        <v>5660878.4800000023</v>
      </c>
      <c r="F106" s="109">
        <f t="shared" si="80"/>
        <v>5401531.4499999918</v>
      </c>
      <c r="G106" s="80">
        <f t="shared" si="80"/>
        <v>5572768.2000000011</v>
      </c>
      <c r="H106" s="109">
        <f t="shared" si="80"/>
        <v>6222708.1400000006</v>
      </c>
      <c r="I106" s="109">
        <f t="shared" si="80"/>
        <v>6584882.3999999976</v>
      </c>
      <c r="J106" s="109">
        <f t="shared" si="80"/>
        <v>5785797.8499999996</v>
      </c>
      <c r="K106" s="109">
        <f t="shared" si="80"/>
        <v>5166382.1199999992</v>
      </c>
      <c r="L106" s="80">
        <f t="shared" si="80"/>
        <v>5655496.1799999923</v>
      </c>
      <c r="M106" s="80">
        <f t="shared" si="80"/>
        <v>6046395.0700000003</v>
      </c>
      <c r="N106" s="99">
        <f t="shared" si="80"/>
        <v>6226653.3599999985</v>
      </c>
      <c r="O106" s="109">
        <f t="shared" si="80"/>
        <v>6266101.3600000106</v>
      </c>
      <c r="P106" s="98">
        <f t="shared" si="80"/>
        <v>5733942.1199999982</v>
      </c>
      <c r="Q106" s="109">
        <f t="shared" si="80"/>
        <v>5171655.5200000005</v>
      </c>
      <c r="R106" s="98">
        <f t="shared" si="80"/>
        <v>5277052.38</v>
      </c>
      <c r="S106" s="109">
        <f t="shared" si="80"/>
        <v>5880283.2799999993</v>
      </c>
      <c r="T106" s="80">
        <f t="shared" si="80"/>
        <v>5524718.1299999999</v>
      </c>
      <c r="U106" s="178">
        <f t="shared" si="80"/>
        <v>0</v>
      </c>
      <c r="V106" s="109">
        <f t="shared" si="80"/>
        <v>334851.43999998923</v>
      </c>
      <c r="W106" s="80">
        <f t="shared" si="80"/>
        <v>735826.22000000149</v>
      </c>
      <c r="X106" s="78">
        <f t="shared" si="80"/>
        <v>489222.96000000183</v>
      </c>
      <c r="Y106" s="78">
        <f t="shared" si="80"/>
        <v>124479.06999998985</v>
      </c>
      <c r="Z106" s="78">
        <f t="shared" si="80"/>
        <v>-307515.07999999926</v>
      </c>
      <c r="AA106" s="109">
        <f t="shared" si="80"/>
        <v>697990.01000000094</v>
      </c>
      <c r="AB106" s="110">
        <f t="shared" si="80"/>
        <v>0</v>
      </c>
    </row>
    <row r="107" spans="1:28" x14ac:dyDescent="0.25">
      <c r="A107" s="4">
        <f>+A100+1</f>
        <v>15</v>
      </c>
      <c r="B107" s="44" t="s">
        <v>36</v>
      </c>
      <c r="C107" s="111"/>
      <c r="D107" s="112"/>
      <c r="E107" s="112"/>
      <c r="F107" s="113"/>
      <c r="G107" s="112"/>
      <c r="H107" s="112"/>
      <c r="I107" s="112"/>
      <c r="J107" s="112"/>
      <c r="K107" s="112"/>
      <c r="L107" s="112"/>
      <c r="M107" s="112"/>
      <c r="N107" s="114"/>
      <c r="O107" s="113"/>
      <c r="P107" s="112"/>
      <c r="Q107" s="112"/>
      <c r="R107" s="112"/>
      <c r="S107" s="112"/>
      <c r="T107" s="112"/>
      <c r="U107" s="184"/>
      <c r="V107" s="113"/>
      <c r="W107" s="115"/>
      <c r="X107" s="116"/>
      <c r="Y107" s="116"/>
      <c r="Z107" s="116"/>
      <c r="AA107" s="116"/>
      <c r="AB107" s="117"/>
    </row>
    <row r="108" spans="1:28" x14ac:dyDescent="0.25">
      <c r="A108" s="4"/>
      <c r="B108" s="36" t="s">
        <v>41</v>
      </c>
      <c r="C108" s="118">
        <v>20414</v>
      </c>
      <c r="D108" s="119">
        <v>19925</v>
      </c>
      <c r="E108" s="119">
        <v>19058</v>
      </c>
      <c r="F108" s="120">
        <v>18628</v>
      </c>
      <c r="G108" s="119">
        <v>18988</v>
      </c>
      <c r="H108" s="119">
        <v>18691</v>
      </c>
      <c r="I108" s="119">
        <v>19057</v>
      </c>
      <c r="J108" s="119">
        <v>19659</v>
      </c>
      <c r="K108" s="119">
        <v>17859</v>
      </c>
      <c r="L108" s="119">
        <v>19762</v>
      </c>
      <c r="M108" s="119">
        <v>20216</v>
      </c>
      <c r="N108" s="121">
        <v>19414</v>
      </c>
      <c r="O108" s="120">
        <v>19462</v>
      </c>
      <c r="P108" s="201">
        <v>19554</v>
      </c>
      <c r="Q108" s="119">
        <v>18244</v>
      </c>
      <c r="R108" s="119">
        <v>19042</v>
      </c>
      <c r="S108" s="119">
        <v>18827</v>
      </c>
      <c r="T108" s="119">
        <v>16171</v>
      </c>
      <c r="U108" s="185"/>
      <c r="V108" s="120">
        <f>C108-O108</f>
        <v>952</v>
      </c>
      <c r="W108" s="120">
        <f>D108-P108</f>
        <v>371</v>
      </c>
      <c r="X108" s="59">
        <f>IF(Q108=0,0,E108-Q108)</f>
        <v>814</v>
      </c>
      <c r="Y108" s="59">
        <f t="shared" ref="Y108:Y112" si="81">IF(R108=0,0,F108-R108)</f>
        <v>-414</v>
      </c>
      <c r="Z108" s="59">
        <f t="shared" ref="Z108:Z112" si="82">IF(S108=0,0,G108-S108)</f>
        <v>161</v>
      </c>
      <c r="AA108" s="59">
        <f t="shared" ref="AA108:AA112" si="83">IF(T108=0,0,H108-T108)</f>
        <v>2520</v>
      </c>
      <c r="AB108" s="71">
        <f t="shared" ref="AB108:AB112" si="84">IF(U108=0,0,I108-U108)</f>
        <v>0</v>
      </c>
    </row>
    <row r="109" spans="1:28" x14ac:dyDescent="0.25">
      <c r="A109" s="4"/>
      <c r="B109" s="36" t="s">
        <v>42</v>
      </c>
      <c r="C109" s="118">
        <v>3802</v>
      </c>
      <c r="D109" s="119">
        <v>3606</v>
      </c>
      <c r="E109" s="119">
        <v>4499</v>
      </c>
      <c r="F109" s="120">
        <v>3597</v>
      </c>
      <c r="G109" s="119">
        <v>3494</v>
      </c>
      <c r="H109" s="119">
        <v>3446</v>
      </c>
      <c r="I109" s="119">
        <v>4128</v>
      </c>
      <c r="J109" s="119">
        <v>3697</v>
      </c>
      <c r="K109" s="119">
        <v>3120</v>
      </c>
      <c r="L109" s="119">
        <v>3113</v>
      </c>
      <c r="M109" s="119">
        <v>3171</v>
      </c>
      <c r="N109" s="121">
        <v>3077</v>
      </c>
      <c r="O109" s="120">
        <v>3040</v>
      </c>
      <c r="P109" s="201">
        <v>3098</v>
      </c>
      <c r="Q109" s="119">
        <v>2984</v>
      </c>
      <c r="R109" s="119">
        <v>3330</v>
      </c>
      <c r="S109" s="119">
        <v>4042</v>
      </c>
      <c r="T109" s="119">
        <v>2676</v>
      </c>
      <c r="U109" s="185"/>
      <c r="V109" s="120">
        <f t="shared" ref="V109:W112" si="85">C109-O109</f>
        <v>762</v>
      </c>
      <c r="W109" s="120">
        <f t="shared" si="85"/>
        <v>508</v>
      </c>
      <c r="X109" s="59">
        <f t="shared" ref="X109:X112" si="86">IF(Q109=0,0,E109-Q109)</f>
        <v>1515</v>
      </c>
      <c r="Y109" s="59">
        <f t="shared" si="81"/>
        <v>267</v>
      </c>
      <c r="Z109" s="59">
        <f t="shared" si="82"/>
        <v>-548</v>
      </c>
      <c r="AA109" s="59">
        <f t="shared" si="83"/>
        <v>770</v>
      </c>
      <c r="AB109" s="71">
        <f t="shared" si="84"/>
        <v>0</v>
      </c>
    </row>
    <row r="110" spans="1:28" x14ac:dyDescent="0.25">
      <c r="A110" s="4"/>
      <c r="B110" s="36" t="s">
        <v>43</v>
      </c>
      <c r="C110" s="118">
        <v>2021</v>
      </c>
      <c r="D110" s="119">
        <v>2027</v>
      </c>
      <c r="E110" s="119">
        <v>1980</v>
      </c>
      <c r="F110" s="120">
        <v>1916</v>
      </c>
      <c r="G110" s="119">
        <v>1986</v>
      </c>
      <c r="H110" s="119">
        <v>1869</v>
      </c>
      <c r="I110" s="119">
        <v>2024</v>
      </c>
      <c r="J110" s="119">
        <v>2017</v>
      </c>
      <c r="K110" s="119">
        <v>1973</v>
      </c>
      <c r="L110" s="119">
        <v>2164</v>
      </c>
      <c r="M110" s="119">
        <v>2006</v>
      </c>
      <c r="N110" s="121">
        <v>1871</v>
      </c>
      <c r="O110" s="120">
        <v>1995</v>
      </c>
      <c r="P110" s="201">
        <v>1931</v>
      </c>
      <c r="Q110" s="119">
        <v>1946</v>
      </c>
      <c r="R110" s="119">
        <v>2063</v>
      </c>
      <c r="S110" s="119">
        <v>2039</v>
      </c>
      <c r="T110" s="119">
        <v>1681</v>
      </c>
      <c r="U110" s="185"/>
      <c r="V110" s="120">
        <f t="shared" si="85"/>
        <v>26</v>
      </c>
      <c r="W110" s="120">
        <f t="shared" si="85"/>
        <v>96</v>
      </c>
      <c r="X110" s="59">
        <f t="shared" si="86"/>
        <v>34</v>
      </c>
      <c r="Y110" s="59">
        <f t="shared" si="81"/>
        <v>-147</v>
      </c>
      <c r="Z110" s="59">
        <f t="shared" si="82"/>
        <v>-53</v>
      </c>
      <c r="AA110" s="59">
        <f t="shared" si="83"/>
        <v>188</v>
      </c>
      <c r="AB110" s="71">
        <f t="shared" si="84"/>
        <v>0</v>
      </c>
    </row>
    <row r="111" spans="1:28" x14ac:dyDescent="0.25">
      <c r="A111" s="4"/>
      <c r="B111" s="36" t="s">
        <v>44</v>
      </c>
      <c r="C111" s="118">
        <v>1534</v>
      </c>
      <c r="D111" s="119">
        <v>1570</v>
      </c>
      <c r="E111" s="119">
        <v>1489</v>
      </c>
      <c r="F111" s="120">
        <v>1488</v>
      </c>
      <c r="G111" s="119">
        <v>1467</v>
      </c>
      <c r="H111" s="119">
        <v>1454</v>
      </c>
      <c r="I111" s="119">
        <v>1521</v>
      </c>
      <c r="J111" s="119">
        <v>1489</v>
      </c>
      <c r="K111" s="119">
        <v>1384</v>
      </c>
      <c r="L111" s="119">
        <v>1602</v>
      </c>
      <c r="M111" s="119">
        <v>1525</v>
      </c>
      <c r="N111" s="121">
        <v>1454</v>
      </c>
      <c r="O111" s="120">
        <v>1409</v>
      </c>
      <c r="P111" s="201">
        <v>1366</v>
      </c>
      <c r="Q111" s="119">
        <v>1372</v>
      </c>
      <c r="R111" s="119">
        <v>1455</v>
      </c>
      <c r="S111" s="119">
        <v>1424</v>
      </c>
      <c r="T111" s="119">
        <v>1216</v>
      </c>
      <c r="U111" s="185"/>
      <c r="V111" s="120">
        <f t="shared" si="85"/>
        <v>125</v>
      </c>
      <c r="W111" s="120">
        <f t="shared" si="85"/>
        <v>204</v>
      </c>
      <c r="X111" s="59">
        <f t="shared" si="86"/>
        <v>117</v>
      </c>
      <c r="Y111" s="59">
        <f t="shared" si="81"/>
        <v>33</v>
      </c>
      <c r="Z111" s="59">
        <f t="shared" si="82"/>
        <v>43</v>
      </c>
      <c r="AA111" s="59">
        <f t="shared" si="83"/>
        <v>238</v>
      </c>
      <c r="AB111" s="71">
        <f t="shared" si="84"/>
        <v>0</v>
      </c>
    </row>
    <row r="112" spans="1:28" x14ac:dyDescent="0.25">
      <c r="A112" s="4"/>
      <c r="B112" s="36" t="s">
        <v>45</v>
      </c>
      <c r="C112" s="118">
        <v>41</v>
      </c>
      <c r="D112" s="119">
        <v>39</v>
      </c>
      <c r="E112" s="119">
        <v>32</v>
      </c>
      <c r="F112" s="120">
        <v>35</v>
      </c>
      <c r="G112" s="119">
        <v>42</v>
      </c>
      <c r="H112" s="119">
        <v>30</v>
      </c>
      <c r="I112" s="119">
        <v>38</v>
      </c>
      <c r="J112" s="119">
        <v>37</v>
      </c>
      <c r="K112" s="119">
        <v>42</v>
      </c>
      <c r="L112" s="119">
        <v>35</v>
      </c>
      <c r="M112" s="119">
        <v>37</v>
      </c>
      <c r="N112" s="121">
        <v>35</v>
      </c>
      <c r="O112" s="120">
        <v>34</v>
      </c>
      <c r="P112" s="201">
        <v>34</v>
      </c>
      <c r="Q112" s="119">
        <v>45</v>
      </c>
      <c r="R112" s="119">
        <v>35</v>
      </c>
      <c r="S112" s="119">
        <v>36</v>
      </c>
      <c r="T112" s="119">
        <v>26</v>
      </c>
      <c r="U112" s="185"/>
      <c r="V112" s="120">
        <f t="shared" si="85"/>
        <v>7</v>
      </c>
      <c r="W112" s="120">
        <f t="shared" si="85"/>
        <v>5</v>
      </c>
      <c r="X112" s="59">
        <f t="shared" si="86"/>
        <v>-13</v>
      </c>
      <c r="Y112" s="59">
        <f t="shared" si="81"/>
        <v>0</v>
      </c>
      <c r="Z112" s="59">
        <f t="shared" si="82"/>
        <v>6</v>
      </c>
      <c r="AA112" s="59">
        <f t="shared" si="83"/>
        <v>4</v>
      </c>
      <c r="AB112" s="71">
        <f t="shared" si="84"/>
        <v>0</v>
      </c>
    </row>
    <row r="113" spans="1:28" ht="15.75" thickBot="1" x14ac:dyDescent="0.3">
      <c r="A113" s="4"/>
      <c r="B113" s="38" t="s">
        <v>46</v>
      </c>
      <c r="C113" s="122">
        <f>SUM(C108:C112)</f>
        <v>27812</v>
      </c>
      <c r="D113" s="61">
        <f>SUM(D108:D112)</f>
        <v>27167</v>
      </c>
      <c r="E113" s="61">
        <f t="shared" ref="E113:W113" si="87">SUM(E108:E112)</f>
        <v>27058</v>
      </c>
      <c r="F113" s="61">
        <f t="shared" si="87"/>
        <v>25664</v>
      </c>
      <c r="G113" s="61">
        <f t="shared" si="87"/>
        <v>25977</v>
      </c>
      <c r="H113" s="61">
        <f t="shared" si="87"/>
        <v>25490</v>
      </c>
      <c r="I113" s="61">
        <f t="shared" si="87"/>
        <v>26768</v>
      </c>
      <c r="J113" s="61">
        <f t="shared" si="87"/>
        <v>26899</v>
      </c>
      <c r="K113" s="61">
        <f t="shared" si="87"/>
        <v>24378</v>
      </c>
      <c r="L113" s="61">
        <f t="shared" si="87"/>
        <v>26676</v>
      </c>
      <c r="M113" s="61">
        <f t="shared" si="87"/>
        <v>26955</v>
      </c>
      <c r="N113" s="162">
        <f t="shared" si="87"/>
        <v>25851</v>
      </c>
      <c r="O113" s="61">
        <f t="shared" si="87"/>
        <v>25940</v>
      </c>
      <c r="P113" s="61">
        <f t="shared" si="87"/>
        <v>25983</v>
      </c>
      <c r="Q113" s="61">
        <f t="shared" si="87"/>
        <v>24591</v>
      </c>
      <c r="R113" s="61">
        <f t="shared" si="87"/>
        <v>25925</v>
      </c>
      <c r="S113" s="61">
        <f t="shared" si="87"/>
        <v>26368</v>
      </c>
      <c r="T113" s="61">
        <f t="shared" si="87"/>
        <v>21770</v>
      </c>
      <c r="U113" s="186">
        <f t="shared" si="87"/>
        <v>0</v>
      </c>
      <c r="V113" s="61">
        <f t="shared" si="87"/>
        <v>1872</v>
      </c>
      <c r="W113" s="61">
        <f t="shared" si="87"/>
        <v>1184</v>
      </c>
      <c r="X113" s="61">
        <f t="shared" ref="X113:AB113" si="88">SUM(X108:X112)</f>
        <v>2467</v>
      </c>
      <c r="Y113" s="61">
        <f t="shared" si="88"/>
        <v>-261</v>
      </c>
      <c r="Z113" s="61">
        <f t="shared" si="88"/>
        <v>-391</v>
      </c>
      <c r="AA113" s="61">
        <f t="shared" si="88"/>
        <v>3720</v>
      </c>
      <c r="AB113" s="60">
        <f t="shared" si="88"/>
        <v>0</v>
      </c>
    </row>
    <row r="114" spans="1:28" x14ac:dyDescent="0.25">
      <c r="A114" s="4">
        <f>+A107+1</f>
        <v>16</v>
      </c>
      <c r="B114" s="46" t="s">
        <v>49</v>
      </c>
      <c r="C114" s="123"/>
      <c r="D114" s="124"/>
      <c r="E114" s="124"/>
      <c r="F114" s="125"/>
      <c r="G114" s="124"/>
      <c r="H114" s="124"/>
      <c r="I114" s="124"/>
      <c r="J114" s="124"/>
      <c r="K114" s="124"/>
      <c r="L114" s="124"/>
      <c r="M114" s="124"/>
      <c r="N114" s="126"/>
      <c r="O114" s="123"/>
      <c r="P114" s="124"/>
      <c r="Q114" s="124"/>
      <c r="R114" s="124"/>
      <c r="S114" s="124"/>
      <c r="T114" s="124"/>
      <c r="U114" s="187"/>
      <c r="V114" s="125"/>
      <c r="W114" s="127"/>
      <c r="X114" s="128"/>
      <c r="Y114" s="128"/>
      <c r="Z114" s="128"/>
      <c r="AA114" s="128"/>
      <c r="AB114" s="129"/>
    </row>
    <row r="115" spans="1:28" x14ac:dyDescent="0.25">
      <c r="A115" s="4"/>
      <c r="B115" s="36" t="s">
        <v>41</v>
      </c>
      <c r="C115" s="97">
        <f>C94-C101</f>
        <v>-166819.43999999901</v>
      </c>
      <c r="D115" s="89">
        <f>D94-D101</f>
        <v>-436404.60000000056</v>
      </c>
      <c r="E115" s="89">
        <f t="shared" ref="E115:U115" si="89">E94-E101</f>
        <v>-305647.88000000222</v>
      </c>
      <c r="F115" s="89">
        <f t="shared" si="89"/>
        <v>-276336.37999999104</v>
      </c>
      <c r="G115" s="89">
        <f t="shared" si="89"/>
        <v>749812.23</v>
      </c>
      <c r="H115" s="89">
        <f t="shared" si="89"/>
        <v>245522.68000000063</v>
      </c>
      <c r="I115" s="89">
        <f t="shared" si="89"/>
        <v>-700490.64999999991</v>
      </c>
      <c r="J115" s="89">
        <f t="shared" si="89"/>
        <v>-338624.9477999988</v>
      </c>
      <c r="K115" s="89">
        <f t="shared" si="89"/>
        <v>149299.43999999948</v>
      </c>
      <c r="L115" s="89">
        <f t="shared" si="89"/>
        <v>727070.04000000749</v>
      </c>
      <c r="M115" s="89">
        <f t="shared" si="89"/>
        <v>645318.99999999907</v>
      </c>
      <c r="N115" s="88">
        <f t="shared" si="89"/>
        <v>203681.85999999987</v>
      </c>
      <c r="O115" s="89">
        <f t="shared" si="89"/>
        <v>125833.92999999085</v>
      </c>
      <c r="P115" s="89">
        <f t="shared" si="89"/>
        <v>-107881.97999999905</v>
      </c>
      <c r="Q115" s="89">
        <f t="shared" si="89"/>
        <v>29627.989999998827</v>
      </c>
      <c r="R115" s="89">
        <f t="shared" si="89"/>
        <v>498146.39000001224</v>
      </c>
      <c r="S115" s="89">
        <f t="shared" si="89"/>
        <v>897060.42000001296</v>
      </c>
      <c r="T115" s="89">
        <f t="shared" si="89"/>
        <v>620159.78000001423</v>
      </c>
      <c r="U115" s="188">
        <f t="shared" si="89"/>
        <v>0</v>
      </c>
      <c r="V115" s="89">
        <f t="shared" ref="V115:V119" si="90">C115-O115</f>
        <v>-292653.36999998987</v>
      </c>
      <c r="W115" s="89">
        <f t="shared" ref="W115:W119" si="91">D115-P115</f>
        <v>-328522.62000000151</v>
      </c>
      <c r="X115" s="80">
        <f>IF(Q115=0,0,E115-Q115)</f>
        <v>-335275.87000000104</v>
      </c>
      <c r="Y115" s="80">
        <f t="shared" ref="Y115:Y119" si="92">IF(R115=0,0,F115-R115)</f>
        <v>-774482.77000000328</v>
      </c>
      <c r="Z115" s="80">
        <f t="shared" ref="Z115:Z119" si="93">IF(S115=0,0,G115-S115)</f>
        <v>-147248.19000001298</v>
      </c>
      <c r="AA115" s="80">
        <f t="shared" ref="AA115:AA119" si="94">IF(T115=0,0,H115-T115)</f>
        <v>-374637.1000000136</v>
      </c>
      <c r="AB115" s="88">
        <f t="shared" ref="AB115:AB119" si="95">IF(U115=0,0,I115-U115)</f>
        <v>0</v>
      </c>
    </row>
    <row r="116" spans="1:28" x14ac:dyDescent="0.25">
      <c r="A116" s="4"/>
      <c r="B116" s="36" t="s">
        <v>42</v>
      </c>
      <c r="C116" s="97">
        <f t="shared" ref="C116:D119" si="96">C95-C102</f>
        <v>149483.57</v>
      </c>
      <c r="D116" s="89">
        <f t="shared" si="96"/>
        <v>67498.610000000102</v>
      </c>
      <c r="E116" s="89">
        <f t="shared" ref="E116:U116" si="97">E95-E102</f>
        <v>-82692.820000000007</v>
      </c>
      <c r="F116" s="89">
        <f t="shared" si="97"/>
        <v>-21738.099999999977</v>
      </c>
      <c r="G116" s="89">
        <f t="shared" si="97"/>
        <v>25892.740000000107</v>
      </c>
      <c r="H116" s="89">
        <f t="shared" si="97"/>
        <v>8975.6600000000908</v>
      </c>
      <c r="I116" s="89">
        <f t="shared" si="97"/>
        <v>-156198.89999999997</v>
      </c>
      <c r="J116" s="89">
        <f t="shared" si="97"/>
        <v>-134089.12</v>
      </c>
      <c r="K116" s="89">
        <f t="shared" si="97"/>
        <v>-22057.04999999993</v>
      </c>
      <c r="L116" s="89">
        <f t="shared" si="97"/>
        <v>118116.13</v>
      </c>
      <c r="M116" s="89">
        <f t="shared" si="97"/>
        <v>180363.90000000002</v>
      </c>
      <c r="N116" s="88">
        <f t="shared" si="97"/>
        <v>119183.00999999989</v>
      </c>
      <c r="O116" s="89">
        <f t="shared" si="97"/>
        <v>139176.01000000013</v>
      </c>
      <c r="P116" s="89">
        <f t="shared" si="97"/>
        <v>57522.130000000005</v>
      </c>
      <c r="Q116" s="89">
        <f t="shared" si="97"/>
        <v>37218.859999999811</v>
      </c>
      <c r="R116" s="89">
        <f t="shared" si="97"/>
        <v>64406.889999999898</v>
      </c>
      <c r="S116" s="89">
        <f t="shared" si="97"/>
        <v>92592.900000000023</v>
      </c>
      <c r="T116" s="89">
        <f t="shared" si="97"/>
        <v>4931.9900000001071</v>
      </c>
      <c r="U116" s="88">
        <f t="shared" si="97"/>
        <v>0</v>
      </c>
      <c r="V116" s="89">
        <f t="shared" si="90"/>
        <v>10307.559999999881</v>
      </c>
      <c r="W116" s="89">
        <f t="shared" si="91"/>
        <v>9976.4800000000978</v>
      </c>
      <c r="X116" s="80">
        <f t="shared" ref="X116:X119" si="98">IF(Q116=0,0,E116-Q116)</f>
        <v>-119911.67999999982</v>
      </c>
      <c r="Y116" s="80">
        <f t="shared" si="92"/>
        <v>-86144.989999999874</v>
      </c>
      <c r="Z116" s="80">
        <f t="shared" si="93"/>
        <v>-66700.159999999916</v>
      </c>
      <c r="AA116" s="80">
        <f t="shared" si="94"/>
        <v>4043.6699999999837</v>
      </c>
      <c r="AB116" s="88">
        <f t="shared" si="95"/>
        <v>0</v>
      </c>
    </row>
    <row r="117" spans="1:28" x14ac:dyDescent="0.25">
      <c r="A117" s="4"/>
      <c r="B117" s="36" t="s">
        <v>43</v>
      </c>
      <c r="C117" s="97">
        <f t="shared" si="96"/>
        <v>-15421.279999999999</v>
      </c>
      <c r="D117" s="89">
        <f t="shared" si="96"/>
        <v>-15541.21000000005</v>
      </c>
      <c r="E117" s="89">
        <f t="shared" ref="E117:U117" si="99">E96-E103</f>
        <v>-24218.050000000192</v>
      </c>
      <c r="F117" s="89">
        <f t="shared" si="99"/>
        <v>-6512.6400000001304</v>
      </c>
      <c r="G117" s="89">
        <f t="shared" si="99"/>
        <v>2757.769999999975</v>
      </c>
      <c r="H117" s="89">
        <f t="shared" si="99"/>
        <v>-2672.3900000000722</v>
      </c>
      <c r="I117" s="89">
        <f t="shared" si="99"/>
        <v>-36903.229999999952</v>
      </c>
      <c r="J117" s="89">
        <f t="shared" si="99"/>
        <v>-10287.729999999909</v>
      </c>
      <c r="K117" s="89">
        <f t="shared" si="99"/>
        <v>-11188.020000000004</v>
      </c>
      <c r="L117" s="89">
        <f t="shared" si="99"/>
        <v>5099.710000000021</v>
      </c>
      <c r="M117" s="89">
        <f t="shared" si="99"/>
        <v>6324.6300000000338</v>
      </c>
      <c r="N117" s="88">
        <f t="shared" si="99"/>
        <v>15876.459999999963</v>
      </c>
      <c r="O117" s="89">
        <f t="shared" si="99"/>
        <v>-15061.120000000024</v>
      </c>
      <c r="P117" s="89">
        <f t="shared" si="99"/>
        <v>-25903.709999999919</v>
      </c>
      <c r="Q117" s="89">
        <f t="shared" si="99"/>
        <v>-12577.769999999757</v>
      </c>
      <c r="R117" s="89">
        <f t="shared" si="99"/>
        <v>-7086.7599999999802</v>
      </c>
      <c r="S117" s="89">
        <f t="shared" si="99"/>
        <v>-3497.6199999999662</v>
      </c>
      <c r="T117" s="89">
        <f t="shared" si="99"/>
        <v>4316.1199999999808</v>
      </c>
      <c r="U117" s="88">
        <f t="shared" si="99"/>
        <v>0</v>
      </c>
      <c r="V117" s="89">
        <f t="shared" si="90"/>
        <v>-360.15999999997439</v>
      </c>
      <c r="W117" s="89">
        <f t="shared" si="91"/>
        <v>10362.499999999869</v>
      </c>
      <c r="X117" s="80">
        <f t="shared" si="98"/>
        <v>-11640.280000000435</v>
      </c>
      <c r="Y117" s="80">
        <f t="shared" si="92"/>
        <v>574.11999999984982</v>
      </c>
      <c r="Z117" s="80">
        <f t="shared" si="93"/>
        <v>6255.3899999999412</v>
      </c>
      <c r="AA117" s="80">
        <f t="shared" si="94"/>
        <v>-6988.510000000053</v>
      </c>
      <c r="AB117" s="79">
        <f t="shared" si="95"/>
        <v>0</v>
      </c>
    </row>
    <row r="118" spans="1:28" x14ac:dyDescent="0.25">
      <c r="A118" s="4"/>
      <c r="B118" s="36" t="s">
        <v>44</v>
      </c>
      <c r="C118" s="97">
        <f t="shared" si="96"/>
        <v>-274690.14999999991</v>
      </c>
      <c r="D118" s="89">
        <f t="shared" si="96"/>
        <v>-302429.73000000091</v>
      </c>
      <c r="E118" s="89">
        <f t="shared" ref="E118:U118" si="100">E97-E104</f>
        <v>-140227.61000000034</v>
      </c>
      <c r="F118" s="89">
        <f t="shared" si="100"/>
        <v>-62242.980000000214</v>
      </c>
      <c r="G118" s="89">
        <f t="shared" si="100"/>
        <v>271347.40999999875</v>
      </c>
      <c r="H118" s="89">
        <f t="shared" si="100"/>
        <v>110805.88999999873</v>
      </c>
      <c r="I118" s="89">
        <f t="shared" si="100"/>
        <v>-275472.34999999776</v>
      </c>
      <c r="J118" s="89">
        <f t="shared" si="100"/>
        <v>88983.789999998873</v>
      </c>
      <c r="K118" s="89">
        <f t="shared" si="100"/>
        <v>-40915.109999998938</v>
      </c>
      <c r="L118" s="89">
        <f t="shared" si="100"/>
        <v>20671.049999999581</v>
      </c>
      <c r="M118" s="89">
        <f t="shared" si="100"/>
        <v>113994.20000000019</v>
      </c>
      <c r="N118" s="88">
        <f t="shared" si="100"/>
        <v>58861.780000002123</v>
      </c>
      <c r="O118" s="89">
        <f t="shared" si="100"/>
        <v>-2972.1400000012945</v>
      </c>
      <c r="P118" s="89">
        <f t="shared" si="100"/>
        <v>-191725.08999999915</v>
      </c>
      <c r="Q118" s="89">
        <f t="shared" si="100"/>
        <v>-122228.42999999982</v>
      </c>
      <c r="R118" s="89">
        <f t="shared" si="100"/>
        <v>107088.9300000004</v>
      </c>
      <c r="S118" s="89">
        <f t="shared" si="100"/>
        <v>104434.62000000011</v>
      </c>
      <c r="T118" s="89">
        <f t="shared" si="100"/>
        <v>59493.260000000242</v>
      </c>
      <c r="U118" s="88">
        <f t="shared" si="100"/>
        <v>0</v>
      </c>
      <c r="V118" s="89">
        <f t="shared" si="90"/>
        <v>-271718.00999999861</v>
      </c>
      <c r="W118" s="89">
        <f t="shared" si="91"/>
        <v>-110704.64000000176</v>
      </c>
      <c r="X118" s="80">
        <f t="shared" si="98"/>
        <v>-17999.180000000517</v>
      </c>
      <c r="Y118" s="80">
        <f t="shared" si="92"/>
        <v>-169331.91000000061</v>
      </c>
      <c r="Z118" s="80">
        <f t="shared" si="93"/>
        <v>166912.78999999864</v>
      </c>
      <c r="AA118" s="80">
        <f t="shared" si="94"/>
        <v>51312.629999998491</v>
      </c>
      <c r="AB118" s="88">
        <f t="shared" si="95"/>
        <v>0</v>
      </c>
    </row>
    <row r="119" spans="1:28" x14ac:dyDescent="0.25">
      <c r="A119" s="4"/>
      <c r="B119" s="36" t="s">
        <v>45</v>
      </c>
      <c r="C119" s="97">
        <f t="shared" si="96"/>
        <v>300402.58000000007</v>
      </c>
      <c r="D119" s="89">
        <f t="shared" si="96"/>
        <v>96156.260000000009</v>
      </c>
      <c r="E119" s="89">
        <f t="shared" ref="E119:U119" si="101">E98-E105</f>
        <v>371802.05871973536</v>
      </c>
      <c r="F119" s="89">
        <f t="shared" si="101"/>
        <v>201454.2912802645</v>
      </c>
      <c r="G119" s="89">
        <f t="shared" si="101"/>
        <v>274084.07000000007</v>
      </c>
      <c r="H119" s="89">
        <f t="shared" si="101"/>
        <v>456855.3600000001</v>
      </c>
      <c r="I119" s="89">
        <f t="shared" si="101"/>
        <v>129167.69000000018</v>
      </c>
      <c r="J119" s="89">
        <f t="shared" si="101"/>
        <v>214701.24</v>
      </c>
      <c r="K119" s="89">
        <f t="shared" si="101"/>
        <v>165243.28000000003</v>
      </c>
      <c r="L119" s="89">
        <f t="shared" si="101"/>
        <v>16540.680000000168</v>
      </c>
      <c r="M119" s="89">
        <f t="shared" si="101"/>
        <v>372993.73000000021</v>
      </c>
      <c r="N119" s="88">
        <f t="shared" si="101"/>
        <v>446568.46999999962</v>
      </c>
      <c r="O119" s="89">
        <f t="shared" si="101"/>
        <v>254528.34000000008</v>
      </c>
      <c r="P119" s="89">
        <f t="shared" si="101"/>
        <v>240100.93999999994</v>
      </c>
      <c r="Q119" s="89">
        <f t="shared" si="101"/>
        <v>339645.8600000001</v>
      </c>
      <c r="R119" s="89">
        <f t="shared" si="101"/>
        <v>316282.96999999974</v>
      </c>
      <c r="S119" s="89">
        <f t="shared" si="101"/>
        <v>376135.33999999985</v>
      </c>
      <c r="T119" s="89">
        <f t="shared" si="101"/>
        <v>-669879.33000000007</v>
      </c>
      <c r="U119" s="88">
        <f t="shared" si="101"/>
        <v>0</v>
      </c>
      <c r="V119" s="89">
        <f t="shared" si="90"/>
        <v>45874.239999999991</v>
      </c>
      <c r="W119" s="89">
        <f t="shared" si="91"/>
        <v>-143944.67999999993</v>
      </c>
      <c r="X119" s="80">
        <f t="shared" si="98"/>
        <v>32156.198719735257</v>
      </c>
      <c r="Y119" s="80">
        <f t="shared" si="92"/>
        <v>-114828.67871973524</v>
      </c>
      <c r="Z119" s="80">
        <f t="shared" si="93"/>
        <v>-102051.26999999979</v>
      </c>
      <c r="AA119" s="80">
        <f t="shared" si="94"/>
        <v>1126734.6900000002</v>
      </c>
      <c r="AB119" s="88">
        <f t="shared" si="95"/>
        <v>0</v>
      </c>
    </row>
    <row r="120" spans="1:28" ht="15.75" thickBot="1" x14ac:dyDescent="0.3">
      <c r="A120" s="4"/>
      <c r="B120" s="38" t="s">
        <v>46</v>
      </c>
      <c r="C120" s="100">
        <f>SUM(C115:C119)</f>
        <v>-7044.7199999988079</v>
      </c>
      <c r="D120" s="82">
        <f>SUM(D115:D119)</f>
        <v>-590720.67000000144</v>
      </c>
      <c r="E120" s="82">
        <f t="shared" ref="E120:U120" si="102">SUM(E115:E119)</f>
        <v>-180984.30128026742</v>
      </c>
      <c r="F120" s="82">
        <f t="shared" si="102"/>
        <v>-165375.80871972686</v>
      </c>
      <c r="G120" s="82">
        <f t="shared" si="102"/>
        <v>1323894.219999999</v>
      </c>
      <c r="H120" s="82">
        <f t="shared" si="102"/>
        <v>819487.19999999949</v>
      </c>
      <c r="I120" s="82">
        <f t="shared" si="102"/>
        <v>-1039897.4399999974</v>
      </c>
      <c r="J120" s="82">
        <f t="shared" si="102"/>
        <v>-179316.76779999986</v>
      </c>
      <c r="K120" s="82">
        <f t="shared" si="102"/>
        <v>240382.54000000062</v>
      </c>
      <c r="L120" s="82">
        <f t="shared" si="102"/>
        <v>887497.61000000732</v>
      </c>
      <c r="M120" s="82">
        <f t="shared" si="102"/>
        <v>1318995.4599999995</v>
      </c>
      <c r="N120" s="81">
        <f t="shared" si="102"/>
        <v>844171.58000000147</v>
      </c>
      <c r="O120" s="82">
        <f t="shared" si="102"/>
        <v>501505.01999998977</v>
      </c>
      <c r="P120" s="82">
        <f t="shared" si="102"/>
        <v>-27887.709999998158</v>
      </c>
      <c r="Q120" s="82">
        <f t="shared" si="102"/>
        <v>271686.50999999919</v>
      </c>
      <c r="R120" s="82">
        <f t="shared" si="102"/>
        <v>978838.42000001227</v>
      </c>
      <c r="S120" s="82">
        <f t="shared" si="102"/>
        <v>1466725.660000013</v>
      </c>
      <c r="T120" s="82">
        <f t="shared" si="102"/>
        <v>19021.820000014501</v>
      </c>
      <c r="U120" s="81">
        <f t="shared" si="102"/>
        <v>0</v>
      </c>
      <c r="V120" s="82">
        <f>SUM(V115:V119)</f>
        <v>-508549.73999998858</v>
      </c>
      <c r="W120" s="82">
        <f t="shared" ref="W120:AB120" si="103">SUM(W115:W119)</f>
        <v>-562832.96000000322</v>
      </c>
      <c r="X120" s="82">
        <f t="shared" si="103"/>
        <v>-452670.81128026656</v>
      </c>
      <c r="Y120" s="82">
        <f t="shared" si="103"/>
        <v>-1144214.2287197392</v>
      </c>
      <c r="Z120" s="82">
        <f t="shared" si="103"/>
        <v>-142831.44000001409</v>
      </c>
      <c r="AA120" s="82">
        <f t="shared" si="103"/>
        <v>800465.37999998499</v>
      </c>
      <c r="AB120" s="81">
        <f t="shared" si="103"/>
        <v>0</v>
      </c>
    </row>
    <row r="121" spans="1:28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4"/>
      <c r="V121" s="65"/>
      <c r="W121" s="66"/>
      <c r="X121" s="67"/>
      <c r="Y121" s="67"/>
      <c r="Z121" s="67"/>
      <c r="AA121" s="67"/>
      <c r="AB121" s="68"/>
    </row>
    <row r="122" spans="1:28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30">
        <v>0</v>
      </c>
      <c r="O122" s="56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130"/>
      <c r="V122" s="59">
        <f>C122-O122</f>
        <v>0</v>
      </c>
      <c r="W122" s="59">
        <f>D122-P122</f>
        <v>0</v>
      </c>
      <c r="X122" s="59">
        <f t="shared" ref="X122:X126" si="104">IF(Q122=0,0,E122-Q122)</f>
        <v>0</v>
      </c>
      <c r="Y122" s="59">
        <f t="shared" ref="Y122:Y126" si="105">IF(R122=0,0,F122-R122)</f>
        <v>0</v>
      </c>
      <c r="Z122" s="59">
        <f t="shared" ref="Z122:Z126" si="106">IF(S122=0,0,G122-S122)</f>
        <v>0</v>
      </c>
      <c r="AA122" s="59">
        <f t="shared" ref="AA122:AA126" si="107">IF(T122=0,0,H122-T122)</f>
        <v>0</v>
      </c>
      <c r="AB122" s="144">
        <f t="shared" ref="AB122:AB126" si="108">IF(U122=0,0,I122-U122)</f>
        <v>0</v>
      </c>
    </row>
    <row r="123" spans="1:28" x14ac:dyDescent="0.25">
      <c r="A123" s="4"/>
      <c r="B123" s="36" t="s">
        <v>42</v>
      </c>
      <c r="C123" s="56">
        <v>281</v>
      </c>
      <c r="D123" s="57">
        <v>312</v>
      </c>
      <c r="E123" s="57">
        <v>387</v>
      </c>
      <c r="F123" s="57">
        <v>404</v>
      </c>
      <c r="G123" s="57">
        <v>386</v>
      </c>
      <c r="H123" s="57">
        <v>325</v>
      </c>
      <c r="I123" s="57">
        <v>314</v>
      </c>
      <c r="J123" s="57">
        <v>287</v>
      </c>
      <c r="K123" s="57">
        <v>290</v>
      </c>
      <c r="L123" s="57">
        <v>273</v>
      </c>
      <c r="M123" s="57">
        <v>225</v>
      </c>
      <c r="N123" s="130">
        <v>197</v>
      </c>
      <c r="O123" s="56">
        <v>182</v>
      </c>
      <c r="P123" s="59">
        <v>120</v>
      </c>
      <c r="Q123" s="57">
        <v>94</v>
      </c>
      <c r="R123" s="59">
        <v>107</v>
      </c>
      <c r="S123" s="57">
        <v>124</v>
      </c>
      <c r="T123" s="59">
        <v>138</v>
      </c>
      <c r="U123" s="130"/>
      <c r="V123" s="59">
        <f t="shared" ref="V123:W126" si="109">C123-O123</f>
        <v>99</v>
      </c>
      <c r="W123" s="59">
        <f t="shared" si="109"/>
        <v>192</v>
      </c>
      <c r="X123" s="59">
        <f t="shared" si="104"/>
        <v>293</v>
      </c>
      <c r="Y123" s="59">
        <f t="shared" si="105"/>
        <v>297</v>
      </c>
      <c r="Z123" s="59">
        <f t="shared" si="106"/>
        <v>262</v>
      </c>
      <c r="AA123" s="59">
        <f t="shared" si="107"/>
        <v>187</v>
      </c>
      <c r="AB123" s="144">
        <f t="shared" si="108"/>
        <v>0</v>
      </c>
    </row>
    <row r="124" spans="1:28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30">
        <v>0</v>
      </c>
      <c r="O124" s="56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130"/>
      <c r="V124" s="59">
        <f t="shared" si="109"/>
        <v>0</v>
      </c>
      <c r="W124" s="59">
        <f t="shared" si="109"/>
        <v>0</v>
      </c>
      <c r="X124" s="59">
        <f t="shared" si="104"/>
        <v>0</v>
      </c>
      <c r="Y124" s="59">
        <f t="shared" si="105"/>
        <v>0</v>
      </c>
      <c r="Z124" s="59">
        <f t="shared" si="106"/>
        <v>0</v>
      </c>
      <c r="AA124" s="59">
        <f t="shared" si="107"/>
        <v>0</v>
      </c>
      <c r="AB124" s="144">
        <f t="shared" si="108"/>
        <v>0</v>
      </c>
    </row>
    <row r="125" spans="1:28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30">
        <v>0</v>
      </c>
      <c r="O125" s="56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130"/>
      <c r="V125" s="59">
        <f t="shared" si="109"/>
        <v>0</v>
      </c>
      <c r="W125" s="59">
        <f t="shared" si="109"/>
        <v>0</v>
      </c>
      <c r="X125" s="59">
        <f t="shared" si="104"/>
        <v>0</v>
      </c>
      <c r="Y125" s="59">
        <f t="shared" si="105"/>
        <v>0</v>
      </c>
      <c r="Z125" s="59">
        <f t="shared" si="106"/>
        <v>0</v>
      </c>
      <c r="AA125" s="59">
        <f t="shared" si="107"/>
        <v>0</v>
      </c>
      <c r="AB125" s="144">
        <f t="shared" si="108"/>
        <v>0</v>
      </c>
    </row>
    <row r="126" spans="1:28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30">
        <v>0</v>
      </c>
      <c r="O126" s="56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130"/>
      <c r="V126" s="59">
        <f t="shared" si="109"/>
        <v>0</v>
      </c>
      <c r="W126" s="59">
        <f t="shared" si="109"/>
        <v>0</v>
      </c>
      <c r="X126" s="59">
        <f t="shared" si="104"/>
        <v>0</v>
      </c>
      <c r="Y126" s="59">
        <f t="shared" si="105"/>
        <v>0</v>
      </c>
      <c r="Z126" s="59">
        <f t="shared" si="106"/>
        <v>0</v>
      </c>
      <c r="AA126" s="59">
        <f t="shared" si="107"/>
        <v>0</v>
      </c>
      <c r="AB126" s="144">
        <f t="shared" si="108"/>
        <v>0</v>
      </c>
    </row>
    <row r="127" spans="1:28" x14ac:dyDescent="0.25">
      <c r="A127" s="4"/>
      <c r="B127" s="36" t="s">
        <v>46</v>
      </c>
      <c r="C127" s="131">
        <f>SUM(C122:C126)</f>
        <v>281</v>
      </c>
      <c r="D127" s="59">
        <f>SUM(D122:D126)</f>
        <v>312</v>
      </c>
      <c r="E127" s="59">
        <f t="shared" ref="E127:F127" si="110">SUM(E122:E126)</f>
        <v>387</v>
      </c>
      <c r="F127" s="59">
        <f t="shared" si="110"/>
        <v>404</v>
      </c>
      <c r="G127" s="59">
        <f t="shared" ref="G127" si="111">SUM(G122:G126)</f>
        <v>386</v>
      </c>
      <c r="H127" s="59">
        <f t="shared" ref="H127" si="112">SUM(H122:H126)</f>
        <v>325</v>
      </c>
      <c r="I127" s="59">
        <f t="shared" ref="I127" si="113">SUM(I122:I126)</f>
        <v>314</v>
      </c>
      <c r="J127" s="59">
        <f t="shared" ref="J127" si="114">SUM(J122:J126)</f>
        <v>287</v>
      </c>
      <c r="K127" s="59">
        <f t="shared" ref="K127" si="115">SUM(K122:K126)</f>
        <v>290</v>
      </c>
      <c r="L127" s="59">
        <f t="shared" ref="L127" si="116">SUM(L122:L126)</f>
        <v>273</v>
      </c>
      <c r="M127" s="59">
        <f t="shared" ref="M127" si="117">SUM(M122:M126)</f>
        <v>225</v>
      </c>
      <c r="N127" s="206">
        <f t="shared" ref="N127" si="118">SUM(N122:N126)</f>
        <v>197</v>
      </c>
      <c r="O127" s="59">
        <f t="shared" ref="O127" si="119">SUM(O122:O126)</f>
        <v>182</v>
      </c>
      <c r="P127" s="59">
        <f t="shared" ref="P127" si="120">SUM(P122:P126)</f>
        <v>120</v>
      </c>
      <c r="Q127" s="59">
        <f t="shared" ref="Q127" si="121">SUM(Q122:Q126)</f>
        <v>94</v>
      </c>
      <c r="R127" s="59">
        <f t="shared" ref="R127" si="122">SUM(R122:R126)</f>
        <v>107</v>
      </c>
      <c r="S127" s="59">
        <f t="shared" ref="S127" si="123">SUM(S122:S126)</f>
        <v>124</v>
      </c>
      <c r="T127" s="59">
        <f t="shared" ref="T127" si="124">SUM(T122:T126)</f>
        <v>138</v>
      </c>
      <c r="U127" s="71">
        <f t="shared" ref="U127" si="125">SUM(U122:U126)</f>
        <v>0</v>
      </c>
      <c r="V127" s="59">
        <f t="shared" ref="V127" si="126">SUM(V122:V126)</f>
        <v>99</v>
      </c>
      <c r="W127" s="59">
        <f t="shared" ref="W127" si="127">SUM(W122:W126)</f>
        <v>192</v>
      </c>
      <c r="X127" s="59">
        <f t="shared" ref="X127" si="128">SUM(X122:X126)</f>
        <v>293</v>
      </c>
      <c r="Y127" s="59">
        <f t="shared" ref="Y127" si="129">SUM(Y122:Y126)</f>
        <v>297</v>
      </c>
      <c r="Z127" s="59">
        <f t="shared" ref="Z127" si="130">SUM(Z122:Z126)</f>
        <v>262</v>
      </c>
      <c r="AA127" s="59">
        <f t="shared" ref="AA127" si="131">SUM(AA122:AA126)</f>
        <v>187</v>
      </c>
      <c r="AB127" s="144">
        <f t="shared" ref="AB127" si="132">SUM(AB122:AB126)</f>
        <v>0</v>
      </c>
    </row>
    <row r="128" spans="1:28" x14ac:dyDescent="0.25">
      <c r="A128" s="4">
        <f>+A121+1</f>
        <v>18</v>
      </c>
      <c r="B128" s="47" t="s">
        <v>25</v>
      </c>
      <c r="C128" s="132"/>
      <c r="D128" s="67"/>
      <c r="E128" s="67"/>
      <c r="F128" s="67"/>
      <c r="G128" s="67"/>
      <c r="H128" s="133"/>
      <c r="I128" s="67"/>
      <c r="J128" s="133"/>
      <c r="K128" s="67"/>
      <c r="L128" s="133"/>
      <c r="M128" s="133"/>
      <c r="N128" s="134"/>
      <c r="O128" s="132"/>
      <c r="P128" s="65"/>
      <c r="Q128" s="63"/>
      <c r="R128" s="65"/>
      <c r="S128" s="67"/>
      <c r="T128" s="133"/>
      <c r="U128" s="134"/>
      <c r="V128" s="132"/>
      <c r="W128" s="133"/>
      <c r="X128" s="67"/>
      <c r="Y128" s="133"/>
      <c r="Z128" s="67"/>
      <c r="AA128" s="133"/>
      <c r="AB128" s="144"/>
    </row>
    <row r="129" spans="1:28" x14ac:dyDescent="0.25">
      <c r="A129" s="4"/>
      <c r="B129" s="36" t="s">
        <v>41</v>
      </c>
      <c r="C129" s="135">
        <v>96</v>
      </c>
      <c r="D129" s="136">
        <v>138</v>
      </c>
      <c r="E129" s="136">
        <v>83</v>
      </c>
      <c r="F129" s="136">
        <v>129</v>
      </c>
      <c r="G129" s="136">
        <v>182</v>
      </c>
      <c r="H129" s="137">
        <v>106</v>
      </c>
      <c r="I129" s="136">
        <v>95</v>
      </c>
      <c r="J129" s="137">
        <v>168</v>
      </c>
      <c r="K129" s="136">
        <v>64</v>
      </c>
      <c r="L129" s="137">
        <v>53</v>
      </c>
      <c r="M129" s="137">
        <v>188</v>
      </c>
      <c r="N129" s="138">
        <v>156</v>
      </c>
      <c r="O129" s="135">
        <v>44</v>
      </c>
      <c r="P129" s="196">
        <v>0</v>
      </c>
      <c r="Q129" s="196">
        <v>0</v>
      </c>
      <c r="R129" s="196">
        <v>0</v>
      </c>
      <c r="S129" s="196">
        <v>0</v>
      </c>
      <c r="T129" s="196">
        <v>0</v>
      </c>
      <c r="U129" s="138"/>
      <c r="V129" s="139">
        <f>C129-O129</f>
        <v>52</v>
      </c>
      <c r="W129" s="137">
        <f>D129-P129</f>
        <v>138</v>
      </c>
      <c r="X129" s="59">
        <f t="shared" ref="X129:X133" si="133">IF(Q129=0,0,E129-Q129)</f>
        <v>0</v>
      </c>
      <c r="Y129" s="59">
        <f t="shared" ref="Y129:Y133" si="134">IF(R129=0,0,F129-R129)</f>
        <v>0</v>
      </c>
      <c r="Z129" s="59">
        <f t="shared" ref="Z129:Z133" si="135">IF(S129=0,0,G129-S129)</f>
        <v>0</v>
      </c>
      <c r="AA129" s="59">
        <f t="shared" ref="AA129:AA133" si="136">IF(T129=0,0,H129-T129)</f>
        <v>0</v>
      </c>
      <c r="AB129" s="144">
        <f t="shared" ref="AB129:AB133" si="137">IF(U129=0,0,I129-U129)</f>
        <v>0</v>
      </c>
    </row>
    <row r="130" spans="1:28" x14ac:dyDescent="0.25">
      <c r="A130" s="4"/>
      <c r="B130" s="36" t="s">
        <v>42</v>
      </c>
      <c r="C130" s="135">
        <v>6</v>
      </c>
      <c r="D130" s="136">
        <v>9</v>
      </c>
      <c r="E130" s="136">
        <v>83</v>
      </c>
      <c r="F130" s="136">
        <v>41</v>
      </c>
      <c r="G130" s="136">
        <v>89</v>
      </c>
      <c r="H130" s="137">
        <v>53</v>
      </c>
      <c r="I130" s="136">
        <v>43</v>
      </c>
      <c r="J130" s="137">
        <v>77</v>
      </c>
      <c r="K130" s="136">
        <v>10</v>
      </c>
      <c r="L130" s="137">
        <v>9</v>
      </c>
      <c r="M130" s="137">
        <v>25</v>
      </c>
      <c r="N130" s="138">
        <v>29</v>
      </c>
      <c r="O130" s="135">
        <v>7</v>
      </c>
      <c r="P130" s="196">
        <v>0</v>
      </c>
      <c r="Q130" s="196">
        <v>0</v>
      </c>
      <c r="R130" s="196">
        <v>0</v>
      </c>
      <c r="S130" s="196">
        <v>0</v>
      </c>
      <c r="T130" s="196">
        <v>0</v>
      </c>
      <c r="U130" s="138"/>
      <c r="V130" s="140">
        <f t="shared" ref="V130:W133" si="138">C130-O130</f>
        <v>-1</v>
      </c>
      <c r="W130" s="137">
        <f t="shared" si="138"/>
        <v>9</v>
      </c>
      <c r="X130" s="59">
        <f t="shared" si="133"/>
        <v>0</v>
      </c>
      <c r="Y130" s="59">
        <f t="shared" si="134"/>
        <v>0</v>
      </c>
      <c r="Z130" s="59">
        <f t="shared" si="135"/>
        <v>0</v>
      </c>
      <c r="AA130" s="59">
        <f t="shared" si="136"/>
        <v>0</v>
      </c>
      <c r="AB130" s="144">
        <f t="shared" si="137"/>
        <v>0</v>
      </c>
    </row>
    <row r="131" spans="1:28" x14ac:dyDescent="0.25">
      <c r="A131" s="4"/>
      <c r="B131" s="36" t="s">
        <v>43</v>
      </c>
      <c r="C131" s="135">
        <v>0</v>
      </c>
      <c r="D131" s="136">
        <v>4</v>
      </c>
      <c r="E131" s="136">
        <v>4</v>
      </c>
      <c r="F131" s="136">
        <v>6</v>
      </c>
      <c r="G131" s="136">
        <v>4</v>
      </c>
      <c r="H131" s="137">
        <v>4</v>
      </c>
      <c r="I131" s="136">
        <v>5</v>
      </c>
      <c r="J131" s="137">
        <v>12</v>
      </c>
      <c r="K131" s="136">
        <v>8</v>
      </c>
      <c r="L131" s="137">
        <v>4</v>
      </c>
      <c r="M131" s="137">
        <v>1</v>
      </c>
      <c r="N131" s="138">
        <v>3</v>
      </c>
      <c r="O131" s="135">
        <v>1</v>
      </c>
      <c r="P131" s="196">
        <v>0</v>
      </c>
      <c r="Q131" s="196">
        <v>0</v>
      </c>
      <c r="R131" s="196">
        <v>0</v>
      </c>
      <c r="S131" s="196">
        <v>0</v>
      </c>
      <c r="T131" s="196">
        <v>0</v>
      </c>
      <c r="U131" s="138"/>
      <c r="V131" s="140">
        <f t="shared" si="138"/>
        <v>-1</v>
      </c>
      <c r="W131" s="137">
        <f t="shared" si="138"/>
        <v>4</v>
      </c>
      <c r="X131" s="59">
        <f t="shared" si="133"/>
        <v>0</v>
      </c>
      <c r="Y131" s="59">
        <f t="shared" si="134"/>
        <v>0</v>
      </c>
      <c r="Z131" s="59">
        <f t="shared" si="135"/>
        <v>0</v>
      </c>
      <c r="AA131" s="59">
        <f t="shared" si="136"/>
        <v>0</v>
      </c>
      <c r="AB131" s="144">
        <f t="shared" si="137"/>
        <v>0</v>
      </c>
    </row>
    <row r="132" spans="1:28" x14ac:dyDescent="0.25">
      <c r="A132" s="4"/>
      <c r="B132" s="36" t="s">
        <v>44</v>
      </c>
      <c r="C132" s="135">
        <v>0</v>
      </c>
      <c r="D132" s="136">
        <v>4</v>
      </c>
      <c r="E132" s="136">
        <v>11</v>
      </c>
      <c r="F132" s="136">
        <v>5</v>
      </c>
      <c r="G132" s="136">
        <v>8</v>
      </c>
      <c r="H132" s="137">
        <v>5</v>
      </c>
      <c r="I132" s="136">
        <v>5</v>
      </c>
      <c r="J132" s="137">
        <v>12</v>
      </c>
      <c r="K132" s="136">
        <v>2</v>
      </c>
      <c r="L132" s="137">
        <v>4</v>
      </c>
      <c r="M132" s="137">
        <v>2</v>
      </c>
      <c r="N132" s="138">
        <v>4</v>
      </c>
      <c r="O132" s="135">
        <v>1</v>
      </c>
      <c r="P132" s="196">
        <v>0</v>
      </c>
      <c r="Q132" s="196">
        <v>0</v>
      </c>
      <c r="R132" s="196">
        <v>0</v>
      </c>
      <c r="S132" s="196">
        <v>0</v>
      </c>
      <c r="T132" s="196">
        <v>0</v>
      </c>
      <c r="U132" s="138"/>
      <c r="V132" s="140">
        <f t="shared" si="138"/>
        <v>-1</v>
      </c>
      <c r="W132" s="137">
        <f t="shared" si="138"/>
        <v>4</v>
      </c>
      <c r="X132" s="59">
        <f t="shared" si="133"/>
        <v>0</v>
      </c>
      <c r="Y132" s="59">
        <f t="shared" si="134"/>
        <v>0</v>
      </c>
      <c r="Z132" s="59">
        <f t="shared" si="135"/>
        <v>0</v>
      </c>
      <c r="AA132" s="59">
        <f t="shared" si="136"/>
        <v>0</v>
      </c>
      <c r="AB132" s="144">
        <f t="shared" si="137"/>
        <v>0</v>
      </c>
    </row>
    <row r="133" spans="1:28" x14ac:dyDescent="0.25">
      <c r="A133" s="4"/>
      <c r="B133" s="36" t="s">
        <v>45</v>
      </c>
      <c r="C133" s="135">
        <v>0</v>
      </c>
      <c r="D133" s="136">
        <v>0</v>
      </c>
      <c r="E133" s="136">
        <v>0</v>
      </c>
      <c r="F133" s="136">
        <v>0</v>
      </c>
      <c r="G133" s="136">
        <v>0</v>
      </c>
      <c r="H133" s="137">
        <v>0</v>
      </c>
      <c r="I133" s="136">
        <v>0</v>
      </c>
      <c r="J133" s="137">
        <v>0</v>
      </c>
      <c r="K133" s="136">
        <v>0</v>
      </c>
      <c r="L133" s="137">
        <v>0</v>
      </c>
      <c r="M133" s="137">
        <v>0</v>
      </c>
      <c r="N133" s="138">
        <v>0</v>
      </c>
      <c r="O133" s="135">
        <v>0</v>
      </c>
      <c r="P133" s="196">
        <v>0</v>
      </c>
      <c r="Q133" s="196">
        <v>0</v>
      </c>
      <c r="R133" s="196">
        <v>0</v>
      </c>
      <c r="S133" s="196">
        <v>0</v>
      </c>
      <c r="T133" s="196">
        <v>0</v>
      </c>
      <c r="U133" s="138"/>
      <c r="V133" s="140">
        <f t="shared" si="138"/>
        <v>0</v>
      </c>
      <c r="W133" s="137">
        <f t="shared" si="138"/>
        <v>0</v>
      </c>
      <c r="X133" s="59">
        <f t="shared" si="133"/>
        <v>0</v>
      </c>
      <c r="Y133" s="59">
        <f t="shared" si="134"/>
        <v>0</v>
      </c>
      <c r="Z133" s="59">
        <f t="shared" si="135"/>
        <v>0</v>
      </c>
      <c r="AA133" s="59">
        <f t="shared" si="136"/>
        <v>0</v>
      </c>
      <c r="AB133" s="144">
        <f t="shared" si="137"/>
        <v>0</v>
      </c>
    </row>
    <row r="134" spans="1:28" x14ac:dyDescent="0.25">
      <c r="A134" s="4"/>
      <c r="B134" s="36" t="s">
        <v>46</v>
      </c>
      <c r="C134" s="140">
        <f>SUM(C129:C133)</f>
        <v>102</v>
      </c>
      <c r="D134" s="137">
        <f>SUM(D129:D133)</f>
        <v>155</v>
      </c>
      <c r="E134" s="137">
        <f t="shared" ref="E134:U134" si="139">SUM(E129:E133)</f>
        <v>181</v>
      </c>
      <c r="F134" s="137">
        <f t="shared" si="139"/>
        <v>181</v>
      </c>
      <c r="G134" s="137">
        <f t="shared" si="139"/>
        <v>283</v>
      </c>
      <c r="H134" s="137">
        <f t="shared" si="139"/>
        <v>168</v>
      </c>
      <c r="I134" s="137">
        <f t="shared" si="139"/>
        <v>148</v>
      </c>
      <c r="J134" s="137">
        <f t="shared" si="139"/>
        <v>269</v>
      </c>
      <c r="K134" s="137">
        <f t="shared" si="139"/>
        <v>84</v>
      </c>
      <c r="L134" s="137">
        <f t="shared" si="139"/>
        <v>70</v>
      </c>
      <c r="M134" s="137">
        <f t="shared" si="139"/>
        <v>216</v>
      </c>
      <c r="N134" s="206">
        <f t="shared" si="139"/>
        <v>192</v>
      </c>
      <c r="O134" s="137">
        <f t="shared" si="139"/>
        <v>53</v>
      </c>
      <c r="P134" s="196">
        <f t="shared" si="139"/>
        <v>0</v>
      </c>
      <c r="Q134" s="196">
        <f t="shared" si="139"/>
        <v>0</v>
      </c>
      <c r="R134" s="196">
        <f t="shared" si="139"/>
        <v>0</v>
      </c>
      <c r="S134" s="137">
        <f t="shared" si="139"/>
        <v>0</v>
      </c>
      <c r="T134" s="137">
        <f t="shared" si="139"/>
        <v>0</v>
      </c>
      <c r="U134" s="137">
        <f t="shared" si="139"/>
        <v>0</v>
      </c>
      <c r="V134" s="140">
        <f>SUM(V129:V133)</f>
        <v>49</v>
      </c>
      <c r="W134" s="137">
        <f>SUM(W129:W133)</f>
        <v>155</v>
      </c>
      <c r="X134" s="137">
        <f t="shared" ref="X134:AB134" si="140">SUM(X129:X133)</f>
        <v>0</v>
      </c>
      <c r="Y134" s="137">
        <f t="shared" si="140"/>
        <v>0</v>
      </c>
      <c r="Z134" s="137">
        <f t="shared" si="140"/>
        <v>0</v>
      </c>
      <c r="AA134" s="137">
        <f t="shared" si="140"/>
        <v>0</v>
      </c>
      <c r="AB134" s="144">
        <f t="shared" si="140"/>
        <v>0</v>
      </c>
    </row>
    <row r="135" spans="1:28" x14ac:dyDescent="0.25">
      <c r="A135" s="4">
        <f>+A128+1</f>
        <v>19</v>
      </c>
      <c r="B135" s="48" t="s">
        <v>24</v>
      </c>
      <c r="C135" s="141"/>
      <c r="D135" s="128"/>
      <c r="E135" s="128"/>
      <c r="F135" s="128"/>
      <c r="G135" s="128"/>
      <c r="H135" s="141"/>
      <c r="I135" s="128"/>
      <c r="J135" s="141"/>
      <c r="K135" s="128"/>
      <c r="L135" s="141"/>
      <c r="M135" s="141"/>
      <c r="N135" s="142"/>
      <c r="O135" s="143"/>
      <c r="P135" s="125"/>
      <c r="Q135" s="124"/>
      <c r="R135" s="125"/>
      <c r="S135" s="128"/>
      <c r="T135" s="141"/>
      <c r="U135" s="142"/>
      <c r="V135" s="143"/>
      <c r="W135" s="141"/>
      <c r="X135" s="128"/>
      <c r="Y135" s="141"/>
      <c r="Z135" s="128"/>
      <c r="AA135" s="141"/>
      <c r="AB135" s="144"/>
    </row>
    <row r="136" spans="1:28" x14ac:dyDescent="0.25">
      <c r="A136" s="4"/>
      <c r="B136" s="36" t="s">
        <v>41</v>
      </c>
      <c r="C136" s="145">
        <v>908</v>
      </c>
      <c r="D136" s="146">
        <v>1005</v>
      </c>
      <c r="E136" s="146">
        <v>1087</v>
      </c>
      <c r="F136" s="146">
        <v>1122</v>
      </c>
      <c r="G136" s="146">
        <v>1166</v>
      </c>
      <c r="H136" s="147">
        <v>1062</v>
      </c>
      <c r="I136" s="146">
        <v>998</v>
      </c>
      <c r="J136" s="147">
        <v>997</v>
      </c>
      <c r="K136" s="146">
        <v>890</v>
      </c>
      <c r="L136" s="147">
        <v>778</v>
      </c>
      <c r="M136" s="147">
        <v>768</v>
      </c>
      <c r="N136" s="148">
        <v>860</v>
      </c>
      <c r="O136" s="145">
        <v>733</v>
      </c>
      <c r="P136" s="202">
        <v>459</v>
      </c>
      <c r="Q136" s="205">
        <v>376</v>
      </c>
      <c r="R136" s="202">
        <v>367</v>
      </c>
      <c r="S136" s="146">
        <v>360</v>
      </c>
      <c r="T136" s="147">
        <v>326</v>
      </c>
      <c r="U136" s="148"/>
      <c r="V136" s="149">
        <f>C136-O136</f>
        <v>175</v>
      </c>
      <c r="W136" s="147">
        <f>D136-P136</f>
        <v>546</v>
      </c>
      <c r="X136" s="59">
        <f>IF(Q136=0,0,E136-Q136)</f>
        <v>711</v>
      </c>
      <c r="Y136" s="59">
        <f t="shared" ref="Y136:Y140" si="141">IF(R136=0,0,F136-R136)</f>
        <v>755</v>
      </c>
      <c r="Z136" s="59">
        <f t="shared" ref="Z136:Z140" si="142">IF(S136=0,0,G136-S136)</f>
        <v>806</v>
      </c>
      <c r="AA136" s="59">
        <f t="shared" ref="AA136:AA140" si="143">IF(T136=0,0,H136-T136)</f>
        <v>736</v>
      </c>
      <c r="AB136" s="144">
        <f t="shared" ref="AB136:AB140" si="144">IF(U136=0,0,I136-U136)</f>
        <v>0</v>
      </c>
    </row>
    <row r="137" spans="1:28" x14ac:dyDescent="0.25">
      <c r="A137" s="4"/>
      <c r="B137" s="36" t="s">
        <v>42</v>
      </c>
      <c r="C137" s="145">
        <v>286</v>
      </c>
      <c r="D137" s="146">
        <v>323</v>
      </c>
      <c r="E137" s="146">
        <v>456</v>
      </c>
      <c r="F137" s="146">
        <v>447</v>
      </c>
      <c r="G137" s="146">
        <v>442</v>
      </c>
      <c r="H137" s="147">
        <v>455</v>
      </c>
      <c r="I137" s="146">
        <v>494</v>
      </c>
      <c r="J137" s="147">
        <v>451</v>
      </c>
      <c r="K137" s="146">
        <v>376</v>
      </c>
      <c r="L137" s="147">
        <v>289</v>
      </c>
      <c r="M137" s="147">
        <v>244</v>
      </c>
      <c r="N137" s="148">
        <v>240</v>
      </c>
      <c r="O137" s="145">
        <v>242</v>
      </c>
      <c r="P137" s="202">
        <v>221</v>
      </c>
      <c r="Q137" s="205">
        <v>208</v>
      </c>
      <c r="R137" s="202">
        <v>193</v>
      </c>
      <c r="S137" s="146">
        <v>172</v>
      </c>
      <c r="T137" s="147">
        <v>145</v>
      </c>
      <c r="U137" s="148"/>
      <c r="V137" s="149">
        <f t="shared" ref="V137:W140" si="145">C137-O137</f>
        <v>44</v>
      </c>
      <c r="W137" s="147">
        <f t="shared" si="145"/>
        <v>102</v>
      </c>
      <c r="X137" s="59">
        <f t="shared" ref="X137:X140" si="146">IF(Q137=0,0,E137-Q137)</f>
        <v>248</v>
      </c>
      <c r="Y137" s="59">
        <f t="shared" si="141"/>
        <v>254</v>
      </c>
      <c r="Z137" s="59">
        <f t="shared" si="142"/>
        <v>270</v>
      </c>
      <c r="AA137" s="59">
        <f t="shared" si="143"/>
        <v>310</v>
      </c>
      <c r="AB137" s="144">
        <f t="shared" si="144"/>
        <v>0</v>
      </c>
    </row>
    <row r="138" spans="1:28" x14ac:dyDescent="0.25">
      <c r="A138" s="4"/>
      <c r="B138" s="36" t="s">
        <v>43</v>
      </c>
      <c r="C138" s="145">
        <v>7</v>
      </c>
      <c r="D138" s="146">
        <v>9</v>
      </c>
      <c r="E138" s="146">
        <v>7</v>
      </c>
      <c r="F138" s="146">
        <v>9</v>
      </c>
      <c r="G138" s="146">
        <v>7</v>
      </c>
      <c r="H138" s="147">
        <v>8</v>
      </c>
      <c r="I138" s="146">
        <v>8</v>
      </c>
      <c r="J138" s="147">
        <v>16</v>
      </c>
      <c r="K138" s="146">
        <v>11</v>
      </c>
      <c r="L138" s="147">
        <v>9</v>
      </c>
      <c r="M138" s="147">
        <v>4</v>
      </c>
      <c r="N138" s="148">
        <v>3</v>
      </c>
      <c r="O138" s="145">
        <v>8</v>
      </c>
      <c r="P138" s="202">
        <v>7</v>
      </c>
      <c r="Q138" s="205">
        <v>7</v>
      </c>
      <c r="R138" s="202">
        <v>7</v>
      </c>
      <c r="S138" s="146">
        <v>11</v>
      </c>
      <c r="T138" s="147">
        <v>12</v>
      </c>
      <c r="U138" s="148"/>
      <c r="V138" s="149">
        <f t="shared" si="145"/>
        <v>-1</v>
      </c>
      <c r="W138" s="147">
        <f t="shared" si="145"/>
        <v>2</v>
      </c>
      <c r="X138" s="59">
        <f t="shared" si="146"/>
        <v>0</v>
      </c>
      <c r="Y138" s="59">
        <f t="shared" si="141"/>
        <v>2</v>
      </c>
      <c r="Z138" s="59">
        <f t="shared" si="142"/>
        <v>-4</v>
      </c>
      <c r="AA138" s="59">
        <f t="shared" si="143"/>
        <v>-4</v>
      </c>
      <c r="AB138" s="144">
        <f t="shared" si="144"/>
        <v>0</v>
      </c>
    </row>
    <row r="139" spans="1:28" x14ac:dyDescent="0.25">
      <c r="A139" s="4"/>
      <c r="B139" s="36" t="s">
        <v>44</v>
      </c>
      <c r="C139" s="145">
        <v>1</v>
      </c>
      <c r="D139" s="146">
        <v>4</v>
      </c>
      <c r="E139" s="146">
        <v>8</v>
      </c>
      <c r="F139" s="146">
        <v>4</v>
      </c>
      <c r="G139" s="146">
        <v>4</v>
      </c>
      <c r="H139" s="147">
        <v>4</v>
      </c>
      <c r="I139" s="146">
        <v>6</v>
      </c>
      <c r="J139" s="147">
        <v>6</v>
      </c>
      <c r="K139" s="146">
        <v>5</v>
      </c>
      <c r="L139" s="147">
        <v>4</v>
      </c>
      <c r="M139" s="147">
        <v>4</v>
      </c>
      <c r="N139" s="148">
        <v>5</v>
      </c>
      <c r="O139" s="145">
        <v>3</v>
      </c>
      <c r="P139" s="202">
        <v>3</v>
      </c>
      <c r="Q139" s="205">
        <v>4</v>
      </c>
      <c r="R139" s="202">
        <v>8</v>
      </c>
      <c r="S139" s="146">
        <v>8</v>
      </c>
      <c r="T139" s="147">
        <v>15</v>
      </c>
      <c r="U139" s="148"/>
      <c r="V139" s="149">
        <f t="shared" si="145"/>
        <v>-2</v>
      </c>
      <c r="W139" s="147">
        <f t="shared" si="145"/>
        <v>1</v>
      </c>
      <c r="X139" s="59">
        <f t="shared" si="146"/>
        <v>4</v>
      </c>
      <c r="Y139" s="59">
        <f t="shared" si="141"/>
        <v>-4</v>
      </c>
      <c r="Z139" s="59">
        <f t="shared" si="142"/>
        <v>-4</v>
      </c>
      <c r="AA139" s="59">
        <f t="shared" si="143"/>
        <v>-11</v>
      </c>
      <c r="AB139" s="144">
        <f t="shared" si="144"/>
        <v>0</v>
      </c>
    </row>
    <row r="140" spans="1:28" x14ac:dyDescent="0.25">
      <c r="A140" s="4"/>
      <c r="B140" s="36" t="s">
        <v>45</v>
      </c>
      <c r="C140" s="145">
        <v>0</v>
      </c>
      <c r="D140" s="146">
        <v>0</v>
      </c>
      <c r="E140" s="146">
        <v>0</v>
      </c>
      <c r="F140" s="146">
        <v>0</v>
      </c>
      <c r="G140" s="146">
        <v>0</v>
      </c>
      <c r="H140" s="147">
        <v>0</v>
      </c>
      <c r="I140" s="146">
        <v>0</v>
      </c>
      <c r="J140" s="147">
        <v>0</v>
      </c>
      <c r="K140" s="146">
        <v>0</v>
      </c>
      <c r="L140" s="147">
        <v>0</v>
      </c>
      <c r="M140" s="147">
        <v>0</v>
      </c>
      <c r="N140" s="148">
        <v>0</v>
      </c>
      <c r="O140" s="145">
        <v>0</v>
      </c>
      <c r="P140" s="202">
        <v>0</v>
      </c>
      <c r="Q140" s="205">
        <v>0</v>
      </c>
      <c r="R140" s="202">
        <v>0</v>
      </c>
      <c r="S140" s="146">
        <v>0</v>
      </c>
      <c r="T140" s="147">
        <v>0</v>
      </c>
      <c r="U140" s="148"/>
      <c r="V140" s="149">
        <f t="shared" si="145"/>
        <v>0</v>
      </c>
      <c r="W140" s="147">
        <f t="shared" si="145"/>
        <v>0</v>
      </c>
      <c r="X140" s="59">
        <f t="shared" si="146"/>
        <v>0</v>
      </c>
      <c r="Y140" s="59">
        <f t="shared" si="141"/>
        <v>0</v>
      </c>
      <c r="Z140" s="59">
        <f t="shared" si="142"/>
        <v>0</v>
      </c>
      <c r="AA140" s="59">
        <f t="shared" si="143"/>
        <v>0</v>
      </c>
      <c r="AB140" s="144">
        <f t="shared" si="144"/>
        <v>0</v>
      </c>
    </row>
    <row r="141" spans="1:28" ht="15.75" thickBot="1" x14ac:dyDescent="0.3">
      <c r="A141" s="4"/>
      <c r="B141" s="37" t="s">
        <v>46</v>
      </c>
      <c r="C141" s="150">
        <f>SUM(C136:C140)</f>
        <v>1202</v>
      </c>
      <c r="D141" s="151">
        <f>SUM(D136:D140)</f>
        <v>1341</v>
      </c>
      <c r="E141" s="151">
        <f t="shared" ref="E141:V141" si="147">SUM(E136:E140)</f>
        <v>1558</v>
      </c>
      <c r="F141" s="151">
        <f t="shared" si="147"/>
        <v>1582</v>
      </c>
      <c r="G141" s="151">
        <f t="shared" si="147"/>
        <v>1619</v>
      </c>
      <c r="H141" s="151">
        <f t="shared" si="147"/>
        <v>1529</v>
      </c>
      <c r="I141" s="151">
        <f t="shared" si="147"/>
        <v>1506</v>
      </c>
      <c r="J141" s="151">
        <f t="shared" si="147"/>
        <v>1470</v>
      </c>
      <c r="K141" s="151">
        <f t="shared" si="147"/>
        <v>1282</v>
      </c>
      <c r="L141" s="151">
        <f t="shared" si="147"/>
        <v>1080</v>
      </c>
      <c r="M141" s="151">
        <f t="shared" si="147"/>
        <v>1020</v>
      </c>
      <c r="N141" s="152">
        <f t="shared" si="147"/>
        <v>1108</v>
      </c>
      <c r="O141" s="151">
        <f t="shared" si="147"/>
        <v>986</v>
      </c>
      <c r="P141" s="197">
        <f t="shared" si="147"/>
        <v>690</v>
      </c>
      <c r="Q141" s="197">
        <f t="shared" si="147"/>
        <v>595</v>
      </c>
      <c r="R141" s="197">
        <f t="shared" si="147"/>
        <v>575</v>
      </c>
      <c r="S141" s="151">
        <f t="shared" si="147"/>
        <v>551</v>
      </c>
      <c r="T141" s="151">
        <f t="shared" si="147"/>
        <v>498</v>
      </c>
      <c r="U141" s="152">
        <f t="shared" si="147"/>
        <v>0</v>
      </c>
      <c r="V141" s="151">
        <f t="shared" si="147"/>
        <v>216</v>
      </c>
      <c r="W141" s="151">
        <f t="shared" ref="W141" si="148">SUM(W136:W140)</f>
        <v>651</v>
      </c>
      <c r="X141" s="151">
        <f t="shared" ref="X141" si="149">SUM(X136:X140)</f>
        <v>963</v>
      </c>
      <c r="Y141" s="151">
        <f t="shared" ref="Y141" si="150">SUM(Y136:Y140)</f>
        <v>1007</v>
      </c>
      <c r="Z141" s="151">
        <f t="shared" ref="Z141" si="151">SUM(Z136:Z140)</f>
        <v>1068</v>
      </c>
      <c r="AA141" s="151">
        <f t="shared" ref="AA141" si="152">SUM(AA136:AA140)</f>
        <v>1031</v>
      </c>
      <c r="AB141" s="152">
        <f t="shared" ref="AB141" si="153">SUM(AB136:AB140)</f>
        <v>0</v>
      </c>
    </row>
    <row r="142" spans="1:28" ht="15.75" thickTop="1" x14ac:dyDescent="0.25">
      <c r="A142" s="4"/>
    </row>
    <row r="143" spans="1:28" x14ac:dyDescent="0.25">
      <c r="B143" s="1" t="s">
        <v>27</v>
      </c>
    </row>
    <row r="144" spans="1:2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1"/>
  <sheetViews>
    <sheetView zoomScale="80" zoomScaleNormal="80" workbookViewId="0">
      <pane xSplit="2" ySplit="8" topLeftCell="O9" activePane="bottomRight" state="frozen"/>
      <selection pane="topRight" activeCell="C1" sqref="C1"/>
      <selection pane="bottomLeft" activeCell="A9" sqref="A9"/>
      <selection pane="bottomRight" activeCell="T10" sqref="T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1.5703125" style="18" bestFit="1" customWidth="1"/>
    <col min="19" max="20" width="11.5703125" style="2" bestFit="1" customWidth="1"/>
    <col min="21" max="21" width="9.140625" style="2"/>
    <col min="22" max="22" width="10.85546875" style="2" bestFit="1" customWidth="1"/>
    <col min="23" max="23" width="16.140625" style="2" customWidth="1"/>
    <col min="24" max="24" width="12.7109375" style="2" bestFit="1" customWidth="1"/>
    <col min="25" max="25" width="10.85546875" style="2" bestFit="1" customWidth="1"/>
    <col min="26" max="26" width="10" style="2" bestFit="1" customWidth="1"/>
    <col min="27" max="27" width="11.5703125" style="2" bestFit="1" customWidth="1"/>
    <col min="28" max="16384" width="9.140625" style="2"/>
  </cols>
  <sheetData>
    <row r="1" spans="1:28" ht="16.5" thickTop="1" thickBot="1" x14ac:dyDescent="0.3">
      <c r="B1" s="208" t="s">
        <v>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39"/>
      <c r="Y1" s="39"/>
      <c r="Z1" s="39"/>
      <c r="AA1" s="39"/>
      <c r="AB1" s="40"/>
    </row>
    <row r="2" spans="1:28" ht="27.6" customHeight="1" thickTop="1" thickBot="1" x14ac:dyDescent="0.3">
      <c r="B2" s="5" t="s">
        <v>0</v>
      </c>
      <c r="C2" s="210" t="s">
        <v>50</v>
      </c>
      <c r="D2" s="211"/>
      <c r="E2" s="211"/>
      <c r="F2" s="211"/>
      <c r="G2" s="211"/>
      <c r="H2" s="211"/>
      <c r="I2" s="21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" customHeight="1" thickTop="1" thickBot="1" x14ac:dyDescent="0.3">
      <c r="B3" s="5" t="s">
        <v>1</v>
      </c>
      <c r="C3" s="210"/>
      <c r="D3" s="211"/>
      <c r="E3" s="211"/>
      <c r="F3" s="211"/>
      <c r="G3" s="211"/>
      <c r="H3" s="211"/>
      <c r="I3" s="21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" customHeight="1" thickTop="1" thickBot="1" x14ac:dyDescent="0.3">
      <c r="B4" s="5" t="s">
        <v>2</v>
      </c>
      <c r="C4" s="212" t="s">
        <v>51</v>
      </c>
      <c r="D4" s="213"/>
      <c r="E4" s="213"/>
      <c r="F4" s="213"/>
      <c r="G4" s="213"/>
      <c r="H4" s="213"/>
      <c r="I4" s="21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20"/>
    </row>
    <row r="7" spans="1:2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94"/>
      <c r="Q7" s="194"/>
      <c r="R7" s="194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95" t="s">
        <v>10</v>
      </c>
      <c r="Q8" s="195" t="s">
        <v>16</v>
      </c>
      <c r="R8" s="195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1"/>
      <c r="V9" s="52"/>
      <c r="W9" s="53"/>
      <c r="X9" s="54"/>
      <c r="Y9" s="54"/>
      <c r="Z9" s="54"/>
      <c r="AA9" s="54"/>
      <c r="AB9" s="55"/>
    </row>
    <row r="10" spans="1:28" x14ac:dyDescent="0.25">
      <c r="A10" s="4"/>
      <c r="B10" s="36" t="s">
        <v>41</v>
      </c>
      <c r="C10" s="56">
        <v>11375</v>
      </c>
      <c r="D10" s="57">
        <v>11497</v>
      </c>
      <c r="E10" s="57">
        <v>11595</v>
      </c>
      <c r="F10" s="57">
        <v>11755</v>
      </c>
      <c r="G10" s="57">
        <v>11772</v>
      </c>
      <c r="H10" s="57">
        <v>11763</v>
      </c>
      <c r="I10" s="57">
        <v>11797</v>
      </c>
      <c r="J10" s="57">
        <v>11856</v>
      </c>
      <c r="K10" s="57">
        <v>11945</v>
      </c>
      <c r="L10" s="57">
        <v>11954</v>
      </c>
      <c r="M10" s="57">
        <v>11898</v>
      </c>
      <c r="N10" s="71">
        <v>11818</v>
      </c>
      <c r="O10" s="57">
        <v>11783</v>
      </c>
      <c r="P10" s="57">
        <v>11813</v>
      </c>
      <c r="Q10" s="57">
        <v>11823</v>
      </c>
      <c r="R10" s="57">
        <v>12033</v>
      </c>
      <c r="S10" s="57">
        <v>12046</v>
      </c>
      <c r="T10" s="57">
        <v>12056</v>
      </c>
      <c r="U10" s="58"/>
      <c r="V10" s="59">
        <f>C10-O10</f>
        <v>-408</v>
      </c>
      <c r="W10" s="59">
        <f>D10-P10</f>
        <v>-316</v>
      </c>
      <c r="X10" s="59">
        <f>IF(Q10=0,0,E10-Q10)</f>
        <v>-228</v>
      </c>
      <c r="Y10" s="59">
        <f t="shared" ref="Y10:AB14" si="0">IF(R10=0,0,F10-R10)</f>
        <v>-278</v>
      </c>
      <c r="Z10" s="59">
        <f t="shared" si="0"/>
        <v>-274</v>
      </c>
      <c r="AA10" s="59">
        <f t="shared" si="0"/>
        <v>-293</v>
      </c>
      <c r="AB10" s="71">
        <f t="shared" si="0"/>
        <v>0</v>
      </c>
    </row>
    <row r="11" spans="1:28" x14ac:dyDescent="0.25">
      <c r="A11" s="4"/>
      <c r="B11" s="36" t="s">
        <v>42</v>
      </c>
      <c r="C11" s="56">
        <v>2982</v>
      </c>
      <c r="D11" s="57">
        <v>2845</v>
      </c>
      <c r="E11" s="57">
        <v>2723</v>
      </c>
      <c r="F11" s="57">
        <v>2556</v>
      </c>
      <c r="G11" s="57">
        <v>2533</v>
      </c>
      <c r="H11" s="57">
        <v>2518</v>
      </c>
      <c r="I11" s="57">
        <v>2492</v>
      </c>
      <c r="J11" s="57">
        <v>2475</v>
      </c>
      <c r="K11" s="57">
        <v>2455</v>
      </c>
      <c r="L11" s="57">
        <v>2495</v>
      </c>
      <c r="M11" s="57">
        <v>2550</v>
      </c>
      <c r="N11" s="71">
        <v>2640</v>
      </c>
      <c r="O11" s="57">
        <v>2682</v>
      </c>
      <c r="P11" s="57">
        <v>2650</v>
      </c>
      <c r="Q11" s="57">
        <v>2634</v>
      </c>
      <c r="R11" s="57">
        <v>2403</v>
      </c>
      <c r="S11" s="57">
        <v>2410</v>
      </c>
      <c r="T11" s="57">
        <v>2410</v>
      </c>
      <c r="U11" s="58"/>
      <c r="V11" s="59">
        <f t="shared" ref="V11:W14" si="1">C11-O11</f>
        <v>300</v>
      </c>
      <c r="W11" s="59">
        <f t="shared" si="1"/>
        <v>195</v>
      </c>
      <c r="X11" s="59">
        <f t="shared" ref="X11:X14" si="2">IF(Q11=0,0,E11-Q11)</f>
        <v>89</v>
      </c>
      <c r="Y11" s="59">
        <f t="shared" si="0"/>
        <v>153</v>
      </c>
      <c r="Z11" s="59">
        <f t="shared" si="0"/>
        <v>123</v>
      </c>
      <c r="AA11" s="59">
        <f t="shared" si="0"/>
        <v>108</v>
      </c>
      <c r="AB11" s="71">
        <f t="shared" si="0"/>
        <v>0</v>
      </c>
    </row>
    <row r="12" spans="1:28" x14ac:dyDescent="0.25">
      <c r="A12" s="4"/>
      <c r="B12" s="36" t="s">
        <v>43</v>
      </c>
      <c r="C12" s="56">
        <v>1424</v>
      </c>
      <c r="D12" s="57">
        <v>1418</v>
      </c>
      <c r="E12" s="57">
        <v>1410</v>
      </c>
      <c r="F12" s="57">
        <v>1403</v>
      </c>
      <c r="G12" s="57">
        <v>1400</v>
      </c>
      <c r="H12" s="57">
        <v>1393</v>
      </c>
      <c r="I12" s="57">
        <v>1398</v>
      </c>
      <c r="J12" s="57">
        <v>1411</v>
      </c>
      <c r="K12" s="57">
        <v>1421</v>
      </c>
      <c r="L12" s="57">
        <v>1424</v>
      </c>
      <c r="M12" s="57">
        <v>1422</v>
      </c>
      <c r="N12" s="71">
        <v>1422</v>
      </c>
      <c r="O12" s="57">
        <v>1423</v>
      </c>
      <c r="P12" s="57">
        <v>1421</v>
      </c>
      <c r="Q12" s="57">
        <v>1410</v>
      </c>
      <c r="R12" s="57">
        <v>1413</v>
      </c>
      <c r="S12" s="57">
        <v>1410</v>
      </c>
      <c r="T12" s="57">
        <v>1409</v>
      </c>
      <c r="U12" s="58"/>
      <c r="V12" s="59">
        <f t="shared" si="1"/>
        <v>1</v>
      </c>
      <c r="W12" s="59">
        <f t="shared" si="1"/>
        <v>-3</v>
      </c>
      <c r="X12" s="59">
        <f t="shared" si="2"/>
        <v>0</v>
      </c>
      <c r="Y12" s="59">
        <f t="shared" si="0"/>
        <v>-10</v>
      </c>
      <c r="Z12" s="59">
        <f t="shared" si="0"/>
        <v>-10</v>
      </c>
      <c r="AA12" s="59">
        <f t="shared" si="0"/>
        <v>-16</v>
      </c>
      <c r="AB12" s="71">
        <f t="shared" si="0"/>
        <v>0</v>
      </c>
    </row>
    <row r="13" spans="1:28" x14ac:dyDescent="0.25">
      <c r="A13" s="4"/>
      <c r="B13" s="36" t="s">
        <v>44</v>
      </c>
      <c r="C13" s="56">
        <v>265</v>
      </c>
      <c r="D13" s="57">
        <v>265</v>
      </c>
      <c r="E13" s="57">
        <v>263</v>
      </c>
      <c r="F13" s="57">
        <v>267</v>
      </c>
      <c r="G13" s="57">
        <v>264</v>
      </c>
      <c r="H13" s="57">
        <v>264</v>
      </c>
      <c r="I13" s="57">
        <v>264</v>
      </c>
      <c r="J13" s="57">
        <v>266</v>
      </c>
      <c r="K13" s="57">
        <v>270</v>
      </c>
      <c r="L13" s="57">
        <v>270</v>
      </c>
      <c r="M13" s="57">
        <v>270</v>
      </c>
      <c r="N13" s="71">
        <v>271</v>
      </c>
      <c r="O13" s="57">
        <v>271</v>
      </c>
      <c r="P13" s="57">
        <v>271</v>
      </c>
      <c r="Q13" s="57">
        <v>268</v>
      </c>
      <c r="R13" s="57">
        <v>262</v>
      </c>
      <c r="S13" s="57">
        <v>262</v>
      </c>
      <c r="T13" s="57">
        <v>262</v>
      </c>
      <c r="U13" s="58"/>
      <c r="V13" s="59">
        <f t="shared" si="1"/>
        <v>-6</v>
      </c>
      <c r="W13" s="59">
        <f t="shared" si="1"/>
        <v>-6</v>
      </c>
      <c r="X13" s="59">
        <f t="shared" si="2"/>
        <v>-5</v>
      </c>
      <c r="Y13" s="59">
        <f t="shared" si="0"/>
        <v>5</v>
      </c>
      <c r="Z13" s="59">
        <f t="shared" si="0"/>
        <v>2</v>
      </c>
      <c r="AA13" s="59">
        <f t="shared" si="0"/>
        <v>2</v>
      </c>
      <c r="AB13" s="71">
        <f t="shared" si="0"/>
        <v>0</v>
      </c>
    </row>
    <row r="14" spans="1:28" x14ac:dyDescent="0.25">
      <c r="A14" s="4"/>
      <c r="B14" s="36" t="s">
        <v>45</v>
      </c>
      <c r="C14" s="56">
        <f>24+3</f>
        <v>27</v>
      </c>
      <c r="D14" s="57">
        <f>25+3</f>
        <v>28</v>
      </c>
      <c r="E14" s="57">
        <v>28</v>
      </c>
      <c r="F14" s="57">
        <v>28</v>
      </c>
      <c r="G14" s="57">
        <v>29</v>
      </c>
      <c r="H14" s="57">
        <v>28</v>
      </c>
      <c r="I14" s="57">
        <v>28</v>
      </c>
      <c r="J14" s="57">
        <v>29</v>
      </c>
      <c r="K14" s="57">
        <v>29</v>
      </c>
      <c r="L14" s="57">
        <v>29</v>
      </c>
      <c r="M14" s="57">
        <v>29</v>
      </c>
      <c r="N14" s="71">
        <v>29</v>
      </c>
      <c r="O14" s="57">
        <v>29</v>
      </c>
      <c r="P14" s="57">
        <v>29</v>
      </c>
      <c r="Q14" s="57">
        <v>29</v>
      </c>
      <c r="R14" s="57">
        <v>28</v>
      </c>
      <c r="S14" s="57">
        <v>28</v>
      </c>
      <c r="T14" s="57">
        <v>28</v>
      </c>
      <c r="U14" s="58"/>
      <c r="V14" s="59">
        <f t="shared" si="1"/>
        <v>-2</v>
      </c>
      <c r="W14" s="59">
        <f t="shared" si="1"/>
        <v>-1</v>
      </c>
      <c r="X14" s="59">
        <f t="shared" si="2"/>
        <v>-1</v>
      </c>
      <c r="Y14" s="59">
        <f t="shared" si="0"/>
        <v>0</v>
      </c>
      <c r="Z14" s="59">
        <f t="shared" si="0"/>
        <v>1</v>
      </c>
      <c r="AA14" s="59">
        <f t="shared" si="0"/>
        <v>0</v>
      </c>
      <c r="AB14" s="71">
        <f t="shared" si="0"/>
        <v>0</v>
      </c>
    </row>
    <row r="15" spans="1:28" ht="15.75" thickBot="1" x14ac:dyDescent="0.3">
      <c r="A15" s="4"/>
      <c r="B15" s="38" t="s">
        <v>46</v>
      </c>
      <c r="C15" s="122">
        <f>SUM(C10:C14)</f>
        <v>16073</v>
      </c>
      <c r="D15" s="61">
        <f>SUM(D10:D14)</f>
        <v>16053</v>
      </c>
      <c r="E15" s="61">
        <f t="shared" ref="E15:U15" si="3">SUM(E10:E14)</f>
        <v>16019</v>
      </c>
      <c r="F15" s="61">
        <f t="shared" si="3"/>
        <v>16009</v>
      </c>
      <c r="G15" s="61">
        <f t="shared" si="3"/>
        <v>15998</v>
      </c>
      <c r="H15" s="61">
        <f t="shared" si="3"/>
        <v>15966</v>
      </c>
      <c r="I15" s="61">
        <f t="shared" si="3"/>
        <v>15979</v>
      </c>
      <c r="J15" s="61">
        <f t="shared" si="3"/>
        <v>16037</v>
      </c>
      <c r="K15" s="61">
        <f t="shared" si="3"/>
        <v>16120</v>
      </c>
      <c r="L15" s="61">
        <f t="shared" si="3"/>
        <v>16172</v>
      </c>
      <c r="M15" s="61">
        <f t="shared" si="3"/>
        <v>16169</v>
      </c>
      <c r="N15" s="60">
        <f t="shared" si="3"/>
        <v>16180</v>
      </c>
      <c r="O15" s="61">
        <f t="shared" si="3"/>
        <v>16188</v>
      </c>
      <c r="P15" s="61">
        <f t="shared" si="3"/>
        <v>16184</v>
      </c>
      <c r="Q15" s="61">
        <f t="shared" si="3"/>
        <v>16164</v>
      </c>
      <c r="R15" s="61">
        <f t="shared" si="3"/>
        <v>16139</v>
      </c>
      <c r="S15" s="61">
        <f t="shared" si="3"/>
        <v>16156</v>
      </c>
      <c r="T15" s="61">
        <f t="shared" si="3"/>
        <v>16165</v>
      </c>
      <c r="U15" s="60">
        <f t="shared" si="3"/>
        <v>0</v>
      </c>
      <c r="V15" s="61">
        <f>SUM(V10:V14)</f>
        <v>-115</v>
      </c>
      <c r="W15" s="61">
        <f>SUM(W10:W14)</f>
        <v>-131</v>
      </c>
      <c r="X15" s="61">
        <f t="shared" ref="X15:AB15" si="4">SUM(X10:X14)</f>
        <v>-145</v>
      </c>
      <c r="Y15" s="61">
        <f t="shared" si="4"/>
        <v>-130</v>
      </c>
      <c r="Z15" s="61">
        <f t="shared" si="4"/>
        <v>-158</v>
      </c>
      <c r="AA15" s="61">
        <f t="shared" si="4"/>
        <v>-199</v>
      </c>
      <c r="AB15" s="60">
        <f t="shared" si="4"/>
        <v>0</v>
      </c>
    </row>
    <row r="16" spans="1:28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168"/>
      <c r="V16" s="65"/>
      <c r="W16" s="66"/>
      <c r="X16" s="67"/>
      <c r="Y16" s="67"/>
      <c r="Z16" s="67"/>
      <c r="AA16" s="67"/>
      <c r="AB16" s="68"/>
    </row>
    <row r="17" spans="1:28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4423</v>
      </c>
      <c r="P17" s="70">
        <v>4532</v>
      </c>
      <c r="Q17" s="70">
        <v>4425</v>
      </c>
      <c r="R17" s="70">
        <v>4217</v>
      </c>
      <c r="S17" s="70">
        <v>4025</v>
      </c>
      <c r="T17" s="70">
        <v>3831</v>
      </c>
      <c r="U17" s="169"/>
      <c r="V17" s="72" t="str">
        <f>IF(C17=0,"0",C17-O17)</f>
        <v>0</v>
      </c>
      <c r="W17" s="72" t="str">
        <f>IF(D17=0,"0",D17-P17)</f>
        <v>0</v>
      </c>
      <c r="X17" s="72" t="str">
        <f>IF(E17=0,"0",E17-Q17)</f>
        <v>0</v>
      </c>
      <c r="Y17" s="72" t="str">
        <f>IF(F17=0,"0",F17-R17)</f>
        <v>0</v>
      </c>
      <c r="Z17" s="72" t="str">
        <f>IF(G17=0,"0",G17-S17)</f>
        <v>0</v>
      </c>
      <c r="AA17" s="72">
        <f t="shared" ref="AA17:AB21" si="5">H17-T17</f>
        <v>-3831</v>
      </c>
      <c r="AB17" s="71">
        <f t="shared" si="5"/>
        <v>0</v>
      </c>
    </row>
    <row r="18" spans="1:28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2314</v>
      </c>
      <c r="P18" s="70">
        <v>2336</v>
      </c>
      <c r="Q18" s="70">
        <v>2295</v>
      </c>
      <c r="R18" s="70">
        <v>1993</v>
      </c>
      <c r="S18" s="70">
        <v>1658</v>
      </c>
      <c r="T18" s="70">
        <v>1808</v>
      </c>
      <c r="U18" s="169"/>
      <c r="V18" s="72" t="str">
        <f t="shared" ref="V18:Z21" si="6">IF(C18=0,"0",C18-O18)</f>
        <v>0</v>
      </c>
      <c r="W18" s="72" t="str">
        <f t="shared" si="6"/>
        <v>0</v>
      </c>
      <c r="X18" s="72" t="str">
        <f t="shared" si="6"/>
        <v>0</v>
      </c>
      <c r="Y18" s="72" t="str">
        <f t="shared" si="6"/>
        <v>0</v>
      </c>
      <c r="Z18" s="72" t="str">
        <f t="shared" si="6"/>
        <v>0</v>
      </c>
      <c r="AA18" s="72">
        <f t="shared" si="5"/>
        <v>-1808</v>
      </c>
      <c r="AB18" s="71">
        <f t="shared" si="5"/>
        <v>0</v>
      </c>
    </row>
    <row r="19" spans="1:28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282</v>
      </c>
      <c r="P19" s="70">
        <v>382</v>
      </c>
      <c r="Q19" s="70">
        <v>325</v>
      </c>
      <c r="R19" s="70">
        <v>280</v>
      </c>
      <c r="S19" s="70">
        <v>270</v>
      </c>
      <c r="T19" s="70">
        <v>288</v>
      </c>
      <c r="U19" s="169"/>
      <c r="V19" s="72" t="str">
        <f t="shared" si="6"/>
        <v>0</v>
      </c>
      <c r="W19" s="72" t="str">
        <f t="shared" si="6"/>
        <v>0</v>
      </c>
      <c r="X19" s="72" t="str">
        <f t="shared" si="6"/>
        <v>0</v>
      </c>
      <c r="Y19" s="72" t="str">
        <f t="shared" si="6"/>
        <v>0</v>
      </c>
      <c r="Z19" s="72" t="str">
        <f t="shared" si="6"/>
        <v>0</v>
      </c>
      <c r="AA19" s="72">
        <f t="shared" si="5"/>
        <v>-288</v>
      </c>
      <c r="AB19" s="71">
        <f t="shared" si="5"/>
        <v>0</v>
      </c>
    </row>
    <row r="20" spans="1:28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47</v>
      </c>
      <c r="P20" s="70">
        <v>65</v>
      </c>
      <c r="Q20" s="70">
        <v>52</v>
      </c>
      <c r="R20" s="70">
        <v>52</v>
      </c>
      <c r="S20" s="70">
        <v>42</v>
      </c>
      <c r="T20" s="70">
        <v>45</v>
      </c>
      <c r="U20" s="169"/>
      <c r="V20" s="72" t="str">
        <f t="shared" si="6"/>
        <v>0</v>
      </c>
      <c r="W20" s="72" t="str">
        <f t="shared" si="6"/>
        <v>0</v>
      </c>
      <c r="X20" s="72" t="str">
        <f t="shared" si="6"/>
        <v>0</v>
      </c>
      <c r="Y20" s="72" t="str">
        <f t="shared" si="6"/>
        <v>0</v>
      </c>
      <c r="Z20" s="72" t="str">
        <f t="shared" si="6"/>
        <v>0</v>
      </c>
      <c r="AA20" s="72">
        <f t="shared" si="5"/>
        <v>-45</v>
      </c>
      <c r="AB20" s="71">
        <f t="shared" si="5"/>
        <v>0</v>
      </c>
    </row>
    <row r="21" spans="1:28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9</v>
      </c>
      <c r="P21" s="70">
        <v>9</v>
      </c>
      <c r="Q21" s="70">
        <v>4</v>
      </c>
      <c r="R21" s="70">
        <v>5</v>
      </c>
      <c r="S21" s="70">
        <v>4</v>
      </c>
      <c r="T21" s="70">
        <v>0</v>
      </c>
      <c r="U21" s="169"/>
      <c r="V21" s="72" t="str">
        <f t="shared" si="6"/>
        <v>0</v>
      </c>
      <c r="W21" s="72" t="str">
        <f t="shared" si="6"/>
        <v>0</v>
      </c>
      <c r="X21" s="72" t="str">
        <f t="shared" si="6"/>
        <v>0</v>
      </c>
      <c r="Y21" s="72" t="str">
        <f t="shared" si="6"/>
        <v>0</v>
      </c>
      <c r="Z21" s="72" t="str">
        <f t="shared" si="6"/>
        <v>0</v>
      </c>
      <c r="AA21" s="72">
        <f t="shared" si="5"/>
        <v>0</v>
      </c>
      <c r="AB21" s="71">
        <f t="shared" si="5"/>
        <v>0</v>
      </c>
    </row>
    <row r="22" spans="1:28" x14ac:dyDescent="0.25">
      <c r="B22" s="36" t="s">
        <v>46</v>
      </c>
      <c r="C22" s="131">
        <v>6864</v>
      </c>
      <c r="D22" s="72">
        <v>7141</v>
      </c>
      <c r="E22" s="72">
        <v>7050</v>
      </c>
      <c r="F22" s="72">
        <v>6928</v>
      </c>
      <c r="G22" s="72">
        <v>6391</v>
      </c>
      <c r="H22" s="72">
        <v>6284</v>
      </c>
      <c r="I22" s="72">
        <v>5947</v>
      </c>
      <c r="J22" s="72">
        <v>5348</v>
      </c>
      <c r="K22" s="72">
        <v>5655</v>
      </c>
      <c r="L22" s="72">
        <v>5585</v>
      </c>
      <c r="M22" s="72">
        <v>6036</v>
      </c>
      <c r="N22" s="71">
        <v>6698</v>
      </c>
      <c r="O22" s="72">
        <f>SUM(O17:O21)</f>
        <v>7075</v>
      </c>
      <c r="P22" s="72">
        <f t="shared" ref="P22:U22" si="7">SUM(P17:P21)</f>
        <v>7324</v>
      </c>
      <c r="Q22" s="72">
        <f t="shared" si="7"/>
        <v>7101</v>
      </c>
      <c r="R22" s="72">
        <f t="shared" si="7"/>
        <v>6547</v>
      </c>
      <c r="S22" s="72">
        <f t="shared" si="7"/>
        <v>5999</v>
      </c>
      <c r="T22" s="72">
        <f t="shared" si="7"/>
        <v>5972</v>
      </c>
      <c r="U22" s="169">
        <f t="shared" si="7"/>
        <v>0</v>
      </c>
      <c r="V22" s="72">
        <f>IF(C22=0,"0",C22-O22)</f>
        <v>-211</v>
      </c>
      <c r="W22" s="72">
        <f>IF(D22=0,"0",D22-P22)</f>
        <v>-183</v>
      </c>
      <c r="X22" s="72">
        <f>IF(E22=0,"0",E22-Q22)</f>
        <v>-51</v>
      </c>
      <c r="Y22" s="72">
        <f>IF(F22=0,"0",F22-R22)</f>
        <v>381</v>
      </c>
      <c r="Z22" s="72">
        <f>IF(G22=0,"0",G22-S22)</f>
        <v>392</v>
      </c>
      <c r="AA22" s="72">
        <f t="shared" ref="AA22:AB22" si="8">SUM(AA17:AA21)</f>
        <v>-5972</v>
      </c>
      <c r="AB22" s="71">
        <f t="shared" si="8"/>
        <v>0</v>
      </c>
    </row>
    <row r="23" spans="1:28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169"/>
      <c r="V23" s="73"/>
      <c r="W23" s="73"/>
      <c r="X23" s="74"/>
      <c r="Y23" s="74"/>
      <c r="Z23" s="74"/>
      <c r="AA23" s="74"/>
      <c r="AB23" s="75"/>
    </row>
    <row r="24" spans="1:28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2042</v>
      </c>
      <c r="P24" s="70">
        <v>1670</v>
      </c>
      <c r="Q24" s="70">
        <v>1311</v>
      </c>
      <c r="R24" s="70">
        <v>1112</v>
      </c>
      <c r="S24" s="70">
        <v>1091</v>
      </c>
      <c r="T24" s="70">
        <v>1071</v>
      </c>
      <c r="U24" s="169"/>
      <c r="V24" s="72" t="str">
        <f t="shared" ref="V24:Z43" si="9">IF(C24=0,"0",C24-O24)</f>
        <v>0</v>
      </c>
      <c r="W24" s="72" t="str">
        <f t="shared" si="9"/>
        <v>0</v>
      </c>
      <c r="X24" s="72" t="str">
        <f t="shared" si="9"/>
        <v>0</v>
      </c>
      <c r="Y24" s="72" t="str">
        <f t="shared" si="9"/>
        <v>0</v>
      </c>
      <c r="Z24" s="72" t="str">
        <f t="shared" si="9"/>
        <v>0</v>
      </c>
      <c r="AA24" s="72">
        <f t="shared" ref="AA24:AB28" si="10">H24-T24</f>
        <v>-1071</v>
      </c>
      <c r="AB24" s="71">
        <f t="shared" si="10"/>
        <v>0</v>
      </c>
    </row>
    <row r="25" spans="1:28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358</v>
      </c>
      <c r="P25" s="70">
        <v>287</v>
      </c>
      <c r="Q25" s="70">
        <v>195</v>
      </c>
      <c r="R25" s="70">
        <v>187</v>
      </c>
      <c r="S25" s="70">
        <v>147</v>
      </c>
      <c r="T25" s="70">
        <v>207</v>
      </c>
      <c r="U25" s="169"/>
      <c r="V25" s="72" t="str">
        <f t="shared" si="9"/>
        <v>0</v>
      </c>
      <c r="W25" s="72" t="str">
        <f t="shared" si="9"/>
        <v>0</v>
      </c>
      <c r="X25" s="72" t="str">
        <f t="shared" si="9"/>
        <v>0</v>
      </c>
      <c r="Y25" s="72" t="str">
        <f t="shared" si="9"/>
        <v>0</v>
      </c>
      <c r="Z25" s="72" t="str">
        <f t="shared" si="9"/>
        <v>0</v>
      </c>
      <c r="AA25" s="72">
        <f t="shared" si="10"/>
        <v>-207</v>
      </c>
      <c r="AB25" s="71">
        <f t="shared" si="10"/>
        <v>0</v>
      </c>
    </row>
    <row r="26" spans="1:28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182</v>
      </c>
      <c r="P26" s="70">
        <v>202</v>
      </c>
      <c r="Q26" s="70">
        <v>118</v>
      </c>
      <c r="R26" s="70">
        <v>103</v>
      </c>
      <c r="S26" s="70">
        <v>107</v>
      </c>
      <c r="T26" s="70">
        <v>125</v>
      </c>
      <c r="U26" s="169"/>
      <c r="V26" s="72" t="str">
        <f t="shared" si="9"/>
        <v>0</v>
      </c>
      <c r="W26" s="72" t="str">
        <f t="shared" si="9"/>
        <v>0</v>
      </c>
      <c r="X26" s="72" t="str">
        <f t="shared" si="9"/>
        <v>0</v>
      </c>
      <c r="Y26" s="72" t="str">
        <f t="shared" si="9"/>
        <v>0</v>
      </c>
      <c r="Z26" s="72" t="str">
        <f t="shared" si="9"/>
        <v>0</v>
      </c>
      <c r="AA26" s="72">
        <f t="shared" si="10"/>
        <v>-125</v>
      </c>
      <c r="AB26" s="71">
        <f t="shared" si="10"/>
        <v>0</v>
      </c>
    </row>
    <row r="27" spans="1:28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37</v>
      </c>
      <c r="P27" s="70">
        <v>37</v>
      </c>
      <c r="Q27" s="70">
        <v>28</v>
      </c>
      <c r="R27" s="70">
        <v>27</v>
      </c>
      <c r="S27" s="70">
        <v>26</v>
      </c>
      <c r="T27" s="70">
        <v>24</v>
      </c>
      <c r="U27" s="169"/>
      <c r="V27" s="72" t="str">
        <f t="shared" si="9"/>
        <v>0</v>
      </c>
      <c r="W27" s="72" t="str">
        <f t="shared" si="9"/>
        <v>0</v>
      </c>
      <c r="X27" s="72" t="str">
        <f t="shared" si="9"/>
        <v>0</v>
      </c>
      <c r="Y27" s="72" t="str">
        <f t="shared" si="9"/>
        <v>0</v>
      </c>
      <c r="Z27" s="72" t="str">
        <f t="shared" si="9"/>
        <v>0</v>
      </c>
      <c r="AA27" s="72">
        <f t="shared" si="10"/>
        <v>-24</v>
      </c>
      <c r="AB27" s="71">
        <f t="shared" si="10"/>
        <v>0</v>
      </c>
    </row>
    <row r="28" spans="1:28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4</v>
      </c>
      <c r="P28" s="70">
        <v>6</v>
      </c>
      <c r="Q28" s="70">
        <v>3</v>
      </c>
      <c r="R28" s="70">
        <v>5</v>
      </c>
      <c r="S28" s="70">
        <v>4</v>
      </c>
      <c r="T28" s="70">
        <v>0</v>
      </c>
      <c r="U28" s="169"/>
      <c r="V28" s="72" t="str">
        <f t="shared" si="9"/>
        <v>0</v>
      </c>
      <c r="W28" s="72" t="str">
        <f t="shared" si="9"/>
        <v>0</v>
      </c>
      <c r="X28" s="72" t="str">
        <f t="shared" si="9"/>
        <v>0</v>
      </c>
      <c r="Y28" s="72" t="str">
        <f t="shared" si="9"/>
        <v>0</v>
      </c>
      <c r="Z28" s="72" t="str">
        <f t="shared" si="9"/>
        <v>0</v>
      </c>
      <c r="AA28" s="72">
        <f t="shared" si="10"/>
        <v>0</v>
      </c>
      <c r="AB28" s="71">
        <f t="shared" si="10"/>
        <v>0</v>
      </c>
    </row>
    <row r="29" spans="1:28" x14ac:dyDescent="0.25">
      <c r="B29" s="36" t="s">
        <v>46</v>
      </c>
      <c r="C29" s="131">
        <v>2489</v>
      </c>
      <c r="D29" s="72">
        <v>2511</v>
      </c>
      <c r="E29" s="72">
        <v>2248</v>
      </c>
      <c r="F29" s="72">
        <v>2038</v>
      </c>
      <c r="G29" s="72">
        <v>1671</v>
      </c>
      <c r="H29" s="72">
        <v>1791</v>
      </c>
      <c r="I29" s="72">
        <v>1793</v>
      </c>
      <c r="J29" s="72">
        <v>1592</v>
      </c>
      <c r="K29" s="72">
        <v>1991</v>
      </c>
      <c r="L29" s="72">
        <v>1962</v>
      </c>
      <c r="M29" s="72">
        <v>2445</v>
      </c>
      <c r="N29" s="161">
        <v>2913</v>
      </c>
      <c r="O29" s="72">
        <f>SUM(O24:O28)</f>
        <v>2623</v>
      </c>
      <c r="P29" s="72">
        <f t="shared" ref="P29:U29" si="11">SUM(P24:P28)</f>
        <v>2202</v>
      </c>
      <c r="Q29" s="72">
        <f t="shared" si="11"/>
        <v>1655</v>
      </c>
      <c r="R29" s="72">
        <f t="shared" si="11"/>
        <v>1434</v>
      </c>
      <c r="S29" s="72">
        <f t="shared" si="11"/>
        <v>1375</v>
      </c>
      <c r="T29" s="72">
        <f t="shared" si="11"/>
        <v>1427</v>
      </c>
      <c r="U29" s="170">
        <f t="shared" si="11"/>
        <v>0</v>
      </c>
      <c r="V29" s="72">
        <f t="shared" si="9"/>
        <v>-134</v>
      </c>
      <c r="W29" s="72">
        <f t="shared" si="9"/>
        <v>309</v>
      </c>
      <c r="X29" s="72">
        <f t="shared" si="9"/>
        <v>593</v>
      </c>
      <c r="Y29" s="72">
        <f t="shared" si="9"/>
        <v>604</v>
      </c>
      <c r="Z29" s="72">
        <f t="shared" si="9"/>
        <v>296</v>
      </c>
      <c r="AA29" s="72">
        <f t="shared" ref="AA29:AB29" si="12">SUM(AA24:AA28)</f>
        <v>-1427</v>
      </c>
      <c r="AB29" s="71">
        <f t="shared" si="12"/>
        <v>0</v>
      </c>
    </row>
    <row r="30" spans="1:28" x14ac:dyDescent="0.25">
      <c r="A30" s="4">
        <f>+A23+1</f>
        <v>4</v>
      </c>
      <c r="B30" s="43" t="s">
        <v>22</v>
      </c>
      <c r="C30" s="13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1"/>
      <c r="O30" s="72"/>
      <c r="P30" s="72"/>
      <c r="Q30" s="72"/>
      <c r="R30" s="72"/>
      <c r="S30" s="72"/>
      <c r="T30" s="72"/>
      <c r="U30" s="170"/>
      <c r="V30" s="72"/>
      <c r="W30" s="72"/>
      <c r="X30" s="72"/>
      <c r="Y30" s="72"/>
      <c r="Z30" s="72"/>
      <c r="AA30" s="72"/>
      <c r="AB30" s="71"/>
    </row>
    <row r="31" spans="1:28" x14ac:dyDescent="0.25">
      <c r="A31" s="4"/>
      <c r="B31" s="36" t="s">
        <v>41</v>
      </c>
      <c r="C31" s="13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1"/>
      <c r="O31" s="72">
        <v>1072</v>
      </c>
      <c r="P31" s="72">
        <v>1140</v>
      </c>
      <c r="Q31" s="72">
        <v>1040</v>
      </c>
      <c r="R31" s="72">
        <v>761</v>
      </c>
      <c r="S31" s="72">
        <v>635</v>
      </c>
      <c r="T31" s="72">
        <v>467</v>
      </c>
      <c r="U31" s="170"/>
      <c r="V31" s="72" t="str">
        <f t="shared" si="9"/>
        <v>0</v>
      </c>
      <c r="W31" s="72" t="str">
        <f t="shared" si="9"/>
        <v>0</v>
      </c>
      <c r="X31" s="72" t="str">
        <f t="shared" si="9"/>
        <v>0</v>
      </c>
      <c r="Y31" s="72" t="str">
        <f t="shared" si="9"/>
        <v>0</v>
      </c>
      <c r="Z31" s="72" t="str">
        <f t="shared" si="9"/>
        <v>0</v>
      </c>
      <c r="AA31" s="72">
        <f t="shared" ref="AA31:AB35" si="13">H31-T31</f>
        <v>-467</v>
      </c>
      <c r="AB31" s="71">
        <f t="shared" si="13"/>
        <v>0</v>
      </c>
    </row>
    <row r="32" spans="1:28" x14ac:dyDescent="0.25">
      <c r="A32" s="4"/>
      <c r="B32" s="36" t="s">
        <v>42</v>
      </c>
      <c r="C32" s="13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1"/>
      <c r="O32" s="72">
        <v>354</v>
      </c>
      <c r="P32" s="72">
        <v>305</v>
      </c>
      <c r="Q32" s="72">
        <v>259</v>
      </c>
      <c r="R32" s="72">
        <v>205</v>
      </c>
      <c r="S32" s="72">
        <v>173</v>
      </c>
      <c r="T32" s="72">
        <v>130</v>
      </c>
      <c r="U32" s="170"/>
      <c r="V32" s="72" t="str">
        <f t="shared" si="9"/>
        <v>0</v>
      </c>
      <c r="W32" s="72" t="str">
        <f t="shared" si="9"/>
        <v>0</v>
      </c>
      <c r="X32" s="72" t="str">
        <f t="shared" si="9"/>
        <v>0</v>
      </c>
      <c r="Y32" s="72" t="str">
        <f t="shared" si="9"/>
        <v>0</v>
      </c>
      <c r="Z32" s="72" t="str">
        <f t="shared" si="9"/>
        <v>0</v>
      </c>
      <c r="AA32" s="72">
        <f t="shared" si="13"/>
        <v>-130</v>
      </c>
      <c r="AB32" s="71">
        <f t="shared" si="13"/>
        <v>0</v>
      </c>
    </row>
    <row r="33" spans="1:28" x14ac:dyDescent="0.25">
      <c r="A33" s="4"/>
      <c r="B33" s="36" t="s">
        <v>43</v>
      </c>
      <c r="C33" s="13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1"/>
      <c r="O33" s="72">
        <v>54</v>
      </c>
      <c r="P33" s="72">
        <v>102</v>
      </c>
      <c r="Q33" s="72">
        <v>85</v>
      </c>
      <c r="R33" s="72">
        <v>30</v>
      </c>
      <c r="S33" s="72">
        <v>33</v>
      </c>
      <c r="T33" s="72">
        <v>36</v>
      </c>
      <c r="U33" s="170"/>
      <c r="V33" s="72" t="str">
        <f t="shared" si="9"/>
        <v>0</v>
      </c>
      <c r="W33" s="72" t="str">
        <f t="shared" si="9"/>
        <v>0</v>
      </c>
      <c r="X33" s="72" t="str">
        <f t="shared" si="9"/>
        <v>0</v>
      </c>
      <c r="Y33" s="72" t="str">
        <f t="shared" si="9"/>
        <v>0</v>
      </c>
      <c r="Z33" s="72" t="str">
        <f t="shared" si="9"/>
        <v>0</v>
      </c>
      <c r="AA33" s="72">
        <f t="shared" si="13"/>
        <v>-36</v>
      </c>
      <c r="AB33" s="71">
        <f t="shared" si="13"/>
        <v>0</v>
      </c>
    </row>
    <row r="34" spans="1:28" x14ac:dyDescent="0.25">
      <c r="A34" s="4"/>
      <c r="B34" s="36" t="s">
        <v>44</v>
      </c>
      <c r="C34" s="13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1"/>
      <c r="O34" s="72">
        <v>5</v>
      </c>
      <c r="P34" s="72">
        <v>23</v>
      </c>
      <c r="Q34" s="72">
        <v>12</v>
      </c>
      <c r="R34" s="72">
        <v>10</v>
      </c>
      <c r="S34" s="72">
        <v>5</v>
      </c>
      <c r="T34" s="72">
        <v>12</v>
      </c>
      <c r="U34" s="170"/>
      <c r="V34" s="72" t="str">
        <f t="shared" si="9"/>
        <v>0</v>
      </c>
      <c r="W34" s="72" t="str">
        <f t="shared" si="9"/>
        <v>0</v>
      </c>
      <c r="X34" s="72" t="str">
        <f t="shared" si="9"/>
        <v>0</v>
      </c>
      <c r="Y34" s="72" t="str">
        <f t="shared" si="9"/>
        <v>0</v>
      </c>
      <c r="Z34" s="72" t="str">
        <f t="shared" si="9"/>
        <v>0</v>
      </c>
      <c r="AA34" s="72">
        <f t="shared" si="13"/>
        <v>-12</v>
      </c>
      <c r="AB34" s="71">
        <f t="shared" si="13"/>
        <v>0</v>
      </c>
    </row>
    <row r="35" spans="1:28" x14ac:dyDescent="0.25">
      <c r="A35" s="4"/>
      <c r="B35" s="36" t="s">
        <v>45</v>
      </c>
      <c r="C35" s="13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1"/>
      <c r="O35" s="72">
        <v>4</v>
      </c>
      <c r="P35" s="72">
        <v>3</v>
      </c>
      <c r="Q35" s="72">
        <v>1</v>
      </c>
      <c r="R35" s="72">
        <v>0</v>
      </c>
      <c r="S35" s="72">
        <v>0</v>
      </c>
      <c r="T35" s="72">
        <v>0</v>
      </c>
      <c r="U35" s="170"/>
      <c r="V35" s="72" t="str">
        <f t="shared" si="9"/>
        <v>0</v>
      </c>
      <c r="W35" s="72" t="str">
        <f t="shared" si="9"/>
        <v>0</v>
      </c>
      <c r="X35" s="72" t="str">
        <f t="shared" si="9"/>
        <v>0</v>
      </c>
      <c r="Y35" s="72" t="str">
        <f t="shared" si="9"/>
        <v>0</v>
      </c>
      <c r="Z35" s="72" t="str">
        <f t="shared" si="9"/>
        <v>0</v>
      </c>
      <c r="AA35" s="72">
        <f t="shared" si="13"/>
        <v>0</v>
      </c>
      <c r="AB35" s="71">
        <f t="shared" si="13"/>
        <v>0</v>
      </c>
    </row>
    <row r="36" spans="1:28" x14ac:dyDescent="0.25">
      <c r="A36" s="4"/>
      <c r="B36" s="36" t="s">
        <v>46</v>
      </c>
      <c r="C36" s="131">
        <v>1384</v>
      </c>
      <c r="D36" s="72">
        <v>1444</v>
      </c>
      <c r="E36" s="72">
        <v>1469</v>
      </c>
      <c r="F36" s="72">
        <v>1235</v>
      </c>
      <c r="G36" s="72">
        <v>1064</v>
      </c>
      <c r="H36" s="72">
        <v>807</v>
      </c>
      <c r="I36" s="72">
        <v>801</v>
      </c>
      <c r="J36" s="72">
        <v>820</v>
      </c>
      <c r="K36" s="72">
        <v>712</v>
      </c>
      <c r="L36" s="72">
        <v>852</v>
      </c>
      <c r="M36" s="72">
        <v>825</v>
      </c>
      <c r="N36" s="161">
        <v>1155</v>
      </c>
      <c r="O36" s="72">
        <f>SUM(O31:O35)</f>
        <v>1489</v>
      </c>
      <c r="P36" s="72">
        <f t="shared" ref="P36:U36" si="14">SUM(P31:P35)</f>
        <v>1573</v>
      </c>
      <c r="Q36" s="72">
        <f t="shared" si="14"/>
        <v>1397</v>
      </c>
      <c r="R36" s="72">
        <f t="shared" si="14"/>
        <v>1006</v>
      </c>
      <c r="S36" s="72">
        <f t="shared" si="14"/>
        <v>846</v>
      </c>
      <c r="T36" s="72">
        <f t="shared" si="14"/>
        <v>645</v>
      </c>
      <c r="U36" s="170">
        <f t="shared" si="14"/>
        <v>0</v>
      </c>
      <c r="V36" s="72">
        <f t="shared" si="9"/>
        <v>-105</v>
      </c>
      <c r="W36" s="72">
        <f t="shared" si="9"/>
        <v>-129</v>
      </c>
      <c r="X36" s="72">
        <f t="shared" si="9"/>
        <v>72</v>
      </c>
      <c r="Y36" s="72">
        <f t="shared" si="9"/>
        <v>229</v>
      </c>
      <c r="Z36" s="72">
        <f t="shared" si="9"/>
        <v>218</v>
      </c>
      <c r="AA36" s="72">
        <f t="shared" ref="AA36:AB36" si="15">SUM(AA31:AA35)</f>
        <v>-645</v>
      </c>
      <c r="AB36" s="71">
        <f t="shared" si="15"/>
        <v>0</v>
      </c>
    </row>
    <row r="37" spans="1:28" x14ac:dyDescent="0.25">
      <c r="A37" s="4">
        <f>+A30+1</f>
        <v>5</v>
      </c>
      <c r="B37" s="43" t="s">
        <v>23</v>
      </c>
      <c r="C37" s="13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1"/>
      <c r="O37" s="72"/>
      <c r="P37" s="72"/>
      <c r="Q37" s="72"/>
      <c r="R37" s="72"/>
      <c r="S37" s="72"/>
      <c r="T37" s="72"/>
      <c r="U37" s="170"/>
      <c r="V37" s="72"/>
      <c r="W37" s="72"/>
      <c r="X37" s="72"/>
      <c r="Y37" s="72"/>
      <c r="Z37" s="72"/>
      <c r="AA37" s="72"/>
      <c r="AB37" s="71"/>
    </row>
    <row r="38" spans="1:28" x14ac:dyDescent="0.25">
      <c r="A38" s="4"/>
      <c r="B38" s="36" t="s">
        <v>41</v>
      </c>
      <c r="C38" s="13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1"/>
      <c r="O38" s="72">
        <v>1309</v>
      </c>
      <c r="P38" s="72">
        <v>1722</v>
      </c>
      <c r="Q38" s="72">
        <v>2074</v>
      </c>
      <c r="R38" s="72">
        <v>2344</v>
      </c>
      <c r="S38" s="72">
        <v>2299</v>
      </c>
      <c r="T38" s="72">
        <v>2293</v>
      </c>
      <c r="U38" s="170"/>
      <c r="V38" s="72" t="str">
        <f t="shared" si="9"/>
        <v>0</v>
      </c>
      <c r="W38" s="72" t="str">
        <f t="shared" si="9"/>
        <v>0</v>
      </c>
      <c r="X38" s="72" t="str">
        <f t="shared" si="9"/>
        <v>0</v>
      </c>
      <c r="Y38" s="72" t="str">
        <f t="shared" si="9"/>
        <v>0</v>
      </c>
      <c r="Z38" s="72" t="str">
        <f t="shared" si="9"/>
        <v>0</v>
      </c>
      <c r="AA38" s="72">
        <f t="shared" ref="AA38:AB42" si="16">H38-T38</f>
        <v>-2293</v>
      </c>
      <c r="AB38" s="71">
        <f t="shared" si="16"/>
        <v>0</v>
      </c>
    </row>
    <row r="39" spans="1:28" x14ac:dyDescent="0.25">
      <c r="A39" s="4"/>
      <c r="B39" s="36" t="s">
        <v>42</v>
      </c>
      <c r="C39" s="13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1"/>
      <c r="O39" s="72">
        <v>1602</v>
      </c>
      <c r="P39" s="72">
        <v>1744</v>
      </c>
      <c r="Q39" s="72">
        <v>1841</v>
      </c>
      <c r="R39" s="72">
        <v>1601</v>
      </c>
      <c r="S39" s="72">
        <v>1338</v>
      </c>
      <c r="T39" s="72">
        <v>1471</v>
      </c>
      <c r="U39" s="170"/>
      <c r="V39" s="72" t="str">
        <f t="shared" si="9"/>
        <v>0</v>
      </c>
      <c r="W39" s="72" t="str">
        <f t="shared" si="9"/>
        <v>0</v>
      </c>
      <c r="X39" s="72" t="str">
        <f t="shared" si="9"/>
        <v>0</v>
      </c>
      <c r="Y39" s="72" t="str">
        <f t="shared" si="9"/>
        <v>0</v>
      </c>
      <c r="Z39" s="72" t="str">
        <f t="shared" si="9"/>
        <v>0</v>
      </c>
      <c r="AA39" s="72">
        <f t="shared" si="16"/>
        <v>-1471</v>
      </c>
      <c r="AB39" s="71">
        <f t="shared" si="16"/>
        <v>0</v>
      </c>
    </row>
    <row r="40" spans="1:28" x14ac:dyDescent="0.25">
      <c r="A40" s="4"/>
      <c r="B40" s="36" t="s">
        <v>43</v>
      </c>
      <c r="C40" s="13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1"/>
      <c r="O40" s="72">
        <v>46</v>
      </c>
      <c r="P40" s="72">
        <v>78</v>
      </c>
      <c r="Q40" s="72">
        <v>122</v>
      </c>
      <c r="R40" s="72">
        <v>147</v>
      </c>
      <c r="S40" s="72">
        <v>130</v>
      </c>
      <c r="T40" s="72">
        <v>127</v>
      </c>
      <c r="U40" s="170"/>
      <c r="V40" s="72" t="str">
        <f t="shared" si="9"/>
        <v>0</v>
      </c>
      <c r="W40" s="72" t="str">
        <f t="shared" si="9"/>
        <v>0</v>
      </c>
      <c r="X40" s="72" t="str">
        <f t="shared" si="9"/>
        <v>0</v>
      </c>
      <c r="Y40" s="72" t="str">
        <f t="shared" si="9"/>
        <v>0</v>
      </c>
      <c r="Z40" s="72" t="str">
        <f t="shared" si="9"/>
        <v>0</v>
      </c>
      <c r="AA40" s="72">
        <f t="shared" si="16"/>
        <v>-127</v>
      </c>
      <c r="AB40" s="71">
        <f t="shared" si="16"/>
        <v>0</v>
      </c>
    </row>
    <row r="41" spans="1:28" x14ac:dyDescent="0.25">
      <c r="A41" s="4"/>
      <c r="B41" s="36" t="s">
        <v>44</v>
      </c>
      <c r="C41" s="13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1"/>
      <c r="O41" s="72">
        <v>5</v>
      </c>
      <c r="P41" s="72">
        <v>5</v>
      </c>
      <c r="Q41" s="72">
        <v>12</v>
      </c>
      <c r="R41" s="72">
        <v>15</v>
      </c>
      <c r="S41" s="72">
        <v>11</v>
      </c>
      <c r="T41" s="72">
        <v>9</v>
      </c>
      <c r="U41" s="170"/>
      <c r="V41" s="72" t="str">
        <f t="shared" si="9"/>
        <v>0</v>
      </c>
      <c r="W41" s="72" t="str">
        <f t="shared" si="9"/>
        <v>0</v>
      </c>
      <c r="X41" s="72" t="str">
        <f t="shared" si="9"/>
        <v>0</v>
      </c>
      <c r="Y41" s="72" t="str">
        <f t="shared" si="9"/>
        <v>0</v>
      </c>
      <c r="Z41" s="72" t="str">
        <f t="shared" si="9"/>
        <v>0</v>
      </c>
      <c r="AA41" s="72">
        <f t="shared" si="16"/>
        <v>-9</v>
      </c>
      <c r="AB41" s="71">
        <f t="shared" si="16"/>
        <v>0</v>
      </c>
    </row>
    <row r="42" spans="1:28" x14ac:dyDescent="0.25">
      <c r="A42" s="4"/>
      <c r="B42" s="36" t="s">
        <v>45</v>
      </c>
      <c r="C42" s="13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1"/>
      <c r="O42" s="72">
        <v>1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170"/>
      <c r="V42" s="72" t="str">
        <f t="shared" si="9"/>
        <v>0</v>
      </c>
      <c r="W42" s="72" t="str">
        <f t="shared" si="9"/>
        <v>0</v>
      </c>
      <c r="X42" s="72" t="str">
        <f t="shared" si="9"/>
        <v>0</v>
      </c>
      <c r="Y42" s="72" t="str">
        <f t="shared" si="9"/>
        <v>0</v>
      </c>
      <c r="Z42" s="72" t="str">
        <f t="shared" si="9"/>
        <v>0</v>
      </c>
      <c r="AA42" s="72">
        <f t="shared" si="16"/>
        <v>0</v>
      </c>
      <c r="AB42" s="71">
        <f t="shared" si="16"/>
        <v>0</v>
      </c>
    </row>
    <row r="43" spans="1:28" ht="15.75" thickBot="1" x14ac:dyDescent="0.3">
      <c r="A43" s="4"/>
      <c r="B43" s="38" t="s">
        <v>46</v>
      </c>
      <c r="C43" s="122">
        <v>2991</v>
      </c>
      <c r="D43" s="61">
        <v>3186</v>
      </c>
      <c r="E43" s="61">
        <v>3333</v>
      </c>
      <c r="F43" s="61">
        <v>3655</v>
      </c>
      <c r="G43" s="61">
        <v>3656</v>
      </c>
      <c r="H43" s="61">
        <v>3686</v>
      </c>
      <c r="I43" s="61">
        <v>3353</v>
      </c>
      <c r="J43" s="61">
        <v>2936</v>
      </c>
      <c r="K43" s="61">
        <v>2952</v>
      </c>
      <c r="L43" s="61">
        <v>2771</v>
      </c>
      <c r="M43" s="61">
        <v>2766</v>
      </c>
      <c r="N43" s="162">
        <v>2630</v>
      </c>
      <c r="O43" s="61">
        <f>SUM(O38:O42)</f>
        <v>2963</v>
      </c>
      <c r="P43" s="61">
        <f t="shared" ref="P43:U43" si="17">SUM(P38:P42)</f>
        <v>3549</v>
      </c>
      <c r="Q43" s="61">
        <f t="shared" si="17"/>
        <v>4049</v>
      </c>
      <c r="R43" s="61">
        <f t="shared" si="17"/>
        <v>4107</v>
      </c>
      <c r="S43" s="61">
        <f t="shared" si="17"/>
        <v>3778</v>
      </c>
      <c r="T43" s="61">
        <f t="shared" si="17"/>
        <v>3900</v>
      </c>
      <c r="U43" s="171">
        <f t="shared" si="17"/>
        <v>0</v>
      </c>
      <c r="V43" s="198">
        <f t="shared" si="9"/>
        <v>28</v>
      </c>
      <c r="W43" s="198">
        <f t="shared" si="9"/>
        <v>-363</v>
      </c>
      <c r="X43" s="198">
        <f t="shared" si="9"/>
        <v>-716</v>
      </c>
      <c r="Y43" s="198">
        <f t="shared" si="9"/>
        <v>-452</v>
      </c>
      <c r="Z43" s="198">
        <f t="shared" si="9"/>
        <v>-122</v>
      </c>
      <c r="AA43" s="61">
        <f t="shared" ref="AA43:AB43" si="18">SUM(AA38:AA42)</f>
        <v>-3900</v>
      </c>
      <c r="AB43" s="60">
        <f t="shared" si="18"/>
        <v>0</v>
      </c>
    </row>
    <row r="44" spans="1:28" x14ac:dyDescent="0.25">
      <c r="A44" s="4">
        <f>+A37+1</f>
        <v>6</v>
      </c>
      <c r="B44" s="42" t="s">
        <v>33</v>
      </c>
      <c r="C44" s="153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3"/>
      <c r="O44" s="77"/>
      <c r="P44" s="77"/>
      <c r="Q44" s="77"/>
      <c r="R44" s="77"/>
      <c r="S44" s="77"/>
      <c r="T44" s="77"/>
      <c r="U44" s="172"/>
      <c r="V44" s="77"/>
      <c r="W44" s="77"/>
      <c r="X44" s="77"/>
      <c r="Y44" s="77"/>
      <c r="Z44" s="77"/>
      <c r="AA44" s="77"/>
      <c r="AB44" s="76"/>
    </row>
    <row r="45" spans="1:28" x14ac:dyDescent="0.25">
      <c r="A45" s="4"/>
      <c r="B45" s="36" t="s">
        <v>41</v>
      </c>
      <c r="C45" s="10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10"/>
      <c r="O45" s="80">
        <v>788897.31999999925</v>
      </c>
      <c r="P45" s="80">
        <v>746740.69999999879</v>
      </c>
      <c r="Q45" s="80">
        <v>545985.25000000058</v>
      </c>
      <c r="R45" s="80">
        <v>393540.40999999957</v>
      </c>
      <c r="S45" s="80">
        <v>186428.92000000025</v>
      </c>
      <c r="T45" s="80">
        <v>124102.36999999909</v>
      </c>
      <c r="U45" s="173"/>
      <c r="V45" s="80">
        <f>IF(C45=0,0,C45-O45)</f>
        <v>0</v>
      </c>
      <c r="W45" s="80">
        <f>IF(D45=0,0,D45-P45)</f>
        <v>0</v>
      </c>
      <c r="X45" s="80">
        <f>IF(E45=0,0,E45-Q45)</f>
        <v>0</v>
      </c>
      <c r="Y45" s="80">
        <f>IF(F45=0,0,F45-R45)</f>
        <v>0</v>
      </c>
      <c r="Z45" s="80">
        <f>IF(G45=0,0,G45-S45)</f>
        <v>0</v>
      </c>
      <c r="AA45" s="80">
        <f t="shared" ref="AA45:AB49" si="19">H45-T45</f>
        <v>-124102.36999999909</v>
      </c>
      <c r="AB45" s="79">
        <f t="shared" si="19"/>
        <v>0</v>
      </c>
    </row>
    <row r="46" spans="1:28" x14ac:dyDescent="0.25">
      <c r="A46" s="4"/>
      <c r="B46" s="36" t="s">
        <v>42</v>
      </c>
      <c r="C46" s="10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10"/>
      <c r="O46" s="80">
        <v>386690.8000000001</v>
      </c>
      <c r="P46" s="80">
        <v>361884.61000000039</v>
      </c>
      <c r="Q46" s="80">
        <v>273158.00999999937</v>
      </c>
      <c r="R46" s="80">
        <v>201771.09000000008</v>
      </c>
      <c r="S46" s="80">
        <v>80922.129999999626</v>
      </c>
      <c r="T46" s="80">
        <v>62839.159999999829</v>
      </c>
      <c r="U46" s="173"/>
      <c r="V46" s="80">
        <f t="shared" ref="V46:Z49" si="20">IF(C46=0,0,C46-O46)</f>
        <v>0</v>
      </c>
      <c r="W46" s="80">
        <f t="shared" si="20"/>
        <v>0</v>
      </c>
      <c r="X46" s="80">
        <f t="shared" si="20"/>
        <v>0</v>
      </c>
      <c r="Y46" s="80">
        <f t="shared" si="20"/>
        <v>0</v>
      </c>
      <c r="Z46" s="80">
        <f t="shared" si="20"/>
        <v>0</v>
      </c>
      <c r="AA46" s="80">
        <f t="shared" si="19"/>
        <v>-62839.159999999829</v>
      </c>
      <c r="AB46" s="79">
        <f t="shared" si="19"/>
        <v>0</v>
      </c>
    </row>
    <row r="47" spans="1:28" x14ac:dyDescent="0.25">
      <c r="A47" s="4"/>
      <c r="B47" s="36" t="s">
        <v>43</v>
      </c>
      <c r="C47" s="108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10"/>
      <c r="O47" s="80">
        <v>108307.36000000003</v>
      </c>
      <c r="P47" s="80">
        <v>128773.49999999994</v>
      </c>
      <c r="Q47" s="80">
        <v>66808.58</v>
      </c>
      <c r="R47" s="80">
        <v>36328.53</v>
      </c>
      <c r="S47" s="80">
        <v>18652.190000000002</v>
      </c>
      <c r="T47" s="80">
        <v>16620.899999999994</v>
      </c>
      <c r="U47" s="173"/>
      <c r="V47" s="80">
        <f t="shared" si="20"/>
        <v>0</v>
      </c>
      <c r="W47" s="80">
        <f t="shared" si="20"/>
        <v>0</v>
      </c>
      <c r="X47" s="80">
        <f t="shared" si="20"/>
        <v>0</v>
      </c>
      <c r="Y47" s="80">
        <f t="shared" si="20"/>
        <v>0</v>
      </c>
      <c r="Z47" s="80">
        <f t="shared" si="20"/>
        <v>0</v>
      </c>
      <c r="AA47" s="80">
        <f t="shared" si="19"/>
        <v>-16620.899999999994</v>
      </c>
      <c r="AB47" s="79">
        <f t="shared" si="19"/>
        <v>0</v>
      </c>
    </row>
    <row r="48" spans="1:28" x14ac:dyDescent="0.25">
      <c r="A48" s="4"/>
      <c r="B48" s="36" t="s">
        <v>44</v>
      </c>
      <c r="C48" s="108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10"/>
      <c r="O48" s="80">
        <v>115102.76999999996</v>
      </c>
      <c r="P48" s="80">
        <v>147773.17999999996</v>
      </c>
      <c r="Q48" s="80">
        <v>67965.25</v>
      </c>
      <c r="R48" s="80">
        <v>44624.520000000004</v>
      </c>
      <c r="S48" s="80">
        <v>19565.330000000002</v>
      </c>
      <c r="T48" s="80">
        <v>17209.279999999995</v>
      </c>
      <c r="U48" s="173"/>
      <c r="V48" s="80">
        <f t="shared" si="20"/>
        <v>0</v>
      </c>
      <c r="W48" s="80">
        <f t="shared" si="20"/>
        <v>0</v>
      </c>
      <c r="X48" s="80">
        <f t="shared" si="20"/>
        <v>0</v>
      </c>
      <c r="Y48" s="80">
        <f t="shared" si="20"/>
        <v>0</v>
      </c>
      <c r="Z48" s="80">
        <f t="shared" si="20"/>
        <v>0</v>
      </c>
      <c r="AA48" s="80">
        <f t="shared" si="19"/>
        <v>-17209.279999999995</v>
      </c>
      <c r="AB48" s="79">
        <f t="shared" si="19"/>
        <v>0</v>
      </c>
    </row>
    <row r="49" spans="1:28" x14ac:dyDescent="0.25">
      <c r="A49" s="4"/>
      <c r="B49" s="36" t="s">
        <v>45</v>
      </c>
      <c r="C49" s="10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10"/>
      <c r="O49" s="80">
        <v>195234.84</v>
      </c>
      <c r="P49" s="80">
        <v>94746.840000000011</v>
      </c>
      <c r="Q49" s="80">
        <v>49735.98</v>
      </c>
      <c r="R49" s="80">
        <v>49297.41</v>
      </c>
      <c r="S49" s="80">
        <v>22251.820000000003</v>
      </c>
      <c r="T49" s="80">
        <v>0</v>
      </c>
      <c r="U49" s="173"/>
      <c r="V49" s="80">
        <f t="shared" si="20"/>
        <v>0</v>
      </c>
      <c r="W49" s="80">
        <f t="shared" si="20"/>
        <v>0</v>
      </c>
      <c r="X49" s="80">
        <f t="shared" si="20"/>
        <v>0</v>
      </c>
      <c r="Y49" s="80">
        <f t="shared" si="20"/>
        <v>0</v>
      </c>
      <c r="Z49" s="80">
        <f t="shared" si="20"/>
        <v>0</v>
      </c>
      <c r="AA49" s="80">
        <f t="shared" si="19"/>
        <v>0</v>
      </c>
      <c r="AB49" s="79">
        <f t="shared" si="19"/>
        <v>0</v>
      </c>
    </row>
    <row r="50" spans="1:28" x14ac:dyDescent="0.25">
      <c r="A50" s="4"/>
      <c r="B50" s="36" t="s">
        <v>46</v>
      </c>
      <c r="C50" s="108">
        <v>1656047</v>
      </c>
      <c r="D50" s="80">
        <v>1608832.11</v>
      </c>
      <c r="E50" s="80">
        <v>1081482.0099999972</v>
      </c>
      <c r="F50" s="80">
        <v>708167.77999999968</v>
      </c>
      <c r="G50" s="80">
        <v>408576.41999999591</v>
      </c>
      <c r="H50" s="80">
        <v>250409.48999999888</v>
      </c>
      <c r="I50" s="80">
        <v>209211.05999999982</v>
      </c>
      <c r="J50" s="80">
        <v>216113.24999999767</v>
      </c>
      <c r="K50" s="80">
        <v>286268.39999999915</v>
      </c>
      <c r="L50" s="80">
        <v>556516.23000000347</v>
      </c>
      <c r="M50" s="80">
        <v>1044099.0700000002</v>
      </c>
      <c r="N50" s="110">
        <v>1457068.739999996</v>
      </c>
      <c r="O50" s="80">
        <f>SUM(O45:O49)</f>
        <v>1594233.0899999996</v>
      </c>
      <c r="P50" s="80">
        <f t="shared" ref="P50:U50" si="21">SUM(P45:P49)</f>
        <v>1479918.8299999991</v>
      </c>
      <c r="Q50" s="80">
        <f t="shared" si="21"/>
        <v>1003653.07</v>
      </c>
      <c r="R50" s="80">
        <f t="shared" si="21"/>
        <v>725561.95999999973</v>
      </c>
      <c r="S50" s="80">
        <f t="shared" si="21"/>
        <v>327820.3899999999</v>
      </c>
      <c r="T50" s="80">
        <f t="shared" si="21"/>
        <v>220771.70999999892</v>
      </c>
      <c r="U50" s="173">
        <f t="shared" si="21"/>
        <v>0</v>
      </c>
      <c r="V50" s="80">
        <f>IF(C50=0,0,C50-O50)</f>
        <v>61813.910000000382</v>
      </c>
      <c r="W50" s="80">
        <f>IF(D50=0,0,D50-P50)</f>
        <v>128913.28000000096</v>
      </c>
      <c r="X50" s="80">
        <f>IF(E50=0,0,E50-Q50)</f>
        <v>77828.939999997267</v>
      </c>
      <c r="Y50" s="80">
        <f>IF(F50=0,0,F50-R50)</f>
        <v>-17394.180000000051</v>
      </c>
      <c r="Z50" s="80">
        <f>IF(G50=0,0,G50-S50)</f>
        <v>80756.029999996012</v>
      </c>
      <c r="AA50" s="80">
        <f t="shared" ref="AA50:AB50" si="22">SUM(AA45:AA49)</f>
        <v>-220771.70999999892</v>
      </c>
      <c r="AB50" s="79">
        <f t="shared" si="22"/>
        <v>0</v>
      </c>
    </row>
    <row r="51" spans="1:28" x14ac:dyDescent="0.25">
      <c r="A51" s="4">
        <f>+A44+1</f>
        <v>7</v>
      </c>
      <c r="B51" s="43" t="s">
        <v>34</v>
      </c>
      <c r="C51" s="10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10"/>
      <c r="O51" s="80"/>
      <c r="P51" s="80"/>
      <c r="Q51" s="80"/>
      <c r="R51" s="80"/>
      <c r="S51" s="80"/>
      <c r="T51" s="80"/>
      <c r="U51" s="173"/>
      <c r="V51" s="80"/>
      <c r="W51" s="80"/>
      <c r="X51" s="80"/>
      <c r="Y51" s="80"/>
      <c r="Z51" s="80"/>
      <c r="AA51" s="80"/>
      <c r="AB51" s="79"/>
    </row>
    <row r="52" spans="1:28" x14ac:dyDescent="0.25">
      <c r="A52" s="4"/>
      <c r="B52" s="36" t="s">
        <v>41</v>
      </c>
      <c r="C52" s="10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10"/>
      <c r="O52" s="80">
        <v>400695.49000000121</v>
      </c>
      <c r="P52" s="80">
        <v>499536.16999999993</v>
      </c>
      <c r="Q52" s="80">
        <v>503989.60999999812</v>
      </c>
      <c r="R52" s="80">
        <v>374297.08000000013</v>
      </c>
      <c r="S52" s="80">
        <v>276268.52999999927</v>
      </c>
      <c r="T52" s="80">
        <v>126336.53000000062</v>
      </c>
      <c r="U52" s="173"/>
      <c r="V52" s="80">
        <f t="shared" ref="V52:Z57" si="23">IF(C52=0,0,C52-O52)</f>
        <v>0</v>
      </c>
      <c r="W52" s="80">
        <f t="shared" si="23"/>
        <v>0</v>
      </c>
      <c r="X52" s="80">
        <f t="shared" si="23"/>
        <v>0</v>
      </c>
      <c r="Y52" s="80">
        <f t="shared" si="23"/>
        <v>0</v>
      </c>
      <c r="Z52" s="80">
        <f t="shared" si="23"/>
        <v>0</v>
      </c>
      <c r="AA52" s="80">
        <f t="shared" ref="AA52:AB56" si="24">H52-T52</f>
        <v>-126336.53000000062</v>
      </c>
      <c r="AB52" s="79">
        <f t="shared" si="24"/>
        <v>0</v>
      </c>
    </row>
    <row r="53" spans="1:28" x14ac:dyDescent="0.25">
      <c r="A53" s="4"/>
      <c r="B53" s="36" t="s">
        <v>42</v>
      </c>
      <c r="C53" s="10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10"/>
      <c r="O53" s="80">
        <v>331089.09999999951</v>
      </c>
      <c r="P53" s="80">
        <v>344163.57999999996</v>
      </c>
      <c r="Q53" s="80">
        <v>331618.67</v>
      </c>
      <c r="R53" s="80">
        <v>220473.96999999945</v>
      </c>
      <c r="S53" s="80">
        <v>159598.17999999993</v>
      </c>
      <c r="T53" s="80">
        <v>80213.509999999718</v>
      </c>
      <c r="U53" s="173"/>
      <c r="V53" s="80">
        <f t="shared" si="23"/>
        <v>0</v>
      </c>
      <c r="W53" s="80">
        <f t="shared" si="23"/>
        <v>0</v>
      </c>
      <c r="X53" s="80">
        <f t="shared" si="23"/>
        <v>0</v>
      </c>
      <c r="Y53" s="80">
        <f t="shared" si="23"/>
        <v>0</v>
      </c>
      <c r="Z53" s="80">
        <f t="shared" si="23"/>
        <v>0</v>
      </c>
      <c r="AA53" s="80">
        <f t="shared" si="24"/>
        <v>-80213.509999999718</v>
      </c>
      <c r="AB53" s="79">
        <f t="shared" si="24"/>
        <v>0</v>
      </c>
    </row>
    <row r="54" spans="1:28" x14ac:dyDescent="0.25">
      <c r="A54" s="4"/>
      <c r="B54" s="36" t="s">
        <v>43</v>
      </c>
      <c r="C54" s="10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10"/>
      <c r="O54" s="80">
        <v>30526.150000000005</v>
      </c>
      <c r="P54" s="80">
        <v>50984.440000000024</v>
      </c>
      <c r="Q54" s="80">
        <v>53968.170000000006</v>
      </c>
      <c r="R54" s="80">
        <v>27342.339999999989</v>
      </c>
      <c r="S54" s="80">
        <v>17570.000000000011</v>
      </c>
      <c r="T54" s="80">
        <v>10187.610000000002</v>
      </c>
      <c r="U54" s="173"/>
      <c r="V54" s="80">
        <f t="shared" si="23"/>
        <v>0</v>
      </c>
      <c r="W54" s="80">
        <f t="shared" si="23"/>
        <v>0</v>
      </c>
      <c r="X54" s="80">
        <f t="shared" si="23"/>
        <v>0</v>
      </c>
      <c r="Y54" s="80">
        <f t="shared" si="23"/>
        <v>0</v>
      </c>
      <c r="Z54" s="80">
        <f t="shared" si="23"/>
        <v>0</v>
      </c>
      <c r="AA54" s="80">
        <f t="shared" si="24"/>
        <v>-10187.610000000002</v>
      </c>
      <c r="AB54" s="79">
        <f t="shared" si="24"/>
        <v>0</v>
      </c>
    </row>
    <row r="55" spans="1:28" x14ac:dyDescent="0.25">
      <c r="A55" s="4"/>
      <c r="B55" s="36" t="s">
        <v>44</v>
      </c>
      <c r="C55" s="108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10"/>
      <c r="O55" s="80">
        <v>14467.819999999998</v>
      </c>
      <c r="P55" s="80">
        <v>52002.789999999994</v>
      </c>
      <c r="Q55" s="80">
        <v>36266.869999999995</v>
      </c>
      <c r="R55" s="80">
        <v>19677.100000000002</v>
      </c>
      <c r="S55" s="80">
        <v>12624.449999999999</v>
      </c>
      <c r="T55" s="80">
        <v>9826.9600000000009</v>
      </c>
      <c r="U55" s="173"/>
      <c r="V55" s="80">
        <f t="shared" si="23"/>
        <v>0</v>
      </c>
      <c r="W55" s="80">
        <f t="shared" si="23"/>
        <v>0</v>
      </c>
      <c r="X55" s="80">
        <f t="shared" si="23"/>
        <v>0</v>
      </c>
      <c r="Y55" s="80">
        <f t="shared" si="23"/>
        <v>0</v>
      </c>
      <c r="Z55" s="80">
        <f t="shared" si="23"/>
        <v>0</v>
      </c>
      <c r="AA55" s="80">
        <f t="shared" si="24"/>
        <v>-9826.9600000000009</v>
      </c>
      <c r="AB55" s="79">
        <f t="shared" si="24"/>
        <v>0</v>
      </c>
    </row>
    <row r="56" spans="1:28" x14ac:dyDescent="0.25">
      <c r="A56" s="4"/>
      <c r="B56" s="36" t="s">
        <v>45</v>
      </c>
      <c r="C56" s="108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10"/>
      <c r="O56" s="80">
        <v>126222.92000000001</v>
      </c>
      <c r="P56" s="80">
        <v>20524.21</v>
      </c>
      <c r="Q56" s="80">
        <v>10446.540000000001</v>
      </c>
      <c r="R56" s="80">
        <v>0</v>
      </c>
      <c r="S56" s="80">
        <v>0</v>
      </c>
      <c r="T56" s="80">
        <v>0</v>
      </c>
      <c r="U56" s="173"/>
      <c r="V56" s="80">
        <f t="shared" si="23"/>
        <v>0</v>
      </c>
      <c r="W56" s="80">
        <f t="shared" si="23"/>
        <v>0</v>
      </c>
      <c r="X56" s="80">
        <f t="shared" si="23"/>
        <v>0</v>
      </c>
      <c r="Y56" s="80">
        <f t="shared" si="23"/>
        <v>0</v>
      </c>
      <c r="Z56" s="80">
        <f t="shared" si="23"/>
        <v>0</v>
      </c>
      <c r="AA56" s="80">
        <f t="shared" si="24"/>
        <v>0</v>
      </c>
      <c r="AB56" s="79">
        <f t="shared" si="24"/>
        <v>0</v>
      </c>
    </row>
    <row r="57" spans="1:28" x14ac:dyDescent="0.25">
      <c r="A57" s="4"/>
      <c r="B57" s="36" t="s">
        <v>46</v>
      </c>
      <c r="C57" s="108">
        <v>785646</v>
      </c>
      <c r="D57" s="80">
        <v>882600.17000000086</v>
      </c>
      <c r="E57" s="80">
        <v>897811.37000000069</v>
      </c>
      <c r="F57" s="80">
        <v>668704.67000000121</v>
      </c>
      <c r="G57" s="80">
        <v>433960.14999999898</v>
      </c>
      <c r="H57" s="80">
        <v>207230.54000000108</v>
      </c>
      <c r="I57" s="80">
        <v>139912.53999999983</v>
      </c>
      <c r="J57" s="80">
        <v>108045.92000000032</v>
      </c>
      <c r="K57" s="80">
        <v>101794.66999999962</v>
      </c>
      <c r="L57" s="80">
        <v>141403.79000000015</v>
      </c>
      <c r="M57" s="80">
        <v>294162.46999999956</v>
      </c>
      <c r="N57" s="110">
        <v>570142.39999999967</v>
      </c>
      <c r="O57" s="80">
        <f>SUM(O52:O56)</f>
        <v>903001.4800000008</v>
      </c>
      <c r="P57" s="80">
        <f t="shared" ref="P57:U57" si="25">SUM(P52:P56)</f>
        <v>967211.19</v>
      </c>
      <c r="Q57" s="80">
        <f t="shared" si="25"/>
        <v>936289.85999999824</v>
      </c>
      <c r="R57" s="80">
        <f t="shared" si="25"/>
        <v>641790.48999999953</v>
      </c>
      <c r="S57" s="80">
        <f t="shared" si="25"/>
        <v>466061.15999999922</v>
      </c>
      <c r="T57" s="80">
        <f t="shared" si="25"/>
        <v>226564.61000000034</v>
      </c>
      <c r="U57" s="173">
        <f t="shared" si="25"/>
        <v>0</v>
      </c>
      <c r="V57" s="80">
        <f t="shared" si="23"/>
        <v>-117355.4800000008</v>
      </c>
      <c r="W57" s="80">
        <f t="shared" si="23"/>
        <v>-84611.019999999087</v>
      </c>
      <c r="X57" s="80">
        <f t="shared" si="23"/>
        <v>-38478.489999997546</v>
      </c>
      <c r="Y57" s="80">
        <f t="shared" si="23"/>
        <v>26914.180000001681</v>
      </c>
      <c r="Z57" s="80">
        <f t="shared" si="23"/>
        <v>-32101.010000000242</v>
      </c>
      <c r="AA57" s="80">
        <f t="shared" ref="AA57:AB57" si="26">SUM(AA52:AA56)</f>
        <v>-226564.61000000034</v>
      </c>
      <c r="AB57" s="79">
        <f t="shared" si="26"/>
        <v>0</v>
      </c>
    </row>
    <row r="58" spans="1:28" x14ac:dyDescent="0.25">
      <c r="A58" s="4">
        <f>+A51+1</f>
        <v>8</v>
      </c>
      <c r="B58" s="43" t="s">
        <v>35</v>
      </c>
      <c r="C58" s="10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10"/>
      <c r="O58" s="80"/>
      <c r="P58" s="80"/>
      <c r="Q58" s="80"/>
      <c r="R58" s="80"/>
      <c r="S58" s="80"/>
      <c r="T58" s="80"/>
      <c r="U58" s="173"/>
      <c r="V58" s="80"/>
      <c r="W58" s="80"/>
      <c r="X58" s="80"/>
      <c r="Y58" s="80"/>
      <c r="Z58" s="80"/>
      <c r="AA58" s="80"/>
      <c r="AB58" s="79"/>
    </row>
    <row r="59" spans="1:28" x14ac:dyDescent="0.25">
      <c r="A59" s="4"/>
      <c r="B59" s="36" t="s">
        <v>41</v>
      </c>
      <c r="C59" s="108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10"/>
      <c r="O59" s="80">
        <v>894679.72000000055</v>
      </c>
      <c r="P59" s="80">
        <v>1067282</v>
      </c>
      <c r="Q59" s="80">
        <v>1310265.469999999</v>
      </c>
      <c r="R59" s="80">
        <v>1650885.2100000009</v>
      </c>
      <c r="S59" s="80">
        <v>1729420.8900000004</v>
      </c>
      <c r="T59" s="80">
        <v>1760507.77</v>
      </c>
      <c r="U59" s="173"/>
      <c r="V59" s="80">
        <f t="shared" ref="V59:Z64" si="27">IF(C59=0,0,C59-O59)</f>
        <v>0</v>
      </c>
      <c r="W59" s="80">
        <f t="shared" si="27"/>
        <v>0</v>
      </c>
      <c r="X59" s="80">
        <f t="shared" si="27"/>
        <v>0</v>
      </c>
      <c r="Y59" s="80">
        <f t="shared" si="27"/>
        <v>0</v>
      </c>
      <c r="Z59" s="80">
        <f t="shared" si="27"/>
        <v>0</v>
      </c>
      <c r="AA59" s="80">
        <f t="shared" ref="AA59:AB63" si="28">H59-T59</f>
        <v>-1760507.77</v>
      </c>
      <c r="AB59" s="79">
        <f t="shared" si="28"/>
        <v>0</v>
      </c>
    </row>
    <row r="60" spans="1:28" x14ac:dyDescent="0.25">
      <c r="A60" s="4"/>
      <c r="B60" s="36" t="s">
        <v>42</v>
      </c>
      <c r="C60" s="108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10"/>
      <c r="O60" s="80">
        <v>1866114.6900000065</v>
      </c>
      <c r="P60" s="80">
        <v>2100250.8800000004</v>
      </c>
      <c r="Q60" s="80">
        <v>2282900.879999999</v>
      </c>
      <c r="R60" s="80">
        <v>2188206.0899999994</v>
      </c>
      <c r="S60" s="80">
        <v>2080824.7699999956</v>
      </c>
      <c r="T60" s="80">
        <v>2218514.3199999947</v>
      </c>
      <c r="U60" s="173"/>
      <c r="V60" s="80">
        <f t="shared" si="27"/>
        <v>0</v>
      </c>
      <c r="W60" s="80">
        <f t="shared" si="27"/>
        <v>0</v>
      </c>
      <c r="X60" s="80">
        <f t="shared" si="27"/>
        <v>0</v>
      </c>
      <c r="Y60" s="80">
        <f t="shared" si="27"/>
        <v>0</v>
      </c>
      <c r="Z60" s="80">
        <f t="shared" si="27"/>
        <v>0</v>
      </c>
      <c r="AA60" s="80">
        <f t="shared" si="28"/>
        <v>-2218514.3199999947</v>
      </c>
      <c r="AB60" s="79">
        <f t="shared" si="28"/>
        <v>0</v>
      </c>
    </row>
    <row r="61" spans="1:28" x14ac:dyDescent="0.25">
      <c r="A61" s="4"/>
      <c r="B61" s="36" t="s">
        <v>43</v>
      </c>
      <c r="C61" s="108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10"/>
      <c r="O61" s="80">
        <v>45159.600000000006</v>
      </c>
      <c r="P61" s="80">
        <v>67493.88</v>
      </c>
      <c r="Q61" s="80">
        <v>91951.09</v>
      </c>
      <c r="R61" s="80">
        <v>116560.70999999999</v>
      </c>
      <c r="S61" s="80">
        <v>121913.53000000001</v>
      </c>
      <c r="T61" s="80">
        <v>114151.95999999995</v>
      </c>
      <c r="U61" s="173"/>
      <c r="V61" s="80">
        <f t="shared" si="27"/>
        <v>0</v>
      </c>
      <c r="W61" s="80">
        <f t="shared" si="27"/>
        <v>0</v>
      </c>
      <c r="X61" s="80">
        <f t="shared" si="27"/>
        <v>0</v>
      </c>
      <c r="Y61" s="80">
        <f t="shared" si="27"/>
        <v>0</v>
      </c>
      <c r="Z61" s="80">
        <f t="shared" si="27"/>
        <v>0</v>
      </c>
      <c r="AA61" s="80">
        <f t="shared" si="28"/>
        <v>-114151.95999999995</v>
      </c>
      <c r="AB61" s="79">
        <f t="shared" si="28"/>
        <v>0</v>
      </c>
    </row>
    <row r="62" spans="1:28" x14ac:dyDescent="0.25">
      <c r="A62" s="4"/>
      <c r="B62" s="36" t="s">
        <v>44</v>
      </c>
      <c r="C62" s="108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10"/>
      <c r="O62" s="80">
        <v>20124.420000000002</v>
      </c>
      <c r="P62" s="80">
        <v>15938.619999999999</v>
      </c>
      <c r="Q62" s="80">
        <v>41041.670000000006</v>
      </c>
      <c r="R62" s="80">
        <v>28478.15</v>
      </c>
      <c r="S62" s="80">
        <v>24934.12</v>
      </c>
      <c r="T62" s="80">
        <v>23020.559999999994</v>
      </c>
      <c r="U62" s="173"/>
      <c r="V62" s="80">
        <f t="shared" si="27"/>
        <v>0</v>
      </c>
      <c r="W62" s="80">
        <f t="shared" si="27"/>
        <v>0</v>
      </c>
      <c r="X62" s="80">
        <f t="shared" si="27"/>
        <v>0</v>
      </c>
      <c r="Y62" s="80">
        <f t="shared" si="27"/>
        <v>0</v>
      </c>
      <c r="Z62" s="80">
        <f t="shared" si="27"/>
        <v>0</v>
      </c>
      <c r="AA62" s="80">
        <f t="shared" si="28"/>
        <v>-23020.559999999994</v>
      </c>
      <c r="AB62" s="79">
        <f t="shared" si="28"/>
        <v>0</v>
      </c>
    </row>
    <row r="63" spans="1:28" x14ac:dyDescent="0.25">
      <c r="A63" s="4"/>
      <c r="B63" s="36" t="s">
        <v>45</v>
      </c>
      <c r="C63" s="108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10"/>
      <c r="O63" s="80">
        <v>17900.32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173"/>
      <c r="V63" s="80">
        <f t="shared" si="27"/>
        <v>0</v>
      </c>
      <c r="W63" s="80">
        <f t="shared" si="27"/>
        <v>0</v>
      </c>
      <c r="X63" s="80">
        <f t="shared" si="27"/>
        <v>0</v>
      </c>
      <c r="Y63" s="80">
        <f t="shared" si="27"/>
        <v>0</v>
      </c>
      <c r="Z63" s="80">
        <f t="shared" si="27"/>
        <v>0</v>
      </c>
      <c r="AA63" s="80">
        <f t="shared" si="28"/>
        <v>0</v>
      </c>
      <c r="AB63" s="79">
        <f t="shared" si="28"/>
        <v>0</v>
      </c>
    </row>
    <row r="64" spans="1:28" x14ac:dyDescent="0.25">
      <c r="A64" s="4"/>
      <c r="B64" s="36" t="s">
        <v>46</v>
      </c>
      <c r="C64" s="108">
        <v>2795636</v>
      </c>
      <c r="D64" s="80">
        <v>3120837.2800000035</v>
      </c>
      <c r="E64" s="80">
        <v>3412877.1599999894</v>
      </c>
      <c r="F64" s="80">
        <v>3791030.5500000026</v>
      </c>
      <c r="G64" s="80">
        <v>3839941.689999999</v>
      </c>
      <c r="H64" s="80">
        <v>3716883.9299999946</v>
      </c>
      <c r="I64" s="80">
        <v>3390275.7999999947</v>
      </c>
      <c r="J64" s="80">
        <v>3040214.9499999983</v>
      </c>
      <c r="K64" s="80">
        <v>2880938.15</v>
      </c>
      <c r="L64" s="80">
        <v>2717681.720000003</v>
      </c>
      <c r="M64" s="80">
        <v>2595542.9199999985</v>
      </c>
      <c r="N64" s="110">
        <v>2572575.1600000039</v>
      </c>
      <c r="O64" s="80">
        <f>SUM(O59:O63)</f>
        <v>2843978.750000007</v>
      </c>
      <c r="P64" s="80">
        <f t="shared" ref="P64:U64" si="29">SUM(P59:P63)</f>
        <v>3250965.3800000004</v>
      </c>
      <c r="Q64" s="80">
        <f t="shared" si="29"/>
        <v>3726159.1099999975</v>
      </c>
      <c r="R64" s="80">
        <f t="shared" si="29"/>
        <v>3984130.16</v>
      </c>
      <c r="S64" s="80">
        <f t="shared" si="29"/>
        <v>3957093.3099999959</v>
      </c>
      <c r="T64" s="80">
        <f t="shared" si="29"/>
        <v>4116194.6099999947</v>
      </c>
      <c r="U64" s="173">
        <f t="shared" si="29"/>
        <v>0</v>
      </c>
      <c r="V64" s="80">
        <f t="shared" si="27"/>
        <v>-48342.750000006985</v>
      </c>
      <c r="W64" s="80">
        <f t="shared" si="27"/>
        <v>-130128.09999999683</v>
      </c>
      <c r="X64" s="80">
        <f t="shared" si="27"/>
        <v>-313281.9500000081</v>
      </c>
      <c r="Y64" s="80">
        <f t="shared" si="27"/>
        <v>-193099.60999999754</v>
      </c>
      <c r="Z64" s="80">
        <f t="shared" si="27"/>
        <v>-117151.61999999685</v>
      </c>
      <c r="AA64" s="80">
        <f t="shared" ref="AA64:AB64" si="30">SUM(AA59:AA63)</f>
        <v>-4116194.6099999947</v>
      </c>
      <c r="AB64" s="79">
        <f t="shared" si="30"/>
        <v>0</v>
      </c>
    </row>
    <row r="65" spans="1:28" x14ac:dyDescent="0.25">
      <c r="A65" s="4">
        <f>+A58+1</f>
        <v>9</v>
      </c>
      <c r="B65" s="43" t="s">
        <v>47</v>
      </c>
      <c r="C65" s="10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10"/>
      <c r="O65" s="80"/>
      <c r="P65" s="80"/>
      <c r="Q65" s="80"/>
      <c r="R65" s="80"/>
      <c r="S65" s="80"/>
      <c r="T65" s="80"/>
      <c r="U65" s="173"/>
      <c r="V65" s="80"/>
      <c r="W65" s="80"/>
      <c r="X65" s="80"/>
      <c r="Y65" s="80"/>
      <c r="Z65" s="80"/>
      <c r="AA65" s="80"/>
      <c r="AB65" s="79"/>
    </row>
    <row r="66" spans="1:28" x14ac:dyDescent="0.25">
      <c r="A66" s="4"/>
      <c r="B66" s="36" t="s">
        <v>41</v>
      </c>
      <c r="C66" s="108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10"/>
      <c r="O66" s="80">
        <v>2084272.5300000063</v>
      </c>
      <c r="P66" s="80">
        <f>+P45+P52+P59</f>
        <v>2313558.8699999987</v>
      </c>
      <c r="Q66" s="80">
        <v>2360240.3300000061</v>
      </c>
      <c r="R66" s="80">
        <v>2418722.7000000007</v>
      </c>
      <c r="S66" s="80">
        <v>2192118.34</v>
      </c>
      <c r="T66" s="80">
        <v>2010946.67</v>
      </c>
      <c r="U66" s="173"/>
      <c r="V66" s="78">
        <f t="shared" ref="V66:Z71" si="31">IF(C66=0,0,C66-O66)</f>
        <v>0</v>
      </c>
      <c r="W66" s="78">
        <f t="shared" si="31"/>
        <v>0</v>
      </c>
      <c r="X66" s="78">
        <f t="shared" si="31"/>
        <v>0</v>
      </c>
      <c r="Y66" s="78">
        <f t="shared" si="31"/>
        <v>0</v>
      </c>
      <c r="Z66" s="78">
        <f t="shared" si="31"/>
        <v>0</v>
      </c>
      <c r="AA66" s="80">
        <f t="shared" ref="AA66:AB70" si="32">H66-T66</f>
        <v>-2010946.67</v>
      </c>
      <c r="AB66" s="79">
        <f t="shared" si="32"/>
        <v>0</v>
      </c>
    </row>
    <row r="67" spans="1:28" x14ac:dyDescent="0.25">
      <c r="A67" s="4"/>
      <c r="B67" s="36" t="s">
        <v>42</v>
      </c>
      <c r="C67" s="108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10"/>
      <c r="O67" s="80">
        <v>2583894.5899999985</v>
      </c>
      <c r="P67" s="80">
        <f t="shared" ref="P67:P70" si="33">+P46+P53+P60</f>
        <v>2806299.0700000008</v>
      </c>
      <c r="Q67" s="80">
        <v>2887677.5600000038</v>
      </c>
      <c r="R67" s="80">
        <v>2610451.1499999985</v>
      </c>
      <c r="S67" s="80">
        <v>2321345.079999995</v>
      </c>
      <c r="T67" s="80">
        <v>2361566.9899999942</v>
      </c>
      <c r="U67" s="173"/>
      <c r="V67" s="78">
        <f t="shared" si="31"/>
        <v>0</v>
      </c>
      <c r="W67" s="78">
        <f t="shared" si="31"/>
        <v>0</v>
      </c>
      <c r="X67" s="78">
        <f t="shared" si="31"/>
        <v>0</v>
      </c>
      <c r="Y67" s="78">
        <f t="shared" si="31"/>
        <v>0</v>
      </c>
      <c r="Z67" s="78">
        <f t="shared" si="31"/>
        <v>0</v>
      </c>
      <c r="AA67" s="80">
        <f t="shared" si="32"/>
        <v>-2361566.9899999942</v>
      </c>
      <c r="AB67" s="79">
        <f t="shared" si="32"/>
        <v>0</v>
      </c>
    </row>
    <row r="68" spans="1:28" x14ac:dyDescent="0.25">
      <c r="A68" s="4"/>
      <c r="B68" s="36" t="s">
        <v>43</v>
      </c>
      <c r="C68" s="108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10"/>
      <c r="O68" s="80">
        <v>183993.11000000002</v>
      </c>
      <c r="P68" s="80">
        <f t="shared" si="33"/>
        <v>247251.81999999998</v>
      </c>
      <c r="Q68" s="80">
        <v>212727.84000000003</v>
      </c>
      <c r="R68" s="80">
        <v>180231.58</v>
      </c>
      <c r="S68" s="80">
        <v>158135.72000000003</v>
      </c>
      <c r="T68" s="80">
        <v>140960.46999999994</v>
      </c>
      <c r="U68" s="173"/>
      <c r="V68" s="78">
        <f t="shared" si="31"/>
        <v>0</v>
      </c>
      <c r="W68" s="78">
        <f t="shared" si="31"/>
        <v>0</v>
      </c>
      <c r="X68" s="78">
        <f t="shared" si="31"/>
        <v>0</v>
      </c>
      <c r="Y68" s="78">
        <f t="shared" si="31"/>
        <v>0</v>
      </c>
      <c r="Z68" s="78">
        <f t="shared" si="31"/>
        <v>0</v>
      </c>
      <c r="AA68" s="80">
        <f t="shared" si="32"/>
        <v>-140960.46999999994</v>
      </c>
      <c r="AB68" s="79">
        <f t="shared" si="32"/>
        <v>0</v>
      </c>
    </row>
    <row r="69" spans="1:28" x14ac:dyDescent="0.25">
      <c r="A69" s="4"/>
      <c r="B69" s="36" t="s">
        <v>44</v>
      </c>
      <c r="C69" s="108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10"/>
      <c r="O69" s="80">
        <v>149695.00999999998</v>
      </c>
      <c r="P69" s="80">
        <f t="shared" si="33"/>
        <v>215714.58999999997</v>
      </c>
      <c r="Q69" s="80">
        <v>145273.78999999998</v>
      </c>
      <c r="R69" s="80">
        <v>92779.77</v>
      </c>
      <c r="S69" s="80">
        <v>57123.9</v>
      </c>
      <c r="T69" s="80">
        <v>50056.799999999988</v>
      </c>
      <c r="U69" s="173"/>
      <c r="V69" s="78">
        <f t="shared" si="31"/>
        <v>0</v>
      </c>
      <c r="W69" s="78">
        <f t="shared" si="31"/>
        <v>0</v>
      </c>
      <c r="X69" s="78">
        <f t="shared" si="31"/>
        <v>0</v>
      </c>
      <c r="Y69" s="78">
        <f t="shared" si="31"/>
        <v>0</v>
      </c>
      <c r="Z69" s="78">
        <f t="shared" si="31"/>
        <v>0</v>
      </c>
      <c r="AA69" s="80">
        <f t="shared" si="32"/>
        <v>-50056.799999999988</v>
      </c>
      <c r="AB69" s="79">
        <f t="shared" si="32"/>
        <v>0</v>
      </c>
    </row>
    <row r="70" spans="1:28" x14ac:dyDescent="0.25">
      <c r="A70" s="4"/>
      <c r="B70" s="36" t="s">
        <v>45</v>
      </c>
      <c r="C70" s="108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10"/>
      <c r="O70" s="80">
        <v>339358.08</v>
      </c>
      <c r="P70" s="80">
        <f t="shared" si="33"/>
        <v>115271.05000000002</v>
      </c>
      <c r="Q70" s="80">
        <v>60182.520000000004</v>
      </c>
      <c r="R70" s="80">
        <v>49297.41</v>
      </c>
      <c r="S70" s="80">
        <v>22251.820000000003</v>
      </c>
      <c r="T70" s="80">
        <v>0</v>
      </c>
      <c r="U70" s="173"/>
      <c r="V70" s="78">
        <f t="shared" si="31"/>
        <v>0</v>
      </c>
      <c r="W70" s="78">
        <f t="shared" si="31"/>
        <v>0</v>
      </c>
      <c r="X70" s="78">
        <f t="shared" si="31"/>
        <v>0</v>
      </c>
      <c r="Y70" s="78">
        <f t="shared" si="31"/>
        <v>0</v>
      </c>
      <c r="Z70" s="78">
        <f t="shared" si="31"/>
        <v>0</v>
      </c>
      <c r="AA70" s="80">
        <f t="shared" si="32"/>
        <v>0</v>
      </c>
      <c r="AB70" s="79">
        <f t="shared" si="32"/>
        <v>0</v>
      </c>
    </row>
    <row r="71" spans="1:28" ht="15.75" thickBot="1" x14ac:dyDescent="0.3">
      <c r="A71" s="4"/>
      <c r="B71" s="38" t="s">
        <v>46</v>
      </c>
      <c r="C71" s="100">
        <f>+C64+C57+C50</f>
        <v>5237329</v>
      </c>
      <c r="D71" s="82">
        <f>+D64+D57+D50</f>
        <v>5612269.5600000042</v>
      </c>
      <c r="E71" s="82">
        <f>+E64+E57+E50</f>
        <v>5392170.539999987</v>
      </c>
      <c r="F71" s="82">
        <f t="shared" ref="F71:N71" si="34">+F64+F57+F50</f>
        <v>5167903.0000000028</v>
      </c>
      <c r="G71" s="82">
        <f t="shared" si="34"/>
        <v>4682478.2599999942</v>
      </c>
      <c r="H71" s="82">
        <f t="shared" si="34"/>
        <v>4174523.9599999944</v>
      </c>
      <c r="I71" s="82">
        <f t="shared" si="34"/>
        <v>3739399.3999999948</v>
      </c>
      <c r="J71" s="82">
        <f t="shared" si="34"/>
        <v>3364374.1199999964</v>
      </c>
      <c r="K71" s="82">
        <f t="shared" si="34"/>
        <v>3269001.2199999983</v>
      </c>
      <c r="L71" s="82">
        <f t="shared" si="34"/>
        <v>3415601.7400000067</v>
      </c>
      <c r="M71" s="82">
        <f t="shared" si="34"/>
        <v>3933804.4599999986</v>
      </c>
      <c r="N71" s="159">
        <f t="shared" si="34"/>
        <v>4599786.2999999989</v>
      </c>
      <c r="O71" s="82">
        <f>SUM(O66:O70)</f>
        <v>5341213.320000005</v>
      </c>
      <c r="P71" s="82">
        <f t="shared" ref="P71:U71" si="35">SUM(P66:P70)</f>
        <v>5698095.3999999994</v>
      </c>
      <c r="Q71" s="82">
        <f t="shared" si="35"/>
        <v>5666102.0400000094</v>
      </c>
      <c r="R71" s="82">
        <f t="shared" si="35"/>
        <v>5351482.6099999994</v>
      </c>
      <c r="S71" s="82">
        <f t="shared" si="35"/>
        <v>4750974.8599999947</v>
      </c>
      <c r="T71" s="82">
        <f t="shared" si="35"/>
        <v>4563530.9299999941</v>
      </c>
      <c r="U71" s="174">
        <f t="shared" si="35"/>
        <v>0</v>
      </c>
      <c r="V71" s="199">
        <f t="shared" si="31"/>
        <v>-103884.32000000495</v>
      </c>
      <c r="W71" s="199">
        <f t="shared" si="31"/>
        <v>-85825.839999995194</v>
      </c>
      <c r="X71" s="199">
        <f t="shared" si="31"/>
        <v>-273931.50000002235</v>
      </c>
      <c r="Y71" s="199">
        <f t="shared" si="31"/>
        <v>-183579.60999999661</v>
      </c>
      <c r="Z71" s="199">
        <f t="shared" si="31"/>
        <v>-68496.600000000559</v>
      </c>
      <c r="AA71" s="82">
        <f t="shared" ref="AA71:AB71" si="36">SUM(AA66:AA70)</f>
        <v>-4563530.9299999941</v>
      </c>
      <c r="AB71" s="81">
        <f t="shared" si="36"/>
        <v>0</v>
      </c>
    </row>
    <row r="72" spans="1:28" x14ac:dyDescent="0.25">
      <c r="A72" s="4">
        <f>+A65+1</f>
        <v>10</v>
      </c>
      <c r="B72" s="42" t="s">
        <v>38</v>
      </c>
      <c r="C72" s="15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4"/>
      <c r="O72" s="65"/>
      <c r="P72" s="65"/>
      <c r="Q72" s="65"/>
      <c r="R72" s="65"/>
      <c r="S72" s="65"/>
      <c r="T72" s="65"/>
      <c r="U72" s="175"/>
      <c r="V72" s="65"/>
      <c r="W72" s="65"/>
      <c r="X72" s="65"/>
      <c r="Y72" s="65"/>
      <c r="Z72" s="65"/>
      <c r="AA72" s="65"/>
      <c r="AB72" s="64"/>
    </row>
    <row r="73" spans="1:28" x14ac:dyDescent="0.25">
      <c r="A73" s="4"/>
      <c r="B73" s="36" t="s">
        <v>41</v>
      </c>
      <c r="C73" s="131">
        <f>42458.81+1316429.02</f>
        <v>1358887.83</v>
      </c>
      <c r="D73" s="72">
        <f>40321.88+885296.78</f>
        <v>925618.66</v>
      </c>
      <c r="E73" s="72">
        <v>497275.82</v>
      </c>
      <c r="F73" s="72">
        <v>254223.56</v>
      </c>
      <c r="G73" s="72">
        <v>181112.09</v>
      </c>
      <c r="H73" s="72">
        <v>160663.32</v>
      </c>
      <c r="I73" s="72">
        <v>167066.23999999999</v>
      </c>
      <c r="J73" s="72">
        <v>310333.53000000003</v>
      </c>
      <c r="K73" s="72">
        <v>657730.66</v>
      </c>
      <c r="L73" s="72">
        <v>1256126.03</v>
      </c>
      <c r="M73" s="72">
        <v>1414514.6500000001</v>
      </c>
      <c r="N73" s="71">
        <v>1398683.1800000002</v>
      </c>
      <c r="O73" s="131">
        <v>1197684.3</v>
      </c>
      <c r="P73" s="83">
        <v>831129.98</v>
      </c>
      <c r="Q73" s="83">
        <v>625451.89999999991</v>
      </c>
      <c r="R73" s="83">
        <v>276245.06</v>
      </c>
      <c r="S73" s="83">
        <v>175407.28999999998</v>
      </c>
      <c r="T73" s="83">
        <v>146558.53</v>
      </c>
      <c r="U73" s="176"/>
      <c r="V73" s="83">
        <f t="shared" ref="V73:W77" si="37">C73-O73</f>
        <v>161203.53000000003</v>
      </c>
      <c r="W73" s="83">
        <f t="shared" si="37"/>
        <v>94488.680000000051</v>
      </c>
      <c r="X73" s="83">
        <f>IF(Q73=0,0,E73-Q73)</f>
        <v>-128176.0799999999</v>
      </c>
      <c r="Y73" s="83">
        <f t="shared" ref="Y73:AB77" si="38">IF(R73=0,0,F73-R73)</f>
        <v>-22021.5</v>
      </c>
      <c r="Z73" s="83">
        <f t="shared" si="38"/>
        <v>5704.8000000000175</v>
      </c>
      <c r="AA73" s="83">
        <f t="shared" si="38"/>
        <v>14104.790000000008</v>
      </c>
      <c r="AB73" s="71">
        <f t="shared" si="38"/>
        <v>0</v>
      </c>
    </row>
    <row r="74" spans="1:28" x14ac:dyDescent="0.25">
      <c r="A74" s="4"/>
      <c r="B74" s="36" t="s">
        <v>42</v>
      </c>
      <c r="C74" s="131">
        <f>13367.68+367031.21</f>
        <v>380398.89</v>
      </c>
      <c r="D74" s="72">
        <f>10627.95+242887.61</f>
        <v>253515.56</v>
      </c>
      <c r="E74" s="72">
        <v>156651.60999999999</v>
      </c>
      <c r="F74" s="72">
        <v>88334.9</v>
      </c>
      <c r="G74" s="72">
        <v>48415.47</v>
      </c>
      <c r="H74" s="72">
        <v>35882.97</v>
      </c>
      <c r="I74" s="72">
        <v>36893.61</v>
      </c>
      <c r="J74" s="72">
        <v>62046.619999999995</v>
      </c>
      <c r="K74" s="72">
        <v>129586.56000000001</v>
      </c>
      <c r="L74" s="72">
        <v>254798.66</v>
      </c>
      <c r="M74" s="72">
        <v>306269.04000000004</v>
      </c>
      <c r="N74" s="71">
        <v>321697.82999999996</v>
      </c>
      <c r="O74" s="131">
        <v>302132.19</v>
      </c>
      <c r="P74" s="83">
        <v>219376.22</v>
      </c>
      <c r="Q74" s="83">
        <v>167955.4</v>
      </c>
      <c r="R74" s="83">
        <v>75146.27</v>
      </c>
      <c r="S74" s="83">
        <v>49328.2</v>
      </c>
      <c r="T74" s="83">
        <v>35240.28</v>
      </c>
      <c r="U74" s="176"/>
      <c r="V74" s="83">
        <f t="shared" si="37"/>
        <v>78266.700000000012</v>
      </c>
      <c r="W74" s="83">
        <f t="shared" si="37"/>
        <v>34139.339999999997</v>
      </c>
      <c r="X74" s="83">
        <f t="shared" ref="X74:X77" si="39">IF(Q74=0,0,E74-Q74)</f>
        <v>-11303.790000000008</v>
      </c>
      <c r="Y74" s="83">
        <f t="shared" si="38"/>
        <v>13188.62999999999</v>
      </c>
      <c r="Z74" s="83">
        <f t="shared" si="38"/>
        <v>-912.72999999999593</v>
      </c>
      <c r="AA74" s="83">
        <f t="shared" si="38"/>
        <v>642.69000000000233</v>
      </c>
      <c r="AB74" s="71">
        <f t="shared" si="38"/>
        <v>0</v>
      </c>
    </row>
    <row r="75" spans="1:28" x14ac:dyDescent="0.25">
      <c r="A75" s="4"/>
      <c r="B75" s="36" t="s">
        <v>43</v>
      </c>
      <c r="C75" s="131">
        <v>487726.47000000003</v>
      </c>
      <c r="D75" s="72">
        <v>297636.07999999996</v>
      </c>
      <c r="E75" s="72">
        <v>166783.67000000001</v>
      </c>
      <c r="F75" s="72">
        <v>86434.4</v>
      </c>
      <c r="G75" s="72">
        <v>57302.009999999995</v>
      </c>
      <c r="H75" s="72">
        <v>48378.14</v>
      </c>
      <c r="I75" s="72">
        <v>46861.32</v>
      </c>
      <c r="J75" s="72">
        <v>87052.15</v>
      </c>
      <c r="K75" s="72">
        <v>215105.78999999998</v>
      </c>
      <c r="L75" s="72">
        <v>392182.59</v>
      </c>
      <c r="M75" s="72">
        <v>477522.86</v>
      </c>
      <c r="N75" s="71">
        <v>472099.36</v>
      </c>
      <c r="O75" s="131">
        <v>384900.76</v>
      </c>
      <c r="P75" s="83">
        <v>237004.21000000002</v>
      </c>
      <c r="Q75" s="83">
        <v>159218.95000000001</v>
      </c>
      <c r="R75" s="83">
        <v>58010.65</v>
      </c>
      <c r="S75" s="83">
        <v>41683.979999999996</v>
      </c>
      <c r="T75" s="83">
        <v>36017.06</v>
      </c>
      <c r="U75" s="176"/>
      <c r="V75" s="83">
        <f t="shared" si="37"/>
        <v>102825.71000000002</v>
      </c>
      <c r="W75" s="83">
        <f t="shared" si="37"/>
        <v>60631.869999999937</v>
      </c>
      <c r="X75" s="83">
        <f t="shared" si="39"/>
        <v>7564.7200000000012</v>
      </c>
      <c r="Y75" s="83">
        <f t="shared" si="38"/>
        <v>28423.749999999993</v>
      </c>
      <c r="Z75" s="83">
        <f t="shared" si="38"/>
        <v>15618.029999999999</v>
      </c>
      <c r="AA75" s="83">
        <f t="shared" si="38"/>
        <v>12361.080000000002</v>
      </c>
      <c r="AB75" s="71">
        <f t="shared" si="38"/>
        <v>0</v>
      </c>
    </row>
    <row r="76" spans="1:28" x14ac:dyDescent="0.25">
      <c r="A76" s="4"/>
      <c r="B76" s="36" t="s">
        <v>44</v>
      </c>
      <c r="C76" s="131">
        <v>877547.81099999999</v>
      </c>
      <c r="D76" s="72">
        <v>584425.21100000001</v>
      </c>
      <c r="E76" s="72">
        <v>346077.353</v>
      </c>
      <c r="F76" s="72">
        <v>171318.77499999999</v>
      </c>
      <c r="G76" s="72">
        <v>128970.291</v>
      </c>
      <c r="H76" s="72">
        <v>115933.75</v>
      </c>
      <c r="I76" s="72">
        <v>123406.41800000001</v>
      </c>
      <c r="J76" s="72">
        <v>229588.41600000003</v>
      </c>
      <c r="K76" s="72">
        <v>486083.88799999998</v>
      </c>
      <c r="L76" s="72">
        <v>781071.674</v>
      </c>
      <c r="M76" s="72">
        <v>888560.22399999993</v>
      </c>
      <c r="N76" s="71">
        <v>898198.87</v>
      </c>
      <c r="O76" s="131">
        <v>738254.054</v>
      </c>
      <c r="P76" s="83">
        <v>468803.641</v>
      </c>
      <c r="Q76" s="83">
        <v>338435.57</v>
      </c>
      <c r="R76" s="83">
        <v>150017.18099999998</v>
      </c>
      <c r="S76" s="83">
        <v>114628.777</v>
      </c>
      <c r="T76" s="83">
        <v>86264.260000000009</v>
      </c>
      <c r="U76" s="176"/>
      <c r="V76" s="83">
        <f t="shared" si="37"/>
        <v>139293.75699999998</v>
      </c>
      <c r="W76" s="83">
        <f t="shared" si="37"/>
        <v>115621.57</v>
      </c>
      <c r="X76" s="83">
        <f t="shared" si="39"/>
        <v>7641.7829999999958</v>
      </c>
      <c r="Y76" s="83">
        <f t="shared" si="38"/>
        <v>21301.594000000012</v>
      </c>
      <c r="Z76" s="83">
        <f t="shared" si="38"/>
        <v>14341.513999999996</v>
      </c>
      <c r="AA76" s="83">
        <f t="shared" si="38"/>
        <v>29669.489999999991</v>
      </c>
      <c r="AB76" s="71">
        <f t="shared" si="38"/>
        <v>0</v>
      </c>
    </row>
    <row r="77" spans="1:28" x14ac:dyDescent="0.25">
      <c r="A77" s="4"/>
      <c r="B77" s="36" t="s">
        <v>45</v>
      </c>
      <c r="C77" s="131">
        <f>743596.65+589473.38</f>
        <v>1333070.03</v>
      </c>
      <c r="D77" s="72">
        <f>509476.41+410455.25</f>
        <v>919931.65999999992</v>
      </c>
      <c r="E77" s="72">
        <v>859531.58</v>
      </c>
      <c r="F77" s="72">
        <v>724363.18</v>
      </c>
      <c r="G77" s="72">
        <v>738140.18</v>
      </c>
      <c r="H77" s="72">
        <v>682626.36</v>
      </c>
      <c r="I77" s="72">
        <v>671851.05</v>
      </c>
      <c r="J77" s="72">
        <v>843848.21</v>
      </c>
      <c r="K77" s="72">
        <v>1071684.73</v>
      </c>
      <c r="L77" s="72">
        <v>1305317.26</v>
      </c>
      <c r="M77" s="72">
        <v>1277631.2</v>
      </c>
      <c r="N77" s="71">
        <v>1367430.6099999999</v>
      </c>
      <c r="O77" s="131">
        <v>1168936.3800000001</v>
      </c>
      <c r="P77" s="83">
        <v>962961.82</v>
      </c>
      <c r="Q77" s="83">
        <v>867269.28</v>
      </c>
      <c r="R77" s="83">
        <v>236161.07</v>
      </c>
      <c r="S77" s="83">
        <v>222982.31</v>
      </c>
      <c r="T77" s="83">
        <v>9688.44</v>
      </c>
      <c r="U77" s="176"/>
      <c r="V77" s="83">
        <f t="shared" si="37"/>
        <v>164133.64999999991</v>
      </c>
      <c r="W77" s="83">
        <f t="shared" si="37"/>
        <v>-43030.160000000033</v>
      </c>
      <c r="X77" s="83">
        <f t="shared" si="39"/>
        <v>-7737.7000000000698</v>
      </c>
      <c r="Y77" s="83">
        <f t="shared" si="38"/>
        <v>488202.11000000004</v>
      </c>
      <c r="Z77" s="83">
        <f t="shared" si="38"/>
        <v>515157.87000000005</v>
      </c>
      <c r="AA77" s="83">
        <f t="shared" si="38"/>
        <v>672937.92</v>
      </c>
      <c r="AB77" s="71">
        <f t="shared" si="38"/>
        <v>0</v>
      </c>
    </row>
    <row r="78" spans="1:28" x14ac:dyDescent="0.25">
      <c r="A78" s="4"/>
      <c r="B78" s="36" t="s">
        <v>46</v>
      </c>
      <c r="C78" s="131">
        <f>SUM(C73:C77)</f>
        <v>4437631.0310000004</v>
      </c>
      <c r="D78" s="72">
        <f>SUM(D73:D77)</f>
        <v>2981127.1710000001</v>
      </c>
      <c r="E78" s="72">
        <f t="shared" ref="E78:V78" si="40">SUM(E73:E77)</f>
        <v>2026320.0329999998</v>
      </c>
      <c r="F78" s="72">
        <f t="shared" si="40"/>
        <v>1324674.8149999999</v>
      </c>
      <c r="G78" s="72">
        <f t="shared" si="40"/>
        <v>1153940.0410000002</v>
      </c>
      <c r="H78" s="72">
        <f t="shared" si="40"/>
        <v>1043484.54</v>
      </c>
      <c r="I78" s="72">
        <f t="shared" si="40"/>
        <v>1046078.638</v>
      </c>
      <c r="J78" s="72">
        <f t="shared" si="40"/>
        <v>1532868.926</v>
      </c>
      <c r="K78" s="72">
        <f t="shared" si="40"/>
        <v>2560191.628</v>
      </c>
      <c r="L78" s="72">
        <f t="shared" si="40"/>
        <v>3989496.2139999997</v>
      </c>
      <c r="M78" s="72">
        <f t="shared" si="40"/>
        <v>4364497.9740000004</v>
      </c>
      <c r="N78" s="71">
        <f t="shared" si="40"/>
        <v>4458109.8499999996</v>
      </c>
      <c r="O78" s="131">
        <f t="shared" si="40"/>
        <v>3791907.6840000004</v>
      </c>
      <c r="P78" s="83">
        <f t="shared" si="40"/>
        <v>2719275.8709999998</v>
      </c>
      <c r="Q78" s="83">
        <f t="shared" si="40"/>
        <v>2158331.1</v>
      </c>
      <c r="R78" s="83">
        <f t="shared" si="40"/>
        <v>795580.23100000015</v>
      </c>
      <c r="S78" s="83">
        <f t="shared" si="40"/>
        <v>604030.55700000003</v>
      </c>
      <c r="T78" s="83">
        <f t="shared" si="40"/>
        <v>313768.57</v>
      </c>
      <c r="U78" s="176">
        <f t="shared" si="40"/>
        <v>0</v>
      </c>
      <c r="V78" s="83">
        <f t="shared" si="40"/>
        <v>645723.34699999995</v>
      </c>
      <c r="W78" s="83">
        <f t="shared" ref="W78:AB78" si="41">SUM(W73:W77)</f>
        <v>261851.29999999993</v>
      </c>
      <c r="X78" s="83">
        <f t="shared" si="41"/>
        <v>-132011.06699999998</v>
      </c>
      <c r="Y78" s="83">
        <f t="shared" si="41"/>
        <v>529094.58400000003</v>
      </c>
      <c r="Z78" s="83">
        <f t="shared" si="41"/>
        <v>549909.48400000005</v>
      </c>
      <c r="AA78" s="83">
        <f t="shared" si="41"/>
        <v>729715.97000000009</v>
      </c>
      <c r="AB78" s="71">
        <f t="shared" si="41"/>
        <v>0</v>
      </c>
    </row>
    <row r="79" spans="1:28" x14ac:dyDescent="0.25">
      <c r="A79" s="4">
        <f>+A72+1</f>
        <v>11</v>
      </c>
      <c r="B79" s="43" t="s">
        <v>39</v>
      </c>
      <c r="C79" s="156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65"/>
      <c r="O79" s="85"/>
      <c r="P79" s="85"/>
      <c r="Q79" s="85"/>
      <c r="R79" s="85"/>
      <c r="S79" s="85"/>
      <c r="T79" s="85"/>
      <c r="U79" s="177"/>
      <c r="V79" s="85"/>
      <c r="W79" s="85"/>
      <c r="X79" s="85"/>
      <c r="Y79" s="85"/>
      <c r="Z79" s="85"/>
      <c r="AA79" s="85"/>
      <c r="AB79" s="84"/>
    </row>
    <row r="80" spans="1:28" x14ac:dyDescent="0.25">
      <c r="A80" s="4"/>
      <c r="B80" s="36" t="s">
        <v>41</v>
      </c>
      <c r="C80" s="97">
        <f>88088.22+2279477.49</f>
        <v>2367565.7100000004</v>
      </c>
      <c r="D80" s="98">
        <f>85765.41+1565599.08</f>
        <v>1651364.49</v>
      </c>
      <c r="E80" s="98">
        <v>889563.09999999986</v>
      </c>
      <c r="F80" s="98">
        <v>485314.14999999997</v>
      </c>
      <c r="G80" s="98">
        <v>379992.28</v>
      </c>
      <c r="H80" s="98">
        <v>348151.33999999997</v>
      </c>
      <c r="I80" s="98">
        <v>357205.99</v>
      </c>
      <c r="J80" s="98">
        <v>569196.15</v>
      </c>
      <c r="K80" s="98">
        <v>1151428.0799999998</v>
      </c>
      <c r="L80" s="98">
        <v>2231660.17</v>
      </c>
      <c r="M80" s="98">
        <v>2491656.35</v>
      </c>
      <c r="N80" s="99">
        <v>2427773.5</v>
      </c>
      <c r="O80" s="98">
        <v>2075744.1000000003</v>
      </c>
      <c r="P80" s="89">
        <v>1484315.9299999997</v>
      </c>
      <c r="Q80" s="89">
        <v>1118166.3099999996</v>
      </c>
      <c r="R80" s="89">
        <v>547080.27469796012</v>
      </c>
      <c r="S80" s="89">
        <v>378656.93000024726</v>
      </c>
      <c r="T80" s="89">
        <v>321848.59000024735</v>
      </c>
      <c r="U80" s="178"/>
      <c r="V80" s="80">
        <f t="shared" ref="V80:W84" si="42">C80-O80</f>
        <v>291821.6100000001</v>
      </c>
      <c r="W80" s="80">
        <f t="shared" si="42"/>
        <v>167048.56000000029</v>
      </c>
      <c r="X80" s="80">
        <f>IF(Q80=0,0,E80-Q80)</f>
        <v>-228603.20999999973</v>
      </c>
      <c r="Y80" s="80">
        <f t="shared" ref="Y80:AB84" si="43">IF(R80=0,0,F80-R80)</f>
        <v>-61766.124697960156</v>
      </c>
      <c r="Z80" s="80">
        <f t="shared" si="43"/>
        <v>1335.3499997527688</v>
      </c>
      <c r="AA80" s="80">
        <f t="shared" si="43"/>
        <v>26302.749999752617</v>
      </c>
      <c r="AB80" s="88">
        <f t="shared" si="43"/>
        <v>0</v>
      </c>
    </row>
    <row r="81" spans="1:28" x14ac:dyDescent="0.25">
      <c r="A81" s="4"/>
      <c r="B81" s="36" t="s">
        <v>42</v>
      </c>
      <c r="C81" s="97">
        <f>26954.15+608579.37</f>
        <v>635533.52</v>
      </c>
      <c r="D81" s="98">
        <f>22074.32+409988.36</f>
        <v>432062.68</v>
      </c>
      <c r="E81" s="98">
        <v>272954.15999999992</v>
      </c>
      <c r="F81" s="98">
        <v>161595.31</v>
      </c>
      <c r="G81" s="98">
        <v>98343.26999999999</v>
      </c>
      <c r="H81" s="98">
        <v>77631.549999999988</v>
      </c>
      <c r="I81" s="98">
        <v>78648.47</v>
      </c>
      <c r="J81" s="98">
        <v>114946.90000000001</v>
      </c>
      <c r="K81" s="98">
        <v>221547.46000000002</v>
      </c>
      <c r="L81" s="98">
        <v>438648.32000000001</v>
      </c>
      <c r="M81" s="98">
        <v>523397.0400000001</v>
      </c>
      <c r="N81" s="99">
        <v>544564.84000000008</v>
      </c>
      <c r="O81" s="98">
        <v>512997.55000000016</v>
      </c>
      <c r="P81" s="89">
        <v>384175.60000000003</v>
      </c>
      <c r="Q81" s="89">
        <v>297820.32</v>
      </c>
      <c r="R81" s="89">
        <v>145174.85</v>
      </c>
      <c r="S81" s="89">
        <v>103015.32999999999</v>
      </c>
      <c r="T81" s="89">
        <v>79342.800000000017</v>
      </c>
      <c r="U81" s="178"/>
      <c r="V81" s="80">
        <f t="shared" si="42"/>
        <v>122535.96999999986</v>
      </c>
      <c r="W81" s="80">
        <f t="shared" si="42"/>
        <v>47887.079999999958</v>
      </c>
      <c r="X81" s="80">
        <f t="shared" ref="X81:X84" si="44">IF(Q81=0,0,E81-Q81)</f>
        <v>-24866.160000000091</v>
      </c>
      <c r="Y81" s="80">
        <f t="shared" si="43"/>
        <v>16420.459999999992</v>
      </c>
      <c r="Z81" s="80">
        <f t="shared" si="43"/>
        <v>-4672.0599999999977</v>
      </c>
      <c r="AA81" s="80">
        <f t="shared" si="43"/>
        <v>-1711.2500000000291</v>
      </c>
      <c r="AB81" s="88">
        <f t="shared" si="43"/>
        <v>0</v>
      </c>
    </row>
    <row r="82" spans="1:28" x14ac:dyDescent="0.25">
      <c r="A82" s="4"/>
      <c r="B82" s="36" t="s">
        <v>43</v>
      </c>
      <c r="C82" s="97">
        <v>712434.25999999989</v>
      </c>
      <c r="D82" s="98">
        <v>444841.1999999999</v>
      </c>
      <c r="E82" s="98">
        <v>250033.72999999998</v>
      </c>
      <c r="F82" s="98">
        <v>142353.09999999998</v>
      </c>
      <c r="G82" s="98">
        <v>103311.49999999999</v>
      </c>
      <c r="H82" s="98">
        <v>94463.380000000034</v>
      </c>
      <c r="I82" s="98">
        <v>92883.989999999976</v>
      </c>
      <c r="J82" s="98">
        <v>140774.43999999997</v>
      </c>
      <c r="K82" s="98">
        <v>322247.51999999996</v>
      </c>
      <c r="L82" s="98">
        <v>592023.62999999989</v>
      </c>
      <c r="M82" s="98">
        <v>714146.18</v>
      </c>
      <c r="N82" s="99">
        <v>694789.77</v>
      </c>
      <c r="O82" s="98">
        <v>566402.31000000017</v>
      </c>
      <c r="P82" s="89">
        <v>359405.75999999978</v>
      </c>
      <c r="Q82" s="89">
        <v>249887.43000000002</v>
      </c>
      <c r="R82" s="89">
        <v>111638.36999999998</v>
      </c>
      <c r="S82" s="89">
        <v>88571.540000000023</v>
      </c>
      <c r="T82" s="89">
        <v>77181.51999999999</v>
      </c>
      <c r="U82" s="178"/>
      <c r="V82" s="80">
        <f t="shared" si="42"/>
        <v>146031.94999999972</v>
      </c>
      <c r="W82" s="80">
        <f t="shared" si="42"/>
        <v>85435.440000000119</v>
      </c>
      <c r="X82" s="80">
        <f t="shared" si="44"/>
        <v>146.29999999995925</v>
      </c>
      <c r="Y82" s="80">
        <f t="shared" si="43"/>
        <v>30714.729999999996</v>
      </c>
      <c r="Z82" s="80">
        <f t="shared" si="43"/>
        <v>14739.959999999963</v>
      </c>
      <c r="AA82" s="80">
        <f t="shared" si="43"/>
        <v>17281.860000000044</v>
      </c>
      <c r="AB82" s="79">
        <f t="shared" si="43"/>
        <v>0</v>
      </c>
    </row>
    <row r="83" spans="1:28" x14ac:dyDescent="0.25">
      <c r="A83" s="4"/>
      <c r="B83" s="36" t="s">
        <v>44</v>
      </c>
      <c r="C83" s="97">
        <v>786208.4</v>
      </c>
      <c r="D83" s="98">
        <v>540445.92000000004</v>
      </c>
      <c r="E83" s="98">
        <v>308455.7001369092</v>
      </c>
      <c r="F83" s="98">
        <v>162667.03587865719</v>
      </c>
      <c r="G83" s="98">
        <v>130511.87999999999</v>
      </c>
      <c r="H83" s="98">
        <v>116719.9</v>
      </c>
      <c r="I83" s="98">
        <v>122037.17</v>
      </c>
      <c r="J83" s="98">
        <v>195281.24000000005</v>
      </c>
      <c r="K83" s="98">
        <v>414458.65000000014</v>
      </c>
      <c r="L83" s="98">
        <v>708660.29999999993</v>
      </c>
      <c r="M83" s="98">
        <v>801800.95</v>
      </c>
      <c r="N83" s="99">
        <v>793205.36999999988</v>
      </c>
      <c r="O83" s="98">
        <v>656605.24</v>
      </c>
      <c r="P83" s="89">
        <v>433137.6100000001</v>
      </c>
      <c r="Q83" s="89">
        <v>310699.97000000003</v>
      </c>
      <c r="R83" s="89">
        <v>150784.30000000002</v>
      </c>
      <c r="S83" s="89">
        <v>120902.56999999999</v>
      </c>
      <c r="T83" s="89">
        <v>93545.62</v>
      </c>
      <c r="U83" s="178"/>
      <c r="V83" s="80">
        <f t="shared" si="42"/>
        <v>129603.16000000003</v>
      </c>
      <c r="W83" s="80">
        <f t="shared" si="42"/>
        <v>107308.30999999994</v>
      </c>
      <c r="X83" s="80">
        <f t="shared" si="44"/>
        <v>-2244.2698630908271</v>
      </c>
      <c r="Y83" s="80">
        <f t="shared" si="43"/>
        <v>11882.735878657171</v>
      </c>
      <c r="Z83" s="80">
        <f t="shared" si="43"/>
        <v>9609.3099999999977</v>
      </c>
      <c r="AA83" s="80">
        <f t="shared" si="43"/>
        <v>23174.28</v>
      </c>
      <c r="AB83" s="99">
        <f t="shared" si="43"/>
        <v>0</v>
      </c>
    </row>
    <row r="84" spans="1:28" x14ac:dyDescent="0.25">
      <c r="A84" s="4"/>
      <c r="B84" s="36" t="s">
        <v>45</v>
      </c>
      <c r="C84" s="97">
        <f>368382.68+81907.18</f>
        <v>450289.86</v>
      </c>
      <c r="D84" s="98">
        <f>257891.27+63243.56</f>
        <v>321134.82999999996</v>
      </c>
      <c r="E84" s="98">
        <v>285621.38</v>
      </c>
      <c r="F84" s="98">
        <v>224096.72999999998</v>
      </c>
      <c r="G84" s="98">
        <v>223282.06999999998</v>
      </c>
      <c r="H84" s="98">
        <v>222429.18</v>
      </c>
      <c r="I84" s="98">
        <v>212345.93</v>
      </c>
      <c r="J84" s="98">
        <v>271888.67000000004</v>
      </c>
      <c r="K84" s="98">
        <v>386509.95999999996</v>
      </c>
      <c r="L84" s="98">
        <v>505197.61</v>
      </c>
      <c r="M84" s="98">
        <v>492295.78999999992</v>
      </c>
      <c r="N84" s="99">
        <v>507242.91999999993</v>
      </c>
      <c r="O84" s="98">
        <v>431793.34000000008</v>
      </c>
      <c r="P84" s="89">
        <v>350823.39</v>
      </c>
      <c r="Q84" s="89">
        <v>295343.30999999994</v>
      </c>
      <c r="R84" s="89">
        <v>223674.02</v>
      </c>
      <c r="S84" s="89">
        <v>214940.08999999997</v>
      </c>
      <c r="T84" s="89">
        <v>5430.579999999999</v>
      </c>
      <c r="U84" s="178"/>
      <c r="V84" s="80">
        <f t="shared" si="42"/>
        <v>18496.519999999902</v>
      </c>
      <c r="W84" s="80">
        <f t="shared" si="42"/>
        <v>-29688.560000000056</v>
      </c>
      <c r="X84" s="80">
        <f t="shared" si="44"/>
        <v>-9721.9299999999348</v>
      </c>
      <c r="Y84" s="80">
        <f t="shared" si="43"/>
        <v>422.70999999999185</v>
      </c>
      <c r="Z84" s="80">
        <f t="shared" si="43"/>
        <v>8341.9800000000105</v>
      </c>
      <c r="AA84" s="80">
        <f t="shared" si="43"/>
        <v>216998.6</v>
      </c>
      <c r="AB84" s="99">
        <f t="shared" si="43"/>
        <v>0</v>
      </c>
    </row>
    <row r="85" spans="1:28" x14ac:dyDescent="0.25">
      <c r="A85" s="4"/>
      <c r="B85" s="36" t="s">
        <v>46</v>
      </c>
      <c r="C85" s="97">
        <f>SUM(C80:C84)</f>
        <v>4952031.7500000009</v>
      </c>
      <c r="D85" s="98">
        <f>SUM(D80:D84)</f>
        <v>3389849.1199999996</v>
      </c>
      <c r="E85" s="98">
        <f t="shared" ref="E85:V85" si="45">SUM(E80:E84)</f>
        <v>2006628.0701369089</v>
      </c>
      <c r="F85" s="98">
        <f t="shared" si="45"/>
        <v>1176026.3258786572</v>
      </c>
      <c r="G85" s="98">
        <f t="shared" si="45"/>
        <v>935441</v>
      </c>
      <c r="H85" s="98">
        <f t="shared" si="45"/>
        <v>859395.35000000009</v>
      </c>
      <c r="I85" s="98">
        <f t="shared" si="45"/>
        <v>863121.55</v>
      </c>
      <c r="J85" s="98">
        <f t="shared" si="45"/>
        <v>1292087.3999999999</v>
      </c>
      <c r="K85" s="98">
        <f t="shared" si="45"/>
        <v>2496191.67</v>
      </c>
      <c r="L85" s="98">
        <f t="shared" si="45"/>
        <v>4476190.0299999993</v>
      </c>
      <c r="M85" s="98">
        <f t="shared" si="45"/>
        <v>5023296.3100000005</v>
      </c>
      <c r="N85" s="99">
        <f t="shared" si="45"/>
        <v>4967576.3999999994</v>
      </c>
      <c r="O85" s="98">
        <f t="shared" si="45"/>
        <v>4243542.54</v>
      </c>
      <c r="P85" s="98">
        <f t="shared" si="45"/>
        <v>3011858.2899999996</v>
      </c>
      <c r="Q85" s="89">
        <f t="shared" si="45"/>
        <v>2271917.3399999994</v>
      </c>
      <c r="R85" s="89">
        <f t="shared" si="45"/>
        <v>1178351.8146979602</v>
      </c>
      <c r="S85" s="89">
        <f t="shared" si="45"/>
        <v>906086.46000024723</v>
      </c>
      <c r="T85" s="89">
        <f t="shared" si="45"/>
        <v>577349.11000024737</v>
      </c>
      <c r="U85" s="178">
        <f t="shared" si="45"/>
        <v>0</v>
      </c>
      <c r="V85" s="89">
        <f t="shared" si="45"/>
        <v>708489.20999999961</v>
      </c>
      <c r="W85" s="89">
        <f t="shared" ref="W85:AB85" si="46">SUM(W80:W84)</f>
        <v>377990.83000000025</v>
      </c>
      <c r="X85" s="89">
        <f t="shared" si="46"/>
        <v>-265289.26986309059</v>
      </c>
      <c r="Y85" s="89">
        <f t="shared" si="46"/>
        <v>-2325.4888193030056</v>
      </c>
      <c r="Z85" s="89">
        <f t="shared" si="46"/>
        <v>29354.539999752742</v>
      </c>
      <c r="AA85" s="89">
        <f t="shared" si="46"/>
        <v>282046.23999975261</v>
      </c>
      <c r="AB85" s="110">
        <f t="shared" si="46"/>
        <v>0</v>
      </c>
    </row>
    <row r="86" spans="1:28" x14ac:dyDescent="0.25">
      <c r="A86" s="4">
        <f>+A79+1</f>
        <v>12</v>
      </c>
      <c r="B86" s="43" t="s">
        <v>37</v>
      </c>
      <c r="C86" s="157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166"/>
      <c r="O86" s="93"/>
      <c r="P86" s="93"/>
      <c r="Q86" s="93"/>
      <c r="R86" s="93"/>
      <c r="S86" s="93"/>
      <c r="T86" s="93"/>
      <c r="U86" s="179"/>
      <c r="V86" s="93"/>
      <c r="W86" s="93"/>
      <c r="X86" s="93"/>
      <c r="Y86" s="93"/>
      <c r="Z86" s="93"/>
      <c r="AA86" s="93"/>
      <c r="AB86" s="92"/>
    </row>
    <row r="87" spans="1:28" x14ac:dyDescent="0.25">
      <c r="A87" s="4"/>
      <c r="B87" s="36" t="s">
        <v>41</v>
      </c>
      <c r="C87" s="189">
        <v>0</v>
      </c>
      <c r="D87" s="190">
        <v>0</v>
      </c>
      <c r="E87" s="190">
        <v>0</v>
      </c>
      <c r="F87" s="190">
        <v>0</v>
      </c>
      <c r="G87" s="190">
        <v>0</v>
      </c>
      <c r="H87" s="190">
        <v>0</v>
      </c>
      <c r="I87" s="190">
        <v>0</v>
      </c>
      <c r="J87" s="190">
        <v>0</v>
      </c>
      <c r="K87" s="190">
        <v>0</v>
      </c>
      <c r="L87" s="190">
        <v>0</v>
      </c>
      <c r="M87" s="190">
        <v>0</v>
      </c>
      <c r="N87" s="191">
        <v>0</v>
      </c>
      <c r="O87" s="190">
        <v>0</v>
      </c>
      <c r="P87" s="190">
        <v>0</v>
      </c>
      <c r="Q87" s="190">
        <v>0</v>
      </c>
      <c r="R87" s="190">
        <v>0</v>
      </c>
      <c r="S87" s="190">
        <v>0</v>
      </c>
      <c r="T87" s="190">
        <v>0</v>
      </c>
      <c r="U87" s="192"/>
      <c r="V87" s="83">
        <f t="shared" ref="V87:W91" si="47">C87-O87</f>
        <v>0</v>
      </c>
      <c r="W87" s="83">
        <f t="shared" si="47"/>
        <v>0</v>
      </c>
      <c r="X87" s="83">
        <f>IF(Q87=0,0,E87-Q87)</f>
        <v>0</v>
      </c>
      <c r="Y87" s="83">
        <f t="shared" ref="Y87:AB91" si="48">IF(R87=0,0,F87-R87)</f>
        <v>0</v>
      </c>
      <c r="Z87" s="83">
        <f t="shared" si="48"/>
        <v>0</v>
      </c>
      <c r="AA87" s="83">
        <f t="shared" si="48"/>
        <v>0</v>
      </c>
      <c r="AB87" s="71">
        <f t="shared" si="48"/>
        <v>0</v>
      </c>
    </row>
    <row r="88" spans="1:28" x14ac:dyDescent="0.25">
      <c r="A88" s="4"/>
      <c r="B88" s="36" t="s">
        <v>42</v>
      </c>
      <c r="C88" s="189">
        <v>0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1">
        <v>0</v>
      </c>
      <c r="O88" s="190">
        <v>0</v>
      </c>
      <c r="P88" s="190">
        <v>0</v>
      </c>
      <c r="Q88" s="190">
        <v>0</v>
      </c>
      <c r="R88" s="190">
        <v>0</v>
      </c>
      <c r="S88" s="190">
        <v>0</v>
      </c>
      <c r="T88" s="190">
        <v>0</v>
      </c>
      <c r="U88" s="192"/>
      <c r="V88" s="83">
        <f t="shared" si="47"/>
        <v>0</v>
      </c>
      <c r="W88" s="83">
        <f t="shared" si="47"/>
        <v>0</v>
      </c>
      <c r="X88" s="83">
        <f t="shared" ref="X88:X91" si="49">IF(Q88=0,0,E88-Q88)</f>
        <v>0</v>
      </c>
      <c r="Y88" s="83">
        <f t="shared" si="48"/>
        <v>0</v>
      </c>
      <c r="Z88" s="83">
        <f t="shared" si="48"/>
        <v>0</v>
      </c>
      <c r="AA88" s="83">
        <f t="shared" si="48"/>
        <v>0</v>
      </c>
      <c r="AB88" s="71">
        <f t="shared" si="48"/>
        <v>0</v>
      </c>
    </row>
    <row r="89" spans="1:28" x14ac:dyDescent="0.25">
      <c r="A89" s="4"/>
      <c r="B89" s="36" t="s">
        <v>43</v>
      </c>
      <c r="C89" s="189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0">
        <v>0</v>
      </c>
      <c r="K89" s="190">
        <v>0</v>
      </c>
      <c r="L89" s="190">
        <v>0</v>
      </c>
      <c r="M89" s="190">
        <v>0</v>
      </c>
      <c r="N89" s="191">
        <v>0</v>
      </c>
      <c r="O89" s="190">
        <v>0</v>
      </c>
      <c r="P89" s="190">
        <v>0</v>
      </c>
      <c r="Q89" s="190">
        <v>0</v>
      </c>
      <c r="R89" s="190">
        <v>0</v>
      </c>
      <c r="S89" s="190">
        <v>0</v>
      </c>
      <c r="T89" s="190">
        <v>0</v>
      </c>
      <c r="U89" s="192"/>
      <c r="V89" s="83">
        <f t="shared" si="47"/>
        <v>0</v>
      </c>
      <c r="W89" s="83">
        <f t="shared" si="47"/>
        <v>0</v>
      </c>
      <c r="X89" s="83">
        <f t="shared" si="49"/>
        <v>0</v>
      </c>
      <c r="Y89" s="83">
        <f t="shared" si="48"/>
        <v>0</v>
      </c>
      <c r="Z89" s="83">
        <f t="shared" si="48"/>
        <v>0</v>
      </c>
      <c r="AA89" s="83">
        <f t="shared" si="48"/>
        <v>0</v>
      </c>
      <c r="AB89" s="71">
        <f t="shared" si="48"/>
        <v>0</v>
      </c>
    </row>
    <row r="90" spans="1:28" x14ac:dyDescent="0.25">
      <c r="A90" s="4"/>
      <c r="B90" s="36" t="s">
        <v>44</v>
      </c>
      <c r="C90" s="189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0">
        <v>0</v>
      </c>
      <c r="J90" s="190">
        <v>0</v>
      </c>
      <c r="K90" s="190">
        <v>0</v>
      </c>
      <c r="L90" s="190">
        <v>0</v>
      </c>
      <c r="M90" s="190">
        <v>0</v>
      </c>
      <c r="N90" s="191">
        <v>0</v>
      </c>
      <c r="O90" s="190">
        <v>0</v>
      </c>
      <c r="P90" s="190">
        <v>0</v>
      </c>
      <c r="Q90" s="190">
        <v>0</v>
      </c>
      <c r="R90" s="190">
        <v>0</v>
      </c>
      <c r="S90" s="190">
        <v>0</v>
      </c>
      <c r="T90" s="190">
        <v>0</v>
      </c>
      <c r="U90" s="192"/>
      <c r="V90" s="83">
        <f t="shared" si="47"/>
        <v>0</v>
      </c>
      <c r="W90" s="83">
        <f t="shared" si="47"/>
        <v>0</v>
      </c>
      <c r="X90" s="83">
        <f t="shared" si="49"/>
        <v>0</v>
      </c>
      <c r="Y90" s="83">
        <f t="shared" si="48"/>
        <v>0</v>
      </c>
      <c r="Z90" s="83">
        <f t="shared" si="48"/>
        <v>0</v>
      </c>
      <c r="AA90" s="83">
        <f t="shared" si="48"/>
        <v>0</v>
      </c>
      <c r="AB90" s="71">
        <f t="shared" si="48"/>
        <v>0</v>
      </c>
    </row>
    <row r="91" spans="1:28" x14ac:dyDescent="0.25">
      <c r="A91" s="4"/>
      <c r="B91" s="36" t="s">
        <v>45</v>
      </c>
      <c r="C91" s="189">
        <v>0</v>
      </c>
      <c r="D91" s="190">
        <v>0</v>
      </c>
      <c r="E91" s="190">
        <v>0</v>
      </c>
      <c r="F91" s="190">
        <v>0</v>
      </c>
      <c r="G91" s="190">
        <v>0</v>
      </c>
      <c r="H91" s="190">
        <v>0</v>
      </c>
      <c r="I91" s="190">
        <v>0</v>
      </c>
      <c r="J91" s="190">
        <v>0</v>
      </c>
      <c r="K91" s="190">
        <v>0</v>
      </c>
      <c r="L91" s="190">
        <v>0</v>
      </c>
      <c r="M91" s="190">
        <v>0</v>
      </c>
      <c r="N91" s="191">
        <v>0</v>
      </c>
      <c r="O91" s="190">
        <v>0</v>
      </c>
      <c r="P91" s="190">
        <v>0</v>
      </c>
      <c r="Q91" s="190">
        <v>0</v>
      </c>
      <c r="R91" s="190">
        <v>0</v>
      </c>
      <c r="S91" s="190">
        <v>0</v>
      </c>
      <c r="T91" s="190">
        <v>0</v>
      </c>
      <c r="U91" s="192"/>
      <c r="V91" s="83">
        <f t="shared" si="47"/>
        <v>0</v>
      </c>
      <c r="W91" s="83">
        <f t="shared" si="47"/>
        <v>0</v>
      </c>
      <c r="X91" s="83">
        <f t="shared" si="49"/>
        <v>0</v>
      </c>
      <c r="Y91" s="83">
        <f t="shared" si="48"/>
        <v>0</v>
      </c>
      <c r="Z91" s="83">
        <f t="shared" si="48"/>
        <v>0</v>
      </c>
      <c r="AA91" s="83">
        <f t="shared" si="48"/>
        <v>0</v>
      </c>
      <c r="AB91" s="71">
        <f t="shared" si="48"/>
        <v>0</v>
      </c>
    </row>
    <row r="92" spans="1:28" x14ac:dyDescent="0.25">
      <c r="A92" s="4"/>
      <c r="B92" s="36" t="s">
        <v>46</v>
      </c>
      <c r="C92" s="155">
        <f>SUM(C87:C91)</f>
        <v>0</v>
      </c>
      <c r="D92" s="190">
        <f>SUM(D87:D91)</f>
        <v>0</v>
      </c>
      <c r="E92" s="190">
        <f t="shared" ref="E92:AB92" si="50">SUM(E87:E91)</f>
        <v>0</v>
      </c>
      <c r="F92" s="190">
        <f t="shared" si="50"/>
        <v>0</v>
      </c>
      <c r="G92" s="190">
        <f t="shared" si="50"/>
        <v>0</v>
      </c>
      <c r="H92" s="190">
        <f t="shared" si="50"/>
        <v>0</v>
      </c>
      <c r="I92" s="190">
        <f t="shared" si="50"/>
        <v>0</v>
      </c>
      <c r="J92" s="190">
        <f t="shared" si="50"/>
        <v>0</v>
      </c>
      <c r="K92" s="190">
        <f t="shared" si="50"/>
        <v>0</v>
      </c>
      <c r="L92" s="190">
        <f t="shared" si="50"/>
        <v>0</v>
      </c>
      <c r="M92" s="190">
        <f t="shared" si="50"/>
        <v>0</v>
      </c>
      <c r="N92" s="191">
        <f t="shared" si="50"/>
        <v>0</v>
      </c>
      <c r="O92" s="190">
        <f t="shared" si="50"/>
        <v>0</v>
      </c>
      <c r="P92" s="190">
        <f t="shared" si="50"/>
        <v>0</v>
      </c>
      <c r="Q92" s="190">
        <f t="shared" si="50"/>
        <v>0</v>
      </c>
      <c r="R92" s="190">
        <f t="shared" si="50"/>
        <v>0</v>
      </c>
      <c r="S92" s="190">
        <f t="shared" si="50"/>
        <v>0</v>
      </c>
      <c r="T92" s="190">
        <f t="shared" si="50"/>
        <v>0</v>
      </c>
      <c r="U92" s="192">
        <f t="shared" si="50"/>
        <v>0</v>
      </c>
      <c r="V92" s="190">
        <f t="shared" si="50"/>
        <v>0</v>
      </c>
      <c r="W92" s="190">
        <f t="shared" si="50"/>
        <v>0</v>
      </c>
      <c r="X92" s="190">
        <f t="shared" si="50"/>
        <v>0</v>
      </c>
      <c r="Y92" s="190">
        <f t="shared" si="50"/>
        <v>0</v>
      </c>
      <c r="Z92" s="190">
        <f t="shared" si="50"/>
        <v>0</v>
      </c>
      <c r="AA92" s="190">
        <f t="shared" si="50"/>
        <v>0</v>
      </c>
      <c r="AB92" s="71">
        <f t="shared" si="50"/>
        <v>0</v>
      </c>
    </row>
    <row r="93" spans="1:28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2"/>
      <c r="O93" s="93"/>
      <c r="P93" s="91"/>
      <c r="Q93" s="91"/>
      <c r="R93" s="91"/>
      <c r="S93" s="91"/>
      <c r="T93" s="91"/>
      <c r="U93" s="180"/>
      <c r="V93" s="85"/>
      <c r="W93" s="94"/>
      <c r="X93" s="95"/>
      <c r="Y93" s="95"/>
      <c r="Z93" s="95"/>
      <c r="AA93" s="95"/>
      <c r="AB93" s="96"/>
    </row>
    <row r="94" spans="1:28" x14ac:dyDescent="0.25">
      <c r="A94" s="4"/>
      <c r="B94" s="36" t="s">
        <v>41</v>
      </c>
      <c r="C94" s="97">
        <f>C80+C87</f>
        <v>2367565.7100000004</v>
      </c>
      <c r="D94" s="98">
        <f t="shared" ref="D94:U98" si="51">D80+D87</f>
        <v>1651364.49</v>
      </c>
      <c r="E94" s="98">
        <f t="shared" si="51"/>
        <v>889563.09999999986</v>
      </c>
      <c r="F94" s="98">
        <f t="shared" si="51"/>
        <v>485314.14999999997</v>
      </c>
      <c r="G94" s="98">
        <f t="shared" si="51"/>
        <v>379992.28</v>
      </c>
      <c r="H94" s="98">
        <f t="shared" si="51"/>
        <v>348151.33999999997</v>
      </c>
      <c r="I94" s="98">
        <f t="shared" si="51"/>
        <v>357205.99</v>
      </c>
      <c r="J94" s="98">
        <f t="shared" si="51"/>
        <v>569196.15</v>
      </c>
      <c r="K94" s="98">
        <f t="shared" si="51"/>
        <v>1151428.0799999998</v>
      </c>
      <c r="L94" s="98">
        <f t="shared" si="51"/>
        <v>2231660.17</v>
      </c>
      <c r="M94" s="98">
        <f t="shared" si="51"/>
        <v>2491656.35</v>
      </c>
      <c r="N94" s="99">
        <f t="shared" si="51"/>
        <v>2427773.5</v>
      </c>
      <c r="O94" s="98">
        <f t="shared" si="51"/>
        <v>2075744.1000000003</v>
      </c>
      <c r="P94" s="98">
        <f t="shared" si="51"/>
        <v>1484315.9299999997</v>
      </c>
      <c r="Q94" s="98">
        <f t="shared" si="51"/>
        <v>1118166.3099999996</v>
      </c>
      <c r="R94" s="98">
        <v>547080.27469796012</v>
      </c>
      <c r="S94" s="98">
        <f t="shared" si="51"/>
        <v>378656.93000024726</v>
      </c>
      <c r="T94" s="98">
        <v>321848.59000024735</v>
      </c>
      <c r="U94" s="178">
        <f t="shared" si="51"/>
        <v>0</v>
      </c>
      <c r="V94" s="89">
        <f>C94-O94</f>
        <v>291821.6100000001</v>
      </c>
      <c r="W94" s="89">
        <f>D94-P94</f>
        <v>167048.56000000029</v>
      </c>
      <c r="X94" s="80">
        <f>IF(Q94=0,0,E94-Q94)</f>
        <v>-228603.20999999973</v>
      </c>
      <c r="Y94" s="80">
        <f t="shared" ref="Y94:AB98" si="52">IF(R94=0,0,F94-R94)</f>
        <v>-61766.124697960156</v>
      </c>
      <c r="Z94" s="80">
        <f t="shared" si="52"/>
        <v>1335.3499997527688</v>
      </c>
      <c r="AA94" s="80">
        <f t="shared" si="52"/>
        <v>26302.749999752617</v>
      </c>
      <c r="AB94" s="88">
        <f t="shared" si="52"/>
        <v>0</v>
      </c>
    </row>
    <row r="95" spans="1:28" x14ac:dyDescent="0.25">
      <c r="A95" s="4"/>
      <c r="B95" s="36" t="s">
        <v>42</v>
      </c>
      <c r="C95" s="97">
        <f t="shared" ref="C95:Q98" si="53">C81+C88</f>
        <v>635533.52</v>
      </c>
      <c r="D95" s="98">
        <f t="shared" si="53"/>
        <v>432062.68</v>
      </c>
      <c r="E95" s="98">
        <f t="shared" si="53"/>
        <v>272954.15999999992</v>
      </c>
      <c r="F95" s="98">
        <f t="shared" si="53"/>
        <v>161595.31</v>
      </c>
      <c r="G95" s="98">
        <f t="shared" si="53"/>
        <v>98343.26999999999</v>
      </c>
      <c r="H95" s="98">
        <f t="shared" si="53"/>
        <v>77631.549999999988</v>
      </c>
      <c r="I95" s="98">
        <f t="shared" si="53"/>
        <v>78648.47</v>
      </c>
      <c r="J95" s="98">
        <f t="shared" si="53"/>
        <v>114946.90000000001</v>
      </c>
      <c r="K95" s="98">
        <f t="shared" si="53"/>
        <v>221547.46000000002</v>
      </c>
      <c r="L95" s="98">
        <f t="shared" si="53"/>
        <v>438648.32000000001</v>
      </c>
      <c r="M95" s="98">
        <f t="shared" si="53"/>
        <v>523397.0400000001</v>
      </c>
      <c r="N95" s="99">
        <f t="shared" si="53"/>
        <v>544564.84000000008</v>
      </c>
      <c r="O95" s="98">
        <f t="shared" si="53"/>
        <v>512997.55000000016</v>
      </c>
      <c r="P95" s="98">
        <f t="shared" si="53"/>
        <v>384175.60000000003</v>
      </c>
      <c r="Q95" s="98">
        <f t="shared" si="53"/>
        <v>297820.32</v>
      </c>
      <c r="R95" s="98">
        <v>145174.85</v>
      </c>
      <c r="S95" s="98">
        <f t="shared" si="51"/>
        <v>103015.32999999999</v>
      </c>
      <c r="T95" s="98">
        <v>79342.800000000017</v>
      </c>
      <c r="U95" s="178">
        <f t="shared" si="51"/>
        <v>0</v>
      </c>
      <c r="V95" s="89">
        <f t="shared" ref="V95:W98" si="54">C95-O95</f>
        <v>122535.96999999986</v>
      </c>
      <c r="W95" s="89">
        <f t="shared" si="54"/>
        <v>47887.079999999958</v>
      </c>
      <c r="X95" s="80">
        <f t="shared" ref="X95:X98" si="55">IF(Q95=0,0,E95-Q95)</f>
        <v>-24866.160000000091</v>
      </c>
      <c r="Y95" s="80">
        <f t="shared" si="52"/>
        <v>16420.459999999992</v>
      </c>
      <c r="Z95" s="80">
        <f t="shared" si="52"/>
        <v>-4672.0599999999977</v>
      </c>
      <c r="AA95" s="80">
        <f t="shared" si="52"/>
        <v>-1711.2500000000291</v>
      </c>
      <c r="AB95" s="88">
        <f t="shared" si="52"/>
        <v>0</v>
      </c>
    </row>
    <row r="96" spans="1:28" x14ac:dyDescent="0.25">
      <c r="A96" s="4"/>
      <c r="B96" s="36" t="s">
        <v>43</v>
      </c>
      <c r="C96" s="97">
        <f t="shared" si="53"/>
        <v>712434.25999999989</v>
      </c>
      <c r="D96" s="98">
        <f t="shared" si="51"/>
        <v>444841.1999999999</v>
      </c>
      <c r="E96" s="98">
        <f t="shared" si="51"/>
        <v>250033.72999999998</v>
      </c>
      <c r="F96" s="98">
        <f t="shared" si="51"/>
        <v>142353.09999999998</v>
      </c>
      <c r="G96" s="98">
        <f t="shared" si="51"/>
        <v>103311.49999999999</v>
      </c>
      <c r="H96" s="98">
        <f t="shared" si="51"/>
        <v>94463.380000000034</v>
      </c>
      <c r="I96" s="98">
        <f t="shared" si="51"/>
        <v>92883.989999999976</v>
      </c>
      <c r="J96" s="98">
        <f t="shared" si="51"/>
        <v>140774.43999999997</v>
      </c>
      <c r="K96" s="98">
        <f t="shared" si="51"/>
        <v>322247.51999999996</v>
      </c>
      <c r="L96" s="98">
        <f t="shared" si="51"/>
        <v>592023.62999999989</v>
      </c>
      <c r="M96" s="98">
        <f t="shared" si="51"/>
        <v>714146.18</v>
      </c>
      <c r="N96" s="99">
        <f t="shared" si="51"/>
        <v>694789.77</v>
      </c>
      <c r="O96" s="98">
        <f t="shared" si="51"/>
        <v>566402.31000000017</v>
      </c>
      <c r="P96" s="98">
        <f t="shared" si="51"/>
        <v>359405.75999999978</v>
      </c>
      <c r="Q96" s="98">
        <f t="shared" si="51"/>
        <v>249887.43000000002</v>
      </c>
      <c r="R96" s="98">
        <v>111638.36999999998</v>
      </c>
      <c r="S96" s="98">
        <f t="shared" si="51"/>
        <v>88571.540000000023</v>
      </c>
      <c r="T96" s="98">
        <v>77181.51999999999</v>
      </c>
      <c r="U96" s="178">
        <f t="shared" si="51"/>
        <v>0</v>
      </c>
      <c r="V96" s="89">
        <f t="shared" si="54"/>
        <v>146031.94999999972</v>
      </c>
      <c r="W96" s="89">
        <f t="shared" si="54"/>
        <v>85435.440000000119</v>
      </c>
      <c r="X96" s="80">
        <f t="shared" si="55"/>
        <v>146.29999999995925</v>
      </c>
      <c r="Y96" s="80">
        <f t="shared" si="52"/>
        <v>30714.729999999996</v>
      </c>
      <c r="Z96" s="80">
        <f t="shared" si="52"/>
        <v>14739.959999999963</v>
      </c>
      <c r="AA96" s="80">
        <f t="shared" si="52"/>
        <v>17281.860000000044</v>
      </c>
      <c r="AB96" s="79">
        <f t="shared" si="52"/>
        <v>0</v>
      </c>
    </row>
    <row r="97" spans="1:28" x14ac:dyDescent="0.25">
      <c r="A97" s="4"/>
      <c r="B97" s="36" t="s">
        <v>44</v>
      </c>
      <c r="C97" s="97">
        <f t="shared" si="53"/>
        <v>786208.4</v>
      </c>
      <c r="D97" s="98">
        <f t="shared" si="51"/>
        <v>540445.92000000004</v>
      </c>
      <c r="E97" s="98">
        <f t="shared" si="51"/>
        <v>308455.7001369092</v>
      </c>
      <c r="F97" s="98">
        <f t="shared" si="51"/>
        <v>162667.03587865719</v>
      </c>
      <c r="G97" s="98">
        <f t="shared" si="51"/>
        <v>130511.87999999999</v>
      </c>
      <c r="H97" s="98">
        <f t="shared" si="51"/>
        <v>116719.9</v>
      </c>
      <c r="I97" s="98">
        <f t="shared" si="51"/>
        <v>122037.17</v>
      </c>
      <c r="J97" s="98">
        <f t="shared" si="51"/>
        <v>195281.24000000005</v>
      </c>
      <c r="K97" s="98">
        <f t="shared" si="51"/>
        <v>414458.65000000014</v>
      </c>
      <c r="L97" s="98">
        <f t="shared" si="51"/>
        <v>708660.29999999993</v>
      </c>
      <c r="M97" s="98">
        <f t="shared" si="51"/>
        <v>801800.95</v>
      </c>
      <c r="N97" s="99">
        <f t="shared" si="51"/>
        <v>793205.36999999988</v>
      </c>
      <c r="O97" s="98">
        <f t="shared" si="51"/>
        <v>656605.24</v>
      </c>
      <c r="P97" s="98">
        <f t="shared" si="51"/>
        <v>433137.6100000001</v>
      </c>
      <c r="Q97" s="98">
        <f t="shared" si="51"/>
        <v>310699.97000000003</v>
      </c>
      <c r="R97" s="98">
        <v>150784.30000000002</v>
      </c>
      <c r="S97" s="98">
        <f t="shared" si="51"/>
        <v>120902.56999999999</v>
      </c>
      <c r="T97" s="98">
        <v>93545.62</v>
      </c>
      <c r="U97" s="178">
        <f t="shared" si="51"/>
        <v>0</v>
      </c>
      <c r="V97" s="89">
        <f t="shared" si="54"/>
        <v>129603.16000000003</v>
      </c>
      <c r="W97" s="89">
        <f t="shared" si="54"/>
        <v>107308.30999999994</v>
      </c>
      <c r="X97" s="80">
        <f t="shared" si="55"/>
        <v>-2244.2698630908271</v>
      </c>
      <c r="Y97" s="80">
        <f t="shared" si="52"/>
        <v>11882.735878657171</v>
      </c>
      <c r="Z97" s="80">
        <f t="shared" si="52"/>
        <v>9609.3099999999977</v>
      </c>
      <c r="AA97" s="80">
        <f t="shared" si="52"/>
        <v>23174.28</v>
      </c>
      <c r="AB97" s="88">
        <f t="shared" si="52"/>
        <v>0</v>
      </c>
    </row>
    <row r="98" spans="1:28" x14ac:dyDescent="0.25">
      <c r="A98" s="4"/>
      <c r="B98" s="36" t="s">
        <v>45</v>
      </c>
      <c r="C98" s="97">
        <f t="shared" si="53"/>
        <v>450289.86</v>
      </c>
      <c r="D98" s="98">
        <f t="shared" si="51"/>
        <v>321134.82999999996</v>
      </c>
      <c r="E98" s="98">
        <f t="shared" si="51"/>
        <v>285621.38</v>
      </c>
      <c r="F98" s="98">
        <f t="shared" si="51"/>
        <v>224096.72999999998</v>
      </c>
      <c r="G98" s="98">
        <f t="shared" si="51"/>
        <v>223282.06999999998</v>
      </c>
      <c r="H98" s="98">
        <f t="shared" si="51"/>
        <v>222429.18</v>
      </c>
      <c r="I98" s="98">
        <f t="shared" si="51"/>
        <v>212345.93</v>
      </c>
      <c r="J98" s="98">
        <f t="shared" si="51"/>
        <v>271888.67000000004</v>
      </c>
      <c r="K98" s="98">
        <f t="shared" si="51"/>
        <v>386509.95999999996</v>
      </c>
      <c r="L98" s="98">
        <f t="shared" si="51"/>
        <v>505197.61</v>
      </c>
      <c r="M98" s="98">
        <f t="shared" si="51"/>
        <v>492295.78999999992</v>
      </c>
      <c r="N98" s="99">
        <f t="shared" si="51"/>
        <v>507242.91999999993</v>
      </c>
      <c r="O98" s="98">
        <f t="shared" si="51"/>
        <v>431793.34000000008</v>
      </c>
      <c r="P98" s="98">
        <f t="shared" si="51"/>
        <v>350823.39</v>
      </c>
      <c r="Q98" s="98">
        <f t="shared" si="51"/>
        <v>295343.30999999994</v>
      </c>
      <c r="R98" s="98">
        <v>223674.02</v>
      </c>
      <c r="S98" s="98">
        <f t="shared" si="51"/>
        <v>214940.08999999997</v>
      </c>
      <c r="T98" s="98">
        <v>5430.579999999999</v>
      </c>
      <c r="U98" s="178">
        <f t="shared" si="51"/>
        <v>0</v>
      </c>
      <c r="V98" s="89">
        <f t="shared" si="54"/>
        <v>18496.519999999902</v>
      </c>
      <c r="W98" s="89">
        <f t="shared" si="54"/>
        <v>-29688.560000000056</v>
      </c>
      <c r="X98" s="80">
        <f t="shared" si="55"/>
        <v>-9721.9299999999348</v>
      </c>
      <c r="Y98" s="80">
        <f t="shared" si="52"/>
        <v>422.70999999999185</v>
      </c>
      <c r="Z98" s="80">
        <f t="shared" si="52"/>
        <v>8341.9800000000105</v>
      </c>
      <c r="AA98" s="80">
        <f t="shared" si="52"/>
        <v>216998.6</v>
      </c>
      <c r="AB98" s="88">
        <f t="shared" si="52"/>
        <v>0</v>
      </c>
    </row>
    <row r="99" spans="1:28" ht="15.75" thickBot="1" x14ac:dyDescent="0.3">
      <c r="A99" s="4"/>
      <c r="B99" s="38" t="s">
        <v>46</v>
      </c>
      <c r="C99" s="100">
        <f>SUM(C94:C98)</f>
        <v>4952031.7500000009</v>
      </c>
      <c r="D99" s="158">
        <f t="shared" ref="D99:U99" si="56">SUM(D94:D98)</f>
        <v>3389849.1199999996</v>
      </c>
      <c r="E99" s="158">
        <f t="shared" si="56"/>
        <v>2006628.0701369089</v>
      </c>
      <c r="F99" s="158">
        <f t="shared" si="56"/>
        <v>1176026.3258786572</v>
      </c>
      <c r="G99" s="158">
        <f t="shared" si="56"/>
        <v>935441</v>
      </c>
      <c r="H99" s="158">
        <f t="shared" si="56"/>
        <v>859395.35000000009</v>
      </c>
      <c r="I99" s="158">
        <f t="shared" si="56"/>
        <v>863121.55</v>
      </c>
      <c r="J99" s="158">
        <f t="shared" si="56"/>
        <v>1292087.3999999999</v>
      </c>
      <c r="K99" s="158">
        <f t="shared" si="56"/>
        <v>2496191.67</v>
      </c>
      <c r="L99" s="158">
        <f t="shared" si="56"/>
        <v>4476190.0299999993</v>
      </c>
      <c r="M99" s="158">
        <f t="shared" si="56"/>
        <v>5023296.3100000005</v>
      </c>
      <c r="N99" s="159">
        <f t="shared" si="56"/>
        <v>4967576.3999999994</v>
      </c>
      <c r="O99" s="158">
        <f t="shared" si="56"/>
        <v>4243542.54</v>
      </c>
      <c r="P99" s="158">
        <f t="shared" si="56"/>
        <v>3011858.2899999996</v>
      </c>
      <c r="Q99" s="158">
        <f t="shared" si="56"/>
        <v>2271917.3399999994</v>
      </c>
      <c r="R99" s="158">
        <f t="shared" si="56"/>
        <v>1178351.8146979602</v>
      </c>
      <c r="S99" s="158">
        <f t="shared" si="56"/>
        <v>906086.46000024723</v>
      </c>
      <c r="T99" s="101">
        <f t="shared" si="56"/>
        <v>577349.11000024737</v>
      </c>
      <c r="U99" s="181">
        <f t="shared" si="56"/>
        <v>0</v>
      </c>
      <c r="V99" s="82">
        <f>SUM(V94:V98)</f>
        <v>708489.20999999961</v>
      </c>
      <c r="W99" s="82">
        <f>SUM(W94:W98)</f>
        <v>377990.83000000025</v>
      </c>
      <c r="X99" s="82">
        <f t="shared" ref="X99:AB99" si="57">SUM(X94:X98)</f>
        <v>-265289.26986309059</v>
      </c>
      <c r="Y99" s="82">
        <f t="shared" si="57"/>
        <v>-2325.4888193030056</v>
      </c>
      <c r="Z99" s="82">
        <f t="shared" si="57"/>
        <v>29354.539999752742</v>
      </c>
      <c r="AA99" s="82">
        <f t="shared" si="57"/>
        <v>282046.23999975261</v>
      </c>
      <c r="AB99" s="81">
        <f t="shared" si="57"/>
        <v>0</v>
      </c>
    </row>
    <row r="100" spans="1:28" x14ac:dyDescent="0.25">
      <c r="A100" s="4">
        <f>+A93+1</f>
        <v>14</v>
      </c>
      <c r="B100" s="45" t="s">
        <v>40</v>
      </c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4"/>
      <c r="O100" s="160"/>
      <c r="P100" s="103"/>
      <c r="Q100" s="103"/>
      <c r="R100" s="103"/>
      <c r="S100" s="103"/>
      <c r="T100" s="103"/>
      <c r="U100" s="182"/>
      <c r="V100" s="167"/>
      <c r="W100" s="105"/>
      <c r="X100" s="106"/>
      <c r="Y100" s="106"/>
      <c r="Z100" s="106"/>
      <c r="AA100" s="106"/>
      <c r="AB100" s="107"/>
    </row>
    <row r="101" spans="1:28" x14ac:dyDescent="0.25">
      <c r="A101" s="4"/>
      <c r="B101" s="36" t="s">
        <v>41</v>
      </c>
      <c r="C101" s="86">
        <v>2208633.4899999998</v>
      </c>
      <c r="D101" s="87">
        <v>1950409.6399999899</v>
      </c>
      <c r="E101" s="87">
        <v>1417079.5999999999</v>
      </c>
      <c r="F101" s="89">
        <v>948509.35999999614</v>
      </c>
      <c r="G101" s="87">
        <v>687207.72999999789</v>
      </c>
      <c r="H101" s="87">
        <v>495651.58999999898</v>
      </c>
      <c r="I101" s="87">
        <v>441989.41999999993</v>
      </c>
      <c r="J101" s="87">
        <v>482016.15999999165</v>
      </c>
      <c r="K101" s="87">
        <v>542127.13000000105</v>
      </c>
      <c r="L101" s="87">
        <v>1128273.58</v>
      </c>
      <c r="M101" s="87">
        <v>1699990.9299999997</v>
      </c>
      <c r="N101" s="88">
        <v>1836377.3600000094</v>
      </c>
      <c r="O101" s="89">
        <v>1808762.19</v>
      </c>
      <c r="P101" s="200">
        <v>1614049.7399999998</v>
      </c>
      <c r="Q101" s="87">
        <v>1254830.94</v>
      </c>
      <c r="R101" s="87">
        <v>1060160.5900000033</v>
      </c>
      <c r="S101" s="87">
        <v>703989.27000000142</v>
      </c>
      <c r="T101" s="87">
        <v>466926.53000000189</v>
      </c>
      <c r="U101" s="183"/>
      <c r="V101" s="89">
        <f>C101-O101</f>
        <v>399871.29999999981</v>
      </c>
      <c r="W101" s="89">
        <f t="shared" ref="W101:W105" si="58">D101-P101</f>
        <v>336359.89999999013</v>
      </c>
      <c r="X101" s="80">
        <f>IF(Q101=0,0,E101-Q101)</f>
        <v>162248.65999999992</v>
      </c>
      <c r="Y101" s="80">
        <f t="shared" ref="Y101:AB105" si="59">IF(R101=0,0,F101-R101)</f>
        <v>-111651.2300000072</v>
      </c>
      <c r="Z101" s="80">
        <f t="shared" si="59"/>
        <v>-16781.54000000353</v>
      </c>
      <c r="AA101" s="80">
        <f t="shared" si="59"/>
        <v>28725.059999997087</v>
      </c>
      <c r="AB101" s="88">
        <f t="shared" si="59"/>
        <v>0</v>
      </c>
    </row>
    <row r="102" spans="1:28" x14ac:dyDescent="0.25">
      <c r="A102" s="4"/>
      <c r="B102" s="36" t="s">
        <v>42</v>
      </c>
      <c r="C102" s="86">
        <v>340212.84</v>
      </c>
      <c r="D102" s="87">
        <v>262186.71000000002</v>
      </c>
      <c r="E102" s="87">
        <v>360041.28</v>
      </c>
      <c r="F102" s="89">
        <v>185962.85</v>
      </c>
      <c r="G102" s="87">
        <v>116176.17</v>
      </c>
      <c r="H102" s="87">
        <v>106740.92</v>
      </c>
      <c r="I102" s="87">
        <v>328109.14</v>
      </c>
      <c r="J102" s="87">
        <v>125986.21</v>
      </c>
      <c r="K102" s="87">
        <v>85350.05</v>
      </c>
      <c r="L102" s="87">
        <v>120032.69</v>
      </c>
      <c r="M102" s="87">
        <v>168006.91</v>
      </c>
      <c r="N102" s="88">
        <v>196364.95</v>
      </c>
      <c r="O102" s="89">
        <v>191417.82</v>
      </c>
      <c r="P102" s="200">
        <v>197223.2</v>
      </c>
      <c r="Q102" s="87">
        <v>174628.36000000002</v>
      </c>
      <c r="R102" s="87">
        <v>435638.92000000097</v>
      </c>
      <c r="S102" s="87">
        <v>562971.04</v>
      </c>
      <c r="T102" s="87">
        <v>61239.38</v>
      </c>
      <c r="U102" s="183"/>
      <c r="V102" s="89">
        <f t="shared" ref="V102:V105" si="60">C102-O102</f>
        <v>148795.02000000002</v>
      </c>
      <c r="W102" s="89">
        <f t="shared" si="58"/>
        <v>64963.510000000009</v>
      </c>
      <c r="X102" s="80">
        <f t="shared" ref="X102:X105" si="61">IF(Q102=0,0,E102-Q102)</f>
        <v>185412.92</v>
      </c>
      <c r="Y102" s="80">
        <f t="shared" si="59"/>
        <v>-249676.07000000097</v>
      </c>
      <c r="Z102" s="80">
        <f t="shared" si="59"/>
        <v>-446794.87000000005</v>
      </c>
      <c r="AA102" s="80">
        <f t="shared" si="59"/>
        <v>45501.54</v>
      </c>
      <c r="AB102" s="88">
        <f t="shared" si="59"/>
        <v>0</v>
      </c>
    </row>
    <row r="103" spans="1:28" x14ac:dyDescent="0.25">
      <c r="A103" s="4"/>
      <c r="B103" s="36" t="s">
        <v>43</v>
      </c>
      <c r="C103" s="86">
        <v>779188.46000000206</v>
      </c>
      <c r="D103" s="87">
        <v>666660.52000000107</v>
      </c>
      <c r="E103" s="87">
        <v>440208.13</v>
      </c>
      <c r="F103" s="89">
        <v>256384.34999999998</v>
      </c>
      <c r="G103" s="87">
        <v>147236.96</v>
      </c>
      <c r="H103" s="87">
        <v>118069.23</v>
      </c>
      <c r="I103" s="87">
        <v>100860.7</v>
      </c>
      <c r="J103" s="87">
        <v>118874.28</v>
      </c>
      <c r="K103" s="87">
        <v>144004.92999999991</v>
      </c>
      <c r="L103" s="87">
        <v>376804.11</v>
      </c>
      <c r="M103" s="87">
        <v>617644.35</v>
      </c>
      <c r="N103" s="88">
        <v>655567.74</v>
      </c>
      <c r="O103" s="89">
        <v>649009.06000000006</v>
      </c>
      <c r="P103" s="200">
        <v>529971.13</v>
      </c>
      <c r="Q103" s="87">
        <v>387274.77</v>
      </c>
      <c r="R103" s="87">
        <v>278106.65999999997</v>
      </c>
      <c r="S103" s="87">
        <v>133153.35000000009</v>
      </c>
      <c r="T103" s="87">
        <v>90683.47</v>
      </c>
      <c r="U103" s="183"/>
      <c r="V103" s="89">
        <f t="shared" si="60"/>
        <v>130179.400000002</v>
      </c>
      <c r="W103" s="89">
        <f t="shared" si="58"/>
        <v>136689.39000000106</v>
      </c>
      <c r="X103" s="80">
        <f t="shared" si="61"/>
        <v>52933.359999999986</v>
      </c>
      <c r="Y103" s="80">
        <f t="shared" si="59"/>
        <v>-21722.309999999998</v>
      </c>
      <c r="Z103" s="80">
        <f t="shared" si="59"/>
        <v>14083.609999999899</v>
      </c>
      <c r="AA103" s="80">
        <f t="shared" si="59"/>
        <v>27385.759999999995</v>
      </c>
      <c r="AB103" s="79">
        <f t="shared" si="59"/>
        <v>0</v>
      </c>
    </row>
    <row r="104" spans="1:28" x14ac:dyDescent="0.25">
      <c r="A104" s="4"/>
      <c r="B104" s="36" t="s">
        <v>44</v>
      </c>
      <c r="C104" s="86">
        <v>814414.3899999999</v>
      </c>
      <c r="D104" s="87">
        <v>910055.79</v>
      </c>
      <c r="E104" s="87">
        <v>545185.18999999994</v>
      </c>
      <c r="F104" s="89">
        <v>334327.38</v>
      </c>
      <c r="G104" s="87">
        <v>165804.99</v>
      </c>
      <c r="H104" s="87">
        <v>137830.38</v>
      </c>
      <c r="I104" s="87">
        <v>132231.69999999998</v>
      </c>
      <c r="J104" s="87">
        <v>135429.51</v>
      </c>
      <c r="K104" s="87">
        <v>194563.88</v>
      </c>
      <c r="L104" s="87">
        <v>474386.69999999995</v>
      </c>
      <c r="M104" s="87">
        <v>735980.8</v>
      </c>
      <c r="N104" s="88">
        <v>732645.42</v>
      </c>
      <c r="O104" s="89">
        <v>776426.72</v>
      </c>
      <c r="P104" s="200">
        <v>646023.97</v>
      </c>
      <c r="Q104" s="87">
        <v>506471.48</v>
      </c>
      <c r="R104" s="87">
        <v>334097.57</v>
      </c>
      <c r="S104" s="87">
        <v>209202.49000000011</v>
      </c>
      <c r="T104" s="87">
        <v>114900.66</v>
      </c>
      <c r="U104" s="183"/>
      <c r="V104" s="89">
        <f t="shared" si="60"/>
        <v>37987.669999999925</v>
      </c>
      <c r="W104" s="89">
        <f t="shared" si="58"/>
        <v>264031.82000000007</v>
      </c>
      <c r="X104" s="80">
        <f t="shared" si="61"/>
        <v>38713.709999999963</v>
      </c>
      <c r="Y104" s="80">
        <f t="shared" si="59"/>
        <v>229.80999999999767</v>
      </c>
      <c r="Z104" s="80">
        <f t="shared" si="59"/>
        <v>-43397.500000000116</v>
      </c>
      <c r="AA104" s="80">
        <f t="shared" si="59"/>
        <v>22929.72</v>
      </c>
      <c r="AB104" s="88">
        <f t="shared" si="59"/>
        <v>0</v>
      </c>
    </row>
    <row r="105" spans="1:28" x14ac:dyDescent="0.25">
      <c r="A105" s="4"/>
      <c r="B105" s="36" t="s">
        <v>45</v>
      </c>
      <c r="C105" s="86">
        <v>526818.29</v>
      </c>
      <c r="D105" s="87">
        <v>446848.42000000004</v>
      </c>
      <c r="E105" s="87">
        <v>448115.89</v>
      </c>
      <c r="F105" s="89">
        <v>227188.78</v>
      </c>
      <c r="G105" s="87">
        <v>255255.28000000003</v>
      </c>
      <c r="H105" s="87">
        <v>329575.05000000005</v>
      </c>
      <c r="I105" s="87">
        <v>228707.08000000002</v>
      </c>
      <c r="J105" s="87">
        <v>208717.08000000002</v>
      </c>
      <c r="K105" s="87">
        <v>305652.24</v>
      </c>
      <c r="L105" s="87">
        <v>361963.02999999997</v>
      </c>
      <c r="M105" s="87">
        <v>484760.11</v>
      </c>
      <c r="N105" s="88">
        <v>390760.94</v>
      </c>
      <c r="O105" s="89">
        <v>374143.83999999997</v>
      </c>
      <c r="P105" s="200">
        <v>656403.72</v>
      </c>
      <c r="Q105" s="87">
        <v>414922.54</v>
      </c>
      <c r="R105" s="87">
        <v>304071.32</v>
      </c>
      <c r="S105" s="87">
        <v>252809.33</v>
      </c>
      <c r="T105" s="87">
        <v>194758.49</v>
      </c>
      <c r="U105" s="183"/>
      <c r="V105" s="89">
        <f t="shared" si="60"/>
        <v>152674.45000000007</v>
      </c>
      <c r="W105" s="89">
        <f t="shared" si="58"/>
        <v>-209555.29999999993</v>
      </c>
      <c r="X105" s="80">
        <f t="shared" si="61"/>
        <v>33193.350000000035</v>
      </c>
      <c r="Y105" s="80">
        <f t="shared" si="59"/>
        <v>-76882.540000000008</v>
      </c>
      <c r="Z105" s="80">
        <f t="shared" si="59"/>
        <v>2445.9500000000407</v>
      </c>
      <c r="AA105" s="80">
        <f t="shared" si="59"/>
        <v>134816.56000000006</v>
      </c>
      <c r="AB105" s="88">
        <f t="shared" si="59"/>
        <v>0</v>
      </c>
    </row>
    <row r="106" spans="1:28" x14ac:dyDescent="0.25">
      <c r="A106" s="4"/>
      <c r="B106" s="36" t="s">
        <v>46</v>
      </c>
      <c r="C106" s="108">
        <f>SUM(C101:C105)</f>
        <v>4669267.4700000016</v>
      </c>
      <c r="D106" s="80">
        <f t="shared" ref="D106:AB106" si="62">SUM(D101:D105)</f>
        <v>4236161.0799999908</v>
      </c>
      <c r="E106" s="109">
        <f t="shared" si="62"/>
        <v>3210630.09</v>
      </c>
      <c r="F106" s="109">
        <f t="shared" si="62"/>
        <v>1952372.7199999962</v>
      </c>
      <c r="G106" s="80">
        <f t="shared" si="62"/>
        <v>1371681.1299999978</v>
      </c>
      <c r="H106" s="109">
        <f t="shared" si="62"/>
        <v>1187867.169999999</v>
      </c>
      <c r="I106" s="109">
        <f t="shared" si="62"/>
        <v>1231898.0399999998</v>
      </c>
      <c r="J106" s="109">
        <f t="shared" si="62"/>
        <v>1071023.2399999916</v>
      </c>
      <c r="K106" s="109">
        <f t="shared" si="62"/>
        <v>1271698.2300000009</v>
      </c>
      <c r="L106" s="80">
        <f t="shared" si="62"/>
        <v>2461460.11</v>
      </c>
      <c r="M106" s="80">
        <f t="shared" si="62"/>
        <v>3706383.0999999992</v>
      </c>
      <c r="N106" s="99">
        <f t="shared" si="62"/>
        <v>3811716.410000009</v>
      </c>
      <c r="O106" s="109">
        <f t="shared" si="62"/>
        <v>3799759.63</v>
      </c>
      <c r="P106" s="98">
        <f t="shared" si="62"/>
        <v>3643671.76</v>
      </c>
      <c r="Q106" s="109">
        <f t="shared" si="62"/>
        <v>2738128.09</v>
      </c>
      <c r="R106" s="98">
        <f t="shared" si="62"/>
        <v>2412075.0600000042</v>
      </c>
      <c r="S106" s="109">
        <f t="shared" si="62"/>
        <v>1862125.4800000018</v>
      </c>
      <c r="T106" s="80">
        <f t="shared" si="62"/>
        <v>928508.53000000189</v>
      </c>
      <c r="U106" s="178">
        <f t="shared" si="62"/>
        <v>0</v>
      </c>
      <c r="V106" s="109">
        <f t="shared" si="62"/>
        <v>869507.84000000183</v>
      </c>
      <c r="W106" s="80">
        <f t="shared" si="62"/>
        <v>592489.31999999133</v>
      </c>
      <c r="X106" s="78">
        <f t="shared" si="62"/>
        <v>472501.99999999994</v>
      </c>
      <c r="Y106" s="78">
        <f t="shared" si="62"/>
        <v>-459702.34000000823</v>
      </c>
      <c r="Z106" s="78">
        <f t="shared" si="62"/>
        <v>-490444.3500000037</v>
      </c>
      <c r="AA106" s="109">
        <f t="shared" si="62"/>
        <v>259358.63999999716</v>
      </c>
      <c r="AB106" s="110">
        <f t="shared" si="62"/>
        <v>0</v>
      </c>
    </row>
    <row r="107" spans="1:28" x14ac:dyDescent="0.25">
      <c r="A107" s="4">
        <f>+A100+1</f>
        <v>15</v>
      </c>
      <c r="B107" s="44" t="s">
        <v>36</v>
      </c>
      <c r="C107" s="111"/>
      <c r="D107" s="112"/>
      <c r="E107" s="112"/>
      <c r="F107" s="113"/>
      <c r="G107" s="112"/>
      <c r="H107" s="112"/>
      <c r="I107" s="112"/>
      <c r="J107" s="112"/>
      <c r="K107" s="112"/>
      <c r="L107" s="112"/>
      <c r="M107" s="112"/>
      <c r="N107" s="114"/>
      <c r="O107" s="113"/>
      <c r="P107" s="112"/>
      <c r="Q107" s="112"/>
      <c r="R107" s="112"/>
      <c r="S107" s="112"/>
      <c r="T107" s="112"/>
      <c r="U107" s="184"/>
      <c r="V107" s="113"/>
      <c r="W107" s="115"/>
      <c r="X107" s="116"/>
      <c r="Y107" s="116"/>
      <c r="Z107" s="116"/>
      <c r="AA107" s="116"/>
      <c r="AB107" s="117"/>
    </row>
    <row r="108" spans="1:28" x14ac:dyDescent="0.25">
      <c r="A108" s="4"/>
      <c r="B108" s="36" t="s">
        <v>41</v>
      </c>
      <c r="C108" s="118">
        <v>11866</v>
      </c>
      <c r="D108" s="119">
        <v>11607</v>
      </c>
      <c r="E108" s="119">
        <v>11202</v>
      </c>
      <c r="F108" s="120">
        <v>10919</v>
      </c>
      <c r="G108" s="119">
        <v>10984</v>
      </c>
      <c r="H108" s="119">
        <v>10735</v>
      </c>
      <c r="I108" s="119">
        <v>10923</v>
      </c>
      <c r="J108" s="119">
        <v>11400</v>
      </c>
      <c r="K108" s="119">
        <v>10129</v>
      </c>
      <c r="L108" s="119">
        <v>11482</v>
      </c>
      <c r="M108" s="119">
        <v>11651</v>
      </c>
      <c r="N108" s="121">
        <v>11295</v>
      </c>
      <c r="O108" s="120">
        <v>11218</v>
      </c>
      <c r="P108" s="201">
        <v>11316</v>
      </c>
      <c r="Q108" s="119">
        <v>10536</v>
      </c>
      <c r="R108" s="119">
        <v>11103</v>
      </c>
      <c r="S108" s="119">
        <v>10788</v>
      </c>
      <c r="T108" s="119">
        <v>9107</v>
      </c>
      <c r="U108" s="185"/>
      <c r="V108" s="120">
        <f>C108-O108</f>
        <v>648</v>
      </c>
      <c r="W108" s="120">
        <f>D108-P108</f>
        <v>291</v>
      </c>
      <c r="X108" s="59">
        <f>IF(Q108=0,0,E108-Q108)</f>
        <v>666</v>
      </c>
      <c r="Y108" s="59">
        <f t="shared" ref="Y108:AB112" si="63">IF(R108=0,0,F108-R108)</f>
        <v>-184</v>
      </c>
      <c r="Z108" s="59">
        <f t="shared" si="63"/>
        <v>196</v>
      </c>
      <c r="AA108" s="59">
        <f t="shared" si="63"/>
        <v>1628</v>
      </c>
      <c r="AB108" s="71">
        <f t="shared" si="63"/>
        <v>0</v>
      </c>
    </row>
    <row r="109" spans="1:28" x14ac:dyDescent="0.25">
      <c r="A109" s="4"/>
      <c r="B109" s="36" t="s">
        <v>42</v>
      </c>
      <c r="C109" s="118">
        <v>2637</v>
      </c>
      <c r="D109" s="119">
        <v>2357</v>
      </c>
      <c r="E109" s="119">
        <v>3218</v>
      </c>
      <c r="F109" s="120">
        <v>2509</v>
      </c>
      <c r="G109" s="119">
        <v>2239</v>
      </c>
      <c r="H109" s="119">
        <v>2262</v>
      </c>
      <c r="I109" s="119">
        <v>2904</v>
      </c>
      <c r="J109" s="119">
        <v>2428</v>
      </c>
      <c r="K109" s="119">
        <v>2005</v>
      </c>
      <c r="L109" s="119">
        <v>1976</v>
      </c>
      <c r="M109" s="119">
        <v>2022</v>
      </c>
      <c r="N109" s="121">
        <v>1968</v>
      </c>
      <c r="O109" s="120">
        <v>1920</v>
      </c>
      <c r="P109" s="201">
        <v>1943</v>
      </c>
      <c r="Q109" s="119">
        <v>1899</v>
      </c>
      <c r="R109" s="119">
        <v>2335</v>
      </c>
      <c r="S109" s="119">
        <v>3049</v>
      </c>
      <c r="T109" s="119">
        <v>1649</v>
      </c>
      <c r="U109" s="185"/>
      <c r="V109" s="120">
        <f t="shared" ref="V109:W112" si="64">C109-O109</f>
        <v>717</v>
      </c>
      <c r="W109" s="120">
        <f t="shared" si="64"/>
        <v>414</v>
      </c>
      <c r="X109" s="59">
        <f t="shared" ref="X109:X112" si="65">IF(Q109=0,0,E109-Q109)</f>
        <v>1319</v>
      </c>
      <c r="Y109" s="59">
        <f t="shared" si="63"/>
        <v>174</v>
      </c>
      <c r="Z109" s="59">
        <f t="shared" si="63"/>
        <v>-810</v>
      </c>
      <c r="AA109" s="59">
        <f t="shared" si="63"/>
        <v>613</v>
      </c>
      <c r="AB109" s="71">
        <f t="shared" si="63"/>
        <v>0</v>
      </c>
    </row>
    <row r="110" spans="1:28" x14ac:dyDescent="0.25">
      <c r="A110" s="4"/>
      <c r="B110" s="36" t="s">
        <v>43</v>
      </c>
      <c r="C110" s="118">
        <v>1475</v>
      </c>
      <c r="D110" s="119">
        <v>1454</v>
      </c>
      <c r="E110" s="119">
        <v>1412</v>
      </c>
      <c r="F110" s="120">
        <v>1386</v>
      </c>
      <c r="G110" s="119">
        <v>1349</v>
      </c>
      <c r="H110" s="119">
        <v>1332</v>
      </c>
      <c r="I110" s="119">
        <v>1392</v>
      </c>
      <c r="J110" s="119">
        <v>1374</v>
      </c>
      <c r="K110" s="119">
        <v>1325</v>
      </c>
      <c r="L110" s="119">
        <v>1521</v>
      </c>
      <c r="M110" s="119">
        <v>1445</v>
      </c>
      <c r="N110" s="121">
        <v>1365</v>
      </c>
      <c r="O110" s="120">
        <v>1353</v>
      </c>
      <c r="P110" s="201">
        <v>1281</v>
      </c>
      <c r="Q110" s="119">
        <v>1319</v>
      </c>
      <c r="R110" s="119">
        <v>1352</v>
      </c>
      <c r="S110" s="119">
        <v>1360</v>
      </c>
      <c r="T110" s="119">
        <v>1146</v>
      </c>
      <c r="U110" s="185"/>
      <c r="V110" s="120">
        <f t="shared" si="64"/>
        <v>122</v>
      </c>
      <c r="W110" s="120">
        <f t="shared" si="64"/>
        <v>173</v>
      </c>
      <c r="X110" s="59">
        <f t="shared" si="65"/>
        <v>93</v>
      </c>
      <c r="Y110" s="59">
        <f t="shared" si="63"/>
        <v>34</v>
      </c>
      <c r="Z110" s="59">
        <f t="shared" si="63"/>
        <v>-11</v>
      </c>
      <c r="AA110" s="59">
        <f t="shared" si="63"/>
        <v>186</v>
      </c>
      <c r="AB110" s="71">
        <f t="shared" si="63"/>
        <v>0</v>
      </c>
    </row>
    <row r="111" spans="1:28" x14ac:dyDescent="0.25">
      <c r="A111" s="4"/>
      <c r="B111" s="36" t="s">
        <v>44</v>
      </c>
      <c r="C111" s="118">
        <v>496</v>
      </c>
      <c r="D111" s="119">
        <v>550</v>
      </c>
      <c r="E111" s="119">
        <v>489</v>
      </c>
      <c r="F111" s="120">
        <v>490</v>
      </c>
      <c r="G111" s="119">
        <v>484</v>
      </c>
      <c r="H111" s="119">
        <v>463</v>
      </c>
      <c r="I111" s="119">
        <v>523</v>
      </c>
      <c r="J111" s="119">
        <v>487</v>
      </c>
      <c r="K111" s="119">
        <v>470</v>
      </c>
      <c r="L111" s="119">
        <v>544</v>
      </c>
      <c r="M111" s="119">
        <v>522</v>
      </c>
      <c r="N111" s="121">
        <v>446</v>
      </c>
      <c r="O111" s="120">
        <v>463</v>
      </c>
      <c r="P111" s="201">
        <v>467</v>
      </c>
      <c r="Q111" s="119">
        <v>492</v>
      </c>
      <c r="R111" s="119">
        <v>477</v>
      </c>
      <c r="S111" s="119">
        <v>487</v>
      </c>
      <c r="T111" s="119">
        <v>418</v>
      </c>
      <c r="U111" s="185"/>
      <c r="V111" s="120">
        <f t="shared" si="64"/>
        <v>33</v>
      </c>
      <c r="W111" s="120">
        <f t="shared" si="64"/>
        <v>83</v>
      </c>
      <c r="X111" s="59">
        <f t="shared" si="65"/>
        <v>-3</v>
      </c>
      <c r="Y111" s="59">
        <f t="shared" si="63"/>
        <v>13</v>
      </c>
      <c r="Z111" s="59">
        <f t="shared" si="63"/>
        <v>-3</v>
      </c>
      <c r="AA111" s="59">
        <f t="shared" si="63"/>
        <v>45</v>
      </c>
      <c r="AB111" s="71">
        <f t="shared" si="63"/>
        <v>0</v>
      </c>
    </row>
    <row r="112" spans="1:28" x14ac:dyDescent="0.25">
      <c r="A112" s="4"/>
      <c r="B112" s="36" t="s">
        <v>45</v>
      </c>
      <c r="C112" s="118">
        <v>29</v>
      </c>
      <c r="D112" s="119">
        <v>31</v>
      </c>
      <c r="E112" s="119">
        <v>28</v>
      </c>
      <c r="F112" s="120">
        <v>27</v>
      </c>
      <c r="G112" s="119">
        <v>29</v>
      </c>
      <c r="H112" s="119">
        <v>31</v>
      </c>
      <c r="I112" s="119">
        <v>30</v>
      </c>
      <c r="J112" s="119">
        <v>30</v>
      </c>
      <c r="K112" s="119">
        <v>29</v>
      </c>
      <c r="L112" s="119">
        <v>29</v>
      </c>
      <c r="M112" s="119">
        <v>30</v>
      </c>
      <c r="N112" s="121">
        <v>26</v>
      </c>
      <c r="O112" s="120">
        <v>26</v>
      </c>
      <c r="P112" s="201">
        <v>30</v>
      </c>
      <c r="Q112" s="119">
        <v>35</v>
      </c>
      <c r="R112" s="119">
        <v>30</v>
      </c>
      <c r="S112" s="119">
        <v>31</v>
      </c>
      <c r="T112" s="119">
        <v>22</v>
      </c>
      <c r="U112" s="185"/>
      <c r="V112" s="120">
        <f t="shared" si="64"/>
        <v>3</v>
      </c>
      <c r="W112" s="120">
        <f t="shared" si="64"/>
        <v>1</v>
      </c>
      <c r="X112" s="59">
        <f t="shared" si="65"/>
        <v>-7</v>
      </c>
      <c r="Y112" s="59">
        <f t="shared" si="63"/>
        <v>-3</v>
      </c>
      <c r="Z112" s="59">
        <f t="shared" si="63"/>
        <v>-2</v>
      </c>
      <c r="AA112" s="59">
        <f t="shared" si="63"/>
        <v>9</v>
      </c>
      <c r="AB112" s="71">
        <f t="shared" si="63"/>
        <v>0</v>
      </c>
    </row>
    <row r="113" spans="1:28" ht="15.75" thickBot="1" x14ac:dyDescent="0.3">
      <c r="A113" s="4"/>
      <c r="B113" s="38" t="s">
        <v>46</v>
      </c>
      <c r="C113" s="122">
        <f>SUM(C108:C112)</f>
        <v>16503</v>
      </c>
      <c r="D113" s="61">
        <f>SUM(D108:D112)</f>
        <v>15999</v>
      </c>
      <c r="E113" s="61">
        <f t="shared" ref="E113:W113" si="66">SUM(E108:E112)</f>
        <v>16349</v>
      </c>
      <c r="F113" s="61">
        <f t="shared" si="66"/>
        <v>15331</v>
      </c>
      <c r="G113" s="61">
        <f t="shared" si="66"/>
        <v>15085</v>
      </c>
      <c r="H113" s="61">
        <f t="shared" si="66"/>
        <v>14823</v>
      </c>
      <c r="I113" s="61">
        <f t="shared" si="66"/>
        <v>15772</v>
      </c>
      <c r="J113" s="61">
        <f t="shared" si="66"/>
        <v>15719</v>
      </c>
      <c r="K113" s="61">
        <f t="shared" si="66"/>
        <v>13958</v>
      </c>
      <c r="L113" s="61">
        <f t="shared" si="66"/>
        <v>15552</v>
      </c>
      <c r="M113" s="61">
        <f t="shared" si="66"/>
        <v>15670</v>
      </c>
      <c r="N113" s="162">
        <f t="shared" si="66"/>
        <v>15100</v>
      </c>
      <c r="O113" s="61">
        <f t="shared" si="66"/>
        <v>14980</v>
      </c>
      <c r="P113" s="61">
        <f t="shared" si="66"/>
        <v>15037</v>
      </c>
      <c r="Q113" s="61">
        <f t="shared" si="66"/>
        <v>14281</v>
      </c>
      <c r="R113" s="61">
        <f t="shared" si="66"/>
        <v>15297</v>
      </c>
      <c r="S113" s="61">
        <f t="shared" si="66"/>
        <v>15715</v>
      </c>
      <c r="T113" s="61">
        <f t="shared" si="66"/>
        <v>12342</v>
      </c>
      <c r="U113" s="186">
        <f t="shared" si="66"/>
        <v>0</v>
      </c>
      <c r="V113" s="61">
        <f t="shared" si="66"/>
        <v>1523</v>
      </c>
      <c r="W113" s="61">
        <f t="shared" si="66"/>
        <v>962</v>
      </c>
      <c r="X113" s="61">
        <f t="shared" ref="X113:AB113" si="67">SUM(X108:X112)</f>
        <v>2068</v>
      </c>
      <c r="Y113" s="61">
        <f t="shared" si="67"/>
        <v>34</v>
      </c>
      <c r="Z113" s="61">
        <f t="shared" si="67"/>
        <v>-630</v>
      </c>
      <c r="AA113" s="61">
        <f t="shared" si="67"/>
        <v>2481</v>
      </c>
      <c r="AB113" s="60">
        <f t="shared" si="67"/>
        <v>0</v>
      </c>
    </row>
    <row r="114" spans="1:28" x14ac:dyDescent="0.25">
      <c r="A114" s="4">
        <f>+A107+1</f>
        <v>16</v>
      </c>
      <c r="B114" s="46" t="s">
        <v>49</v>
      </c>
      <c r="C114" s="123"/>
      <c r="D114" s="124"/>
      <c r="E114" s="124"/>
      <c r="F114" s="125"/>
      <c r="G114" s="124"/>
      <c r="H114" s="124"/>
      <c r="I114" s="124"/>
      <c r="J114" s="124"/>
      <c r="K114" s="124"/>
      <c r="L114" s="124"/>
      <c r="M114" s="124"/>
      <c r="N114" s="126"/>
      <c r="O114" s="123"/>
      <c r="P114" s="124"/>
      <c r="Q114" s="124"/>
      <c r="R114" s="124"/>
      <c r="S114" s="124"/>
      <c r="T114" s="124"/>
      <c r="U114" s="187"/>
      <c r="V114" s="125"/>
      <c r="W114" s="127"/>
      <c r="X114" s="128"/>
      <c r="Y114" s="128"/>
      <c r="Z114" s="128"/>
      <c r="AA114" s="128"/>
      <c r="AB114" s="129"/>
    </row>
    <row r="115" spans="1:28" x14ac:dyDescent="0.25">
      <c r="A115" s="4"/>
      <c r="B115" s="36" t="s">
        <v>41</v>
      </c>
      <c r="C115" s="97">
        <f>C94-C101</f>
        <v>158932.22000000067</v>
      </c>
      <c r="D115" s="89">
        <f>D94-D101</f>
        <v>-299045.1499999899</v>
      </c>
      <c r="E115" s="89">
        <f t="shared" ref="E115:U119" si="68">E94-E101</f>
        <v>-527516.5</v>
      </c>
      <c r="F115" s="89">
        <f t="shared" si="68"/>
        <v>-463195.20999999618</v>
      </c>
      <c r="G115" s="89">
        <f t="shared" si="68"/>
        <v>-307215.44999999786</v>
      </c>
      <c r="H115" s="89">
        <f t="shared" si="68"/>
        <v>-147500.24999999901</v>
      </c>
      <c r="I115" s="89">
        <f t="shared" si="68"/>
        <v>-84783.429999999935</v>
      </c>
      <c r="J115" s="89">
        <f t="shared" si="68"/>
        <v>87179.990000008373</v>
      </c>
      <c r="K115" s="89">
        <f t="shared" si="68"/>
        <v>609300.94999999879</v>
      </c>
      <c r="L115" s="89">
        <f t="shared" si="68"/>
        <v>1103386.5899999999</v>
      </c>
      <c r="M115" s="89">
        <f t="shared" si="68"/>
        <v>791665.42000000039</v>
      </c>
      <c r="N115" s="88">
        <f t="shared" si="68"/>
        <v>591396.13999999058</v>
      </c>
      <c r="O115" s="89">
        <f t="shared" si="68"/>
        <v>266981.91000000038</v>
      </c>
      <c r="P115" s="89">
        <f t="shared" si="68"/>
        <v>-129733.81000000006</v>
      </c>
      <c r="Q115" s="89">
        <f t="shared" si="68"/>
        <v>-136664.63000000035</v>
      </c>
      <c r="R115" s="89">
        <f t="shared" si="68"/>
        <v>-513080.31530204322</v>
      </c>
      <c r="S115" s="89">
        <f t="shared" si="68"/>
        <v>-325332.33999975416</v>
      </c>
      <c r="T115" s="89">
        <f t="shared" si="68"/>
        <v>-145077.93999975454</v>
      </c>
      <c r="U115" s="188">
        <f t="shared" si="68"/>
        <v>0</v>
      </c>
      <c r="V115" s="89">
        <f t="shared" ref="V115:W119" si="69">C115-O115</f>
        <v>-108049.68999999971</v>
      </c>
      <c r="W115" s="89">
        <f t="shared" si="69"/>
        <v>-169311.33999998984</v>
      </c>
      <c r="X115" s="80">
        <f>IF(Q115=0,0,E115-Q115)</f>
        <v>-390851.86999999965</v>
      </c>
      <c r="Y115" s="80">
        <f t="shared" ref="Y115:AB119" si="70">IF(R115=0,0,F115-R115)</f>
        <v>49885.105302047043</v>
      </c>
      <c r="Z115" s="80">
        <f t="shared" si="70"/>
        <v>18116.889999756298</v>
      </c>
      <c r="AA115" s="80">
        <f t="shared" si="70"/>
        <v>-2422.3100002444698</v>
      </c>
      <c r="AB115" s="88">
        <f t="shared" si="70"/>
        <v>0</v>
      </c>
    </row>
    <row r="116" spans="1:28" x14ac:dyDescent="0.25">
      <c r="A116" s="4"/>
      <c r="B116" s="36" t="s">
        <v>42</v>
      </c>
      <c r="C116" s="97">
        <f t="shared" ref="C116:D119" si="71">C95-C102</f>
        <v>295320.68</v>
      </c>
      <c r="D116" s="89">
        <f t="shared" si="71"/>
        <v>169875.96999999997</v>
      </c>
      <c r="E116" s="89">
        <f t="shared" si="68"/>
        <v>-87087.120000000112</v>
      </c>
      <c r="F116" s="89">
        <f t="shared" si="68"/>
        <v>-24367.540000000008</v>
      </c>
      <c r="G116" s="89">
        <f t="shared" si="68"/>
        <v>-17832.900000000009</v>
      </c>
      <c r="H116" s="89">
        <f t="shared" si="68"/>
        <v>-29109.37000000001</v>
      </c>
      <c r="I116" s="89">
        <f t="shared" si="68"/>
        <v>-249460.67</v>
      </c>
      <c r="J116" s="89">
        <f t="shared" si="68"/>
        <v>-11039.309999999998</v>
      </c>
      <c r="K116" s="89">
        <f t="shared" si="68"/>
        <v>136197.41000000003</v>
      </c>
      <c r="L116" s="89">
        <f t="shared" si="68"/>
        <v>318615.63</v>
      </c>
      <c r="M116" s="89">
        <f t="shared" si="68"/>
        <v>355390.13000000012</v>
      </c>
      <c r="N116" s="88">
        <f t="shared" si="68"/>
        <v>348199.89000000007</v>
      </c>
      <c r="O116" s="89">
        <f t="shared" si="68"/>
        <v>321579.73000000016</v>
      </c>
      <c r="P116" s="89">
        <f t="shared" si="68"/>
        <v>186952.40000000002</v>
      </c>
      <c r="Q116" s="89">
        <f t="shared" si="68"/>
        <v>123191.95999999999</v>
      </c>
      <c r="R116" s="89">
        <f t="shared" si="68"/>
        <v>-290464.070000001</v>
      </c>
      <c r="S116" s="89">
        <f t="shared" si="68"/>
        <v>-459955.71000000008</v>
      </c>
      <c r="T116" s="89">
        <f t="shared" si="68"/>
        <v>18103.42000000002</v>
      </c>
      <c r="U116" s="88">
        <f t="shared" si="68"/>
        <v>0</v>
      </c>
      <c r="V116" s="89">
        <f t="shared" si="69"/>
        <v>-26259.050000000163</v>
      </c>
      <c r="W116" s="89">
        <f t="shared" si="69"/>
        <v>-17076.430000000051</v>
      </c>
      <c r="X116" s="80">
        <f t="shared" ref="X116:X119" si="72">IF(Q116=0,0,E116-Q116)</f>
        <v>-210279.0800000001</v>
      </c>
      <c r="Y116" s="80">
        <f t="shared" si="70"/>
        <v>266096.53000000096</v>
      </c>
      <c r="Z116" s="80">
        <f t="shared" si="70"/>
        <v>442122.81000000006</v>
      </c>
      <c r="AA116" s="80">
        <f t="shared" si="70"/>
        <v>-47212.79000000003</v>
      </c>
      <c r="AB116" s="88">
        <f t="shared" si="70"/>
        <v>0</v>
      </c>
    </row>
    <row r="117" spans="1:28" x14ac:dyDescent="0.25">
      <c r="A117" s="4"/>
      <c r="B117" s="36" t="s">
        <v>43</v>
      </c>
      <c r="C117" s="97">
        <f t="shared" si="71"/>
        <v>-66754.200000002165</v>
      </c>
      <c r="D117" s="89">
        <f t="shared" si="71"/>
        <v>-221819.32000000117</v>
      </c>
      <c r="E117" s="89">
        <f t="shared" si="68"/>
        <v>-190174.40000000002</v>
      </c>
      <c r="F117" s="89">
        <f t="shared" si="68"/>
        <v>-114031.25</v>
      </c>
      <c r="G117" s="89">
        <f t="shared" si="68"/>
        <v>-43925.460000000006</v>
      </c>
      <c r="H117" s="89">
        <f t="shared" si="68"/>
        <v>-23605.849999999962</v>
      </c>
      <c r="I117" s="89">
        <f t="shared" si="68"/>
        <v>-7976.710000000021</v>
      </c>
      <c r="J117" s="89">
        <f t="shared" si="68"/>
        <v>21900.159999999974</v>
      </c>
      <c r="K117" s="89">
        <f t="shared" si="68"/>
        <v>178242.59000000005</v>
      </c>
      <c r="L117" s="89">
        <f t="shared" si="68"/>
        <v>215219.5199999999</v>
      </c>
      <c r="M117" s="89">
        <f t="shared" si="68"/>
        <v>96501.830000000075</v>
      </c>
      <c r="N117" s="88">
        <f t="shared" si="68"/>
        <v>39222.030000000028</v>
      </c>
      <c r="O117" s="89">
        <f t="shared" si="68"/>
        <v>-82606.749999999884</v>
      </c>
      <c r="P117" s="89">
        <f t="shared" si="68"/>
        <v>-170565.37000000023</v>
      </c>
      <c r="Q117" s="89">
        <f t="shared" si="68"/>
        <v>-137387.34</v>
      </c>
      <c r="R117" s="89">
        <f t="shared" si="68"/>
        <v>-166468.28999999998</v>
      </c>
      <c r="S117" s="89">
        <f t="shared" si="68"/>
        <v>-44581.81000000007</v>
      </c>
      <c r="T117" s="89">
        <f t="shared" si="68"/>
        <v>-13501.950000000012</v>
      </c>
      <c r="U117" s="88">
        <f t="shared" si="68"/>
        <v>0</v>
      </c>
      <c r="V117" s="89">
        <f t="shared" si="69"/>
        <v>15852.549999997718</v>
      </c>
      <c r="W117" s="89">
        <f t="shared" si="69"/>
        <v>-51253.950000000943</v>
      </c>
      <c r="X117" s="80">
        <f t="shared" si="72"/>
        <v>-52787.060000000027</v>
      </c>
      <c r="Y117" s="80">
        <f t="shared" si="70"/>
        <v>52437.039999999979</v>
      </c>
      <c r="Z117" s="80">
        <f t="shared" si="70"/>
        <v>656.35000000006403</v>
      </c>
      <c r="AA117" s="80">
        <f t="shared" si="70"/>
        <v>-10103.899999999951</v>
      </c>
      <c r="AB117" s="79">
        <f t="shared" si="70"/>
        <v>0</v>
      </c>
    </row>
    <row r="118" spans="1:28" x14ac:dyDescent="0.25">
      <c r="A118" s="4"/>
      <c r="B118" s="36" t="s">
        <v>44</v>
      </c>
      <c r="C118" s="97">
        <f t="shared" si="71"/>
        <v>-28205.989999999874</v>
      </c>
      <c r="D118" s="89">
        <f t="shared" si="71"/>
        <v>-369609.87</v>
      </c>
      <c r="E118" s="89">
        <f t="shared" si="68"/>
        <v>-236729.48986309074</v>
      </c>
      <c r="F118" s="89">
        <f t="shared" si="68"/>
        <v>-171660.34412134282</v>
      </c>
      <c r="G118" s="89">
        <f t="shared" si="68"/>
        <v>-35293.11</v>
      </c>
      <c r="H118" s="89">
        <f t="shared" si="68"/>
        <v>-21110.48000000001</v>
      </c>
      <c r="I118" s="89">
        <f t="shared" si="68"/>
        <v>-10194.529999999984</v>
      </c>
      <c r="J118" s="89">
        <f t="shared" si="68"/>
        <v>59851.73000000004</v>
      </c>
      <c r="K118" s="89">
        <f t="shared" si="68"/>
        <v>219894.77000000014</v>
      </c>
      <c r="L118" s="89">
        <f t="shared" si="68"/>
        <v>234273.59999999998</v>
      </c>
      <c r="M118" s="89">
        <f t="shared" si="68"/>
        <v>65820.149999999907</v>
      </c>
      <c r="N118" s="88">
        <f t="shared" si="68"/>
        <v>60559.949999999837</v>
      </c>
      <c r="O118" s="89">
        <f t="shared" si="68"/>
        <v>-119821.47999999998</v>
      </c>
      <c r="P118" s="89">
        <f t="shared" si="68"/>
        <v>-212886.35999999987</v>
      </c>
      <c r="Q118" s="89">
        <f t="shared" si="68"/>
        <v>-195771.50999999995</v>
      </c>
      <c r="R118" s="89">
        <f t="shared" si="68"/>
        <v>-183313.27</v>
      </c>
      <c r="S118" s="89">
        <f t="shared" si="68"/>
        <v>-88299.920000000115</v>
      </c>
      <c r="T118" s="89">
        <f t="shared" si="68"/>
        <v>-21355.040000000008</v>
      </c>
      <c r="U118" s="88">
        <f t="shared" si="68"/>
        <v>0</v>
      </c>
      <c r="V118" s="89">
        <f t="shared" si="69"/>
        <v>91615.490000000107</v>
      </c>
      <c r="W118" s="89">
        <f t="shared" si="69"/>
        <v>-156723.51000000013</v>
      </c>
      <c r="X118" s="80">
        <f t="shared" si="72"/>
        <v>-40957.97986309079</v>
      </c>
      <c r="Y118" s="80">
        <f t="shared" si="70"/>
        <v>11652.925878657174</v>
      </c>
      <c r="Z118" s="80">
        <f t="shared" si="70"/>
        <v>53006.810000000114</v>
      </c>
      <c r="AA118" s="80">
        <f t="shared" si="70"/>
        <v>244.55999999999767</v>
      </c>
      <c r="AB118" s="88">
        <f t="shared" si="70"/>
        <v>0</v>
      </c>
    </row>
    <row r="119" spans="1:28" x14ac:dyDescent="0.25">
      <c r="A119" s="4"/>
      <c r="B119" s="36" t="s">
        <v>45</v>
      </c>
      <c r="C119" s="97">
        <f t="shared" si="71"/>
        <v>-76528.430000000051</v>
      </c>
      <c r="D119" s="89">
        <f t="shared" si="71"/>
        <v>-125713.59000000008</v>
      </c>
      <c r="E119" s="89">
        <f t="shared" si="68"/>
        <v>-162494.51</v>
      </c>
      <c r="F119" s="89">
        <f t="shared" si="68"/>
        <v>-3092.0500000000175</v>
      </c>
      <c r="G119" s="89">
        <f t="shared" si="68"/>
        <v>-31973.21000000005</v>
      </c>
      <c r="H119" s="89">
        <f t="shared" si="68"/>
        <v>-107145.87000000005</v>
      </c>
      <c r="I119" s="89">
        <f t="shared" si="68"/>
        <v>-16361.150000000023</v>
      </c>
      <c r="J119" s="89">
        <f t="shared" si="68"/>
        <v>63171.590000000026</v>
      </c>
      <c r="K119" s="89">
        <f t="shared" si="68"/>
        <v>80857.719999999972</v>
      </c>
      <c r="L119" s="89">
        <f t="shared" si="68"/>
        <v>143234.58000000002</v>
      </c>
      <c r="M119" s="89">
        <f t="shared" si="68"/>
        <v>7535.6799999999348</v>
      </c>
      <c r="N119" s="88">
        <f t="shared" si="68"/>
        <v>116481.97999999992</v>
      </c>
      <c r="O119" s="89">
        <f t="shared" si="68"/>
        <v>57649.500000000116</v>
      </c>
      <c r="P119" s="89">
        <f t="shared" si="68"/>
        <v>-305580.32999999996</v>
      </c>
      <c r="Q119" s="89">
        <f t="shared" si="68"/>
        <v>-119579.23000000004</v>
      </c>
      <c r="R119" s="89">
        <f t="shared" si="68"/>
        <v>-80397.300000000017</v>
      </c>
      <c r="S119" s="89">
        <f t="shared" si="68"/>
        <v>-37869.24000000002</v>
      </c>
      <c r="T119" s="89">
        <f t="shared" si="68"/>
        <v>-189327.91</v>
      </c>
      <c r="U119" s="88">
        <f t="shared" si="68"/>
        <v>0</v>
      </c>
      <c r="V119" s="89">
        <f t="shared" si="69"/>
        <v>-134177.93000000017</v>
      </c>
      <c r="W119" s="89">
        <f t="shared" si="69"/>
        <v>179866.73999999987</v>
      </c>
      <c r="X119" s="80">
        <f t="shared" si="72"/>
        <v>-42915.27999999997</v>
      </c>
      <c r="Y119" s="80">
        <f t="shared" si="70"/>
        <v>77305.25</v>
      </c>
      <c r="Z119" s="80">
        <f t="shared" si="70"/>
        <v>5896.0299999999697</v>
      </c>
      <c r="AA119" s="80">
        <f t="shared" si="70"/>
        <v>82182.03999999995</v>
      </c>
      <c r="AB119" s="88">
        <f t="shared" si="70"/>
        <v>0</v>
      </c>
    </row>
    <row r="120" spans="1:28" ht="15.75" thickBot="1" x14ac:dyDescent="0.3">
      <c r="A120" s="4"/>
      <c r="B120" s="38" t="s">
        <v>46</v>
      </c>
      <c r="C120" s="100">
        <f>SUM(C115:C119)</f>
        <v>282764.27999999857</v>
      </c>
      <c r="D120" s="82">
        <f>SUM(D115:D119)</f>
        <v>-846311.95999999112</v>
      </c>
      <c r="E120" s="82">
        <f t="shared" ref="E120:U120" si="73">SUM(E115:E119)</f>
        <v>-1204002.0198630909</v>
      </c>
      <c r="F120" s="82">
        <f t="shared" si="73"/>
        <v>-776346.39412133908</v>
      </c>
      <c r="G120" s="82">
        <f t="shared" si="73"/>
        <v>-436240.12999999791</v>
      </c>
      <c r="H120" s="82">
        <f t="shared" si="73"/>
        <v>-328471.81999999902</v>
      </c>
      <c r="I120" s="82">
        <f t="shared" si="73"/>
        <v>-368776.49</v>
      </c>
      <c r="J120" s="82">
        <f t="shared" si="73"/>
        <v>221064.16000000841</v>
      </c>
      <c r="K120" s="82">
        <f t="shared" si="73"/>
        <v>1224493.439999999</v>
      </c>
      <c r="L120" s="82">
        <f t="shared" si="73"/>
        <v>2014729.92</v>
      </c>
      <c r="M120" s="82">
        <f t="shared" si="73"/>
        <v>1316913.2100000004</v>
      </c>
      <c r="N120" s="81">
        <f t="shared" si="73"/>
        <v>1155859.9899999904</v>
      </c>
      <c r="O120" s="82">
        <f t="shared" si="73"/>
        <v>443782.91000000085</v>
      </c>
      <c r="P120" s="82">
        <f t="shared" si="73"/>
        <v>-631813.47000000009</v>
      </c>
      <c r="Q120" s="82">
        <f t="shared" si="73"/>
        <v>-466210.75000000035</v>
      </c>
      <c r="R120" s="82">
        <f t="shared" si="73"/>
        <v>-1233723.2453020443</v>
      </c>
      <c r="S120" s="82">
        <f t="shared" si="73"/>
        <v>-956039.01999975438</v>
      </c>
      <c r="T120" s="82">
        <f t="shared" si="73"/>
        <v>-351159.41999975452</v>
      </c>
      <c r="U120" s="81">
        <f t="shared" si="73"/>
        <v>0</v>
      </c>
      <c r="V120" s="82">
        <f>SUM(V115:V119)</f>
        <v>-161018.63000000222</v>
      </c>
      <c r="W120" s="82">
        <f t="shared" ref="W120:AB120" si="74">SUM(W115:W119)</f>
        <v>-214498.48999999108</v>
      </c>
      <c r="X120" s="82">
        <f t="shared" si="74"/>
        <v>-737791.26986309048</v>
      </c>
      <c r="Y120" s="82">
        <f t="shared" si="74"/>
        <v>457376.85118070513</v>
      </c>
      <c r="Z120" s="82">
        <f t="shared" si="74"/>
        <v>519798.88999975647</v>
      </c>
      <c r="AA120" s="82">
        <f t="shared" si="74"/>
        <v>22687.599999755497</v>
      </c>
      <c r="AB120" s="81">
        <f t="shared" si="74"/>
        <v>0</v>
      </c>
    </row>
    <row r="121" spans="1:28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4"/>
      <c r="V121" s="65"/>
      <c r="W121" s="66"/>
      <c r="X121" s="67"/>
      <c r="Y121" s="67"/>
      <c r="Z121" s="67"/>
      <c r="AA121" s="67"/>
      <c r="AB121" s="68"/>
    </row>
    <row r="122" spans="1:28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30">
        <v>0</v>
      </c>
      <c r="O122" s="56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130"/>
      <c r="V122" s="59">
        <f>C122-O122</f>
        <v>0</v>
      </c>
      <c r="W122" s="59">
        <f>D122-P122</f>
        <v>0</v>
      </c>
      <c r="X122" s="59">
        <f t="shared" ref="X122:AB126" si="75">IF(Q122=0,0,E122-Q122)</f>
        <v>0</v>
      </c>
      <c r="Y122" s="59">
        <f t="shared" si="75"/>
        <v>0</v>
      </c>
      <c r="Z122" s="59">
        <f t="shared" si="75"/>
        <v>0</v>
      </c>
      <c r="AA122" s="59">
        <f t="shared" si="75"/>
        <v>0</v>
      </c>
      <c r="AB122" s="144">
        <f t="shared" si="75"/>
        <v>0</v>
      </c>
    </row>
    <row r="123" spans="1:28" x14ac:dyDescent="0.25">
      <c r="A123" s="4"/>
      <c r="B123" s="36" t="s">
        <v>42</v>
      </c>
      <c r="C123" s="56">
        <v>239</v>
      </c>
      <c r="D123" s="57">
        <v>261</v>
      </c>
      <c r="E123" s="57">
        <v>312</v>
      </c>
      <c r="F123" s="57">
        <v>329</v>
      </c>
      <c r="G123" s="57">
        <v>320</v>
      </c>
      <c r="H123" s="57">
        <v>265</v>
      </c>
      <c r="I123" s="57">
        <v>257</v>
      </c>
      <c r="J123" s="57">
        <v>234</v>
      </c>
      <c r="K123" s="57">
        <v>237</v>
      </c>
      <c r="L123" s="57">
        <v>218</v>
      </c>
      <c r="M123" s="57">
        <v>179</v>
      </c>
      <c r="N123" s="130">
        <v>156</v>
      </c>
      <c r="O123" s="56">
        <v>145</v>
      </c>
      <c r="P123" s="59">
        <v>99</v>
      </c>
      <c r="Q123" s="57">
        <v>73</v>
      </c>
      <c r="R123" s="59">
        <v>84</v>
      </c>
      <c r="S123" s="57">
        <v>95</v>
      </c>
      <c r="T123" s="57">
        <v>108</v>
      </c>
      <c r="U123" s="130"/>
      <c r="V123" s="59">
        <f t="shared" ref="V123:W126" si="76">C123-O123</f>
        <v>94</v>
      </c>
      <c r="W123" s="59">
        <f t="shared" si="76"/>
        <v>162</v>
      </c>
      <c r="X123" s="59">
        <f t="shared" si="75"/>
        <v>239</v>
      </c>
      <c r="Y123" s="59">
        <f t="shared" si="75"/>
        <v>245</v>
      </c>
      <c r="Z123" s="59">
        <f t="shared" si="75"/>
        <v>225</v>
      </c>
      <c r="AA123" s="59">
        <f t="shared" si="75"/>
        <v>157</v>
      </c>
      <c r="AB123" s="144">
        <f t="shared" si="75"/>
        <v>0</v>
      </c>
    </row>
    <row r="124" spans="1:28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30">
        <v>0</v>
      </c>
      <c r="O124" s="56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130"/>
      <c r="V124" s="59">
        <f t="shared" si="76"/>
        <v>0</v>
      </c>
      <c r="W124" s="59">
        <f t="shared" si="76"/>
        <v>0</v>
      </c>
      <c r="X124" s="59">
        <f t="shared" si="75"/>
        <v>0</v>
      </c>
      <c r="Y124" s="59">
        <f t="shared" si="75"/>
        <v>0</v>
      </c>
      <c r="Z124" s="59">
        <f t="shared" si="75"/>
        <v>0</v>
      </c>
      <c r="AA124" s="59">
        <f t="shared" si="75"/>
        <v>0</v>
      </c>
      <c r="AB124" s="144">
        <f t="shared" si="75"/>
        <v>0</v>
      </c>
    </row>
    <row r="125" spans="1:28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30">
        <v>0</v>
      </c>
      <c r="O125" s="56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130"/>
      <c r="V125" s="59">
        <f t="shared" si="76"/>
        <v>0</v>
      </c>
      <c r="W125" s="59">
        <f t="shared" si="76"/>
        <v>0</v>
      </c>
      <c r="X125" s="59">
        <f t="shared" si="75"/>
        <v>0</v>
      </c>
      <c r="Y125" s="59">
        <f t="shared" si="75"/>
        <v>0</v>
      </c>
      <c r="Z125" s="59">
        <f t="shared" si="75"/>
        <v>0</v>
      </c>
      <c r="AA125" s="59">
        <f t="shared" si="75"/>
        <v>0</v>
      </c>
      <c r="AB125" s="144">
        <f t="shared" si="75"/>
        <v>0</v>
      </c>
    </row>
    <row r="126" spans="1:28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30">
        <v>0</v>
      </c>
      <c r="O126" s="56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130"/>
      <c r="V126" s="59">
        <f t="shared" si="76"/>
        <v>0</v>
      </c>
      <c r="W126" s="59">
        <f t="shared" si="76"/>
        <v>0</v>
      </c>
      <c r="X126" s="59">
        <f t="shared" si="75"/>
        <v>0</v>
      </c>
      <c r="Y126" s="59">
        <f t="shared" si="75"/>
        <v>0</v>
      </c>
      <c r="Z126" s="59">
        <f t="shared" si="75"/>
        <v>0</v>
      </c>
      <c r="AA126" s="59">
        <f t="shared" si="75"/>
        <v>0</v>
      </c>
      <c r="AB126" s="144">
        <f t="shared" si="75"/>
        <v>0</v>
      </c>
    </row>
    <row r="127" spans="1:28" x14ac:dyDescent="0.25">
      <c r="A127" s="4"/>
      <c r="B127" s="36" t="s">
        <v>46</v>
      </c>
      <c r="C127" s="131">
        <f>SUM(C122:C126)</f>
        <v>239</v>
      </c>
      <c r="D127" s="59">
        <f>SUM(D122:D126)</f>
        <v>261</v>
      </c>
      <c r="E127" s="59">
        <f t="shared" ref="E127:AB127" si="77">SUM(E122:E126)</f>
        <v>312</v>
      </c>
      <c r="F127" s="59">
        <f t="shared" si="77"/>
        <v>329</v>
      </c>
      <c r="G127" s="59">
        <f t="shared" si="77"/>
        <v>320</v>
      </c>
      <c r="H127" s="59">
        <f t="shared" si="77"/>
        <v>265</v>
      </c>
      <c r="I127" s="59">
        <f t="shared" si="77"/>
        <v>257</v>
      </c>
      <c r="J127" s="59">
        <f t="shared" si="77"/>
        <v>234</v>
      </c>
      <c r="K127" s="59">
        <f t="shared" si="77"/>
        <v>237</v>
      </c>
      <c r="L127" s="59">
        <f t="shared" si="77"/>
        <v>218</v>
      </c>
      <c r="M127" s="59">
        <f t="shared" si="77"/>
        <v>179</v>
      </c>
      <c r="N127" s="59">
        <f t="shared" si="77"/>
        <v>156</v>
      </c>
      <c r="O127" s="59">
        <f t="shared" si="77"/>
        <v>145</v>
      </c>
      <c r="P127" s="59">
        <f t="shared" si="77"/>
        <v>99</v>
      </c>
      <c r="Q127" s="59">
        <f t="shared" si="77"/>
        <v>73</v>
      </c>
      <c r="R127" s="59">
        <f t="shared" si="77"/>
        <v>84</v>
      </c>
      <c r="S127" s="59">
        <f t="shared" si="77"/>
        <v>95</v>
      </c>
      <c r="T127" s="59">
        <f t="shared" si="77"/>
        <v>108</v>
      </c>
      <c r="U127" s="71">
        <f t="shared" si="77"/>
        <v>0</v>
      </c>
      <c r="V127" s="59">
        <f t="shared" si="77"/>
        <v>94</v>
      </c>
      <c r="W127" s="59">
        <f t="shared" si="77"/>
        <v>162</v>
      </c>
      <c r="X127" s="59">
        <f t="shared" si="77"/>
        <v>239</v>
      </c>
      <c r="Y127" s="59">
        <f t="shared" si="77"/>
        <v>245</v>
      </c>
      <c r="Z127" s="59">
        <f t="shared" si="77"/>
        <v>225</v>
      </c>
      <c r="AA127" s="59">
        <f t="shared" si="77"/>
        <v>157</v>
      </c>
      <c r="AB127" s="144">
        <f t="shared" si="77"/>
        <v>0</v>
      </c>
    </row>
    <row r="128" spans="1:28" x14ac:dyDescent="0.25">
      <c r="A128" s="4">
        <f>+A121+1</f>
        <v>18</v>
      </c>
      <c r="B128" s="47" t="s">
        <v>25</v>
      </c>
      <c r="C128" s="132"/>
      <c r="D128" s="67"/>
      <c r="E128" s="67"/>
      <c r="F128" s="67"/>
      <c r="G128" s="67"/>
      <c r="H128" s="133"/>
      <c r="I128" s="67"/>
      <c r="J128" s="133"/>
      <c r="K128" s="67"/>
      <c r="L128" s="133"/>
      <c r="M128" s="133"/>
      <c r="N128" s="134"/>
      <c r="O128" s="132"/>
      <c r="P128" s="65"/>
      <c r="Q128" s="63"/>
      <c r="R128" s="65"/>
      <c r="S128" s="67"/>
      <c r="T128" s="133"/>
      <c r="U128" s="134"/>
      <c r="V128" s="132"/>
      <c r="W128" s="133"/>
      <c r="X128" s="67"/>
      <c r="Y128" s="133"/>
      <c r="Z128" s="67"/>
      <c r="AA128" s="133"/>
      <c r="AB128" s="144"/>
    </row>
    <row r="129" spans="1:28" x14ac:dyDescent="0.25">
      <c r="A129" s="4"/>
      <c r="B129" s="36" t="s">
        <v>41</v>
      </c>
      <c r="C129" s="135">
        <v>7</v>
      </c>
      <c r="D129" s="136">
        <v>9</v>
      </c>
      <c r="E129" s="136">
        <v>3</v>
      </c>
      <c r="F129" s="136">
        <v>9</v>
      </c>
      <c r="G129" s="136">
        <v>24</v>
      </c>
      <c r="H129" s="137">
        <v>15</v>
      </c>
      <c r="I129" s="136">
        <v>6</v>
      </c>
      <c r="J129" s="137">
        <v>12</v>
      </c>
      <c r="K129" s="136">
        <v>0</v>
      </c>
      <c r="L129" s="137">
        <v>6</v>
      </c>
      <c r="M129" s="137">
        <v>4</v>
      </c>
      <c r="N129" s="138">
        <v>11</v>
      </c>
      <c r="O129" s="135">
        <v>17</v>
      </c>
      <c r="P129" s="196">
        <v>0</v>
      </c>
      <c r="Q129" s="196">
        <v>0</v>
      </c>
      <c r="R129" s="196">
        <v>0</v>
      </c>
      <c r="S129" s="196">
        <v>0</v>
      </c>
      <c r="T129" s="196">
        <v>0</v>
      </c>
      <c r="U129" s="138"/>
      <c r="V129" s="139">
        <f>C129-O129</f>
        <v>-10</v>
      </c>
      <c r="W129" s="137">
        <f>D129-P129</f>
        <v>9</v>
      </c>
      <c r="X129" s="59">
        <f t="shared" ref="X129:AB133" si="78">IF(Q129=0,0,E129-Q129)</f>
        <v>0</v>
      </c>
      <c r="Y129" s="59">
        <f t="shared" si="78"/>
        <v>0</v>
      </c>
      <c r="Z129" s="59">
        <f t="shared" si="78"/>
        <v>0</v>
      </c>
      <c r="AA129" s="59">
        <f t="shared" si="78"/>
        <v>0</v>
      </c>
      <c r="AB129" s="144">
        <f t="shared" si="78"/>
        <v>0</v>
      </c>
    </row>
    <row r="130" spans="1:28" x14ac:dyDescent="0.25">
      <c r="A130" s="4"/>
      <c r="B130" s="36" t="s">
        <v>42</v>
      </c>
      <c r="C130" s="135">
        <v>1</v>
      </c>
      <c r="D130" s="136">
        <v>0</v>
      </c>
      <c r="E130" s="136">
        <v>2</v>
      </c>
      <c r="F130" s="136">
        <v>4</v>
      </c>
      <c r="G130" s="136">
        <v>13</v>
      </c>
      <c r="H130" s="137">
        <v>9</v>
      </c>
      <c r="I130" s="136">
        <v>1</v>
      </c>
      <c r="J130" s="137">
        <v>4</v>
      </c>
      <c r="K130" s="136">
        <v>1</v>
      </c>
      <c r="L130" s="137">
        <v>1</v>
      </c>
      <c r="M130" s="137">
        <v>0</v>
      </c>
      <c r="N130" s="138">
        <v>1</v>
      </c>
      <c r="O130" s="135">
        <v>1</v>
      </c>
      <c r="P130" s="196">
        <v>0</v>
      </c>
      <c r="Q130" s="196">
        <v>0</v>
      </c>
      <c r="R130" s="196">
        <v>0</v>
      </c>
      <c r="S130" s="196">
        <v>0</v>
      </c>
      <c r="T130" s="196">
        <v>0</v>
      </c>
      <c r="U130" s="138"/>
      <c r="V130" s="140">
        <f t="shared" ref="V130:W133" si="79">C130-O130</f>
        <v>0</v>
      </c>
      <c r="W130" s="137">
        <f t="shared" si="79"/>
        <v>0</v>
      </c>
      <c r="X130" s="59">
        <f t="shared" si="78"/>
        <v>0</v>
      </c>
      <c r="Y130" s="59">
        <f t="shared" si="78"/>
        <v>0</v>
      </c>
      <c r="Z130" s="59">
        <f t="shared" si="78"/>
        <v>0</v>
      </c>
      <c r="AA130" s="59">
        <f t="shared" si="78"/>
        <v>0</v>
      </c>
      <c r="AB130" s="144">
        <f t="shared" si="78"/>
        <v>0</v>
      </c>
    </row>
    <row r="131" spans="1:28" x14ac:dyDescent="0.25">
      <c r="A131" s="4"/>
      <c r="B131" s="36" t="s">
        <v>43</v>
      </c>
      <c r="C131" s="135">
        <v>2</v>
      </c>
      <c r="D131" s="136">
        <v>1</v>
      </c>
      <c r="E131" s="136">
        <v>5</v>
      </c>
      <c r="F131" s="136">
        <v>2</v>
      </c>
      <c r="G131" s="136">
        <v>0</v>
      </c>
      <c r="H131" s="137">
        <v>0</v>
      </c>
      <c r="I131" s="136">
        <v>1</v>
      </c>
      <c r="J131" s="137">
        <v>2</v>
      </c>
      <c r="K131" s="136">
        <v>2</v>
      </c>
      <c r="L131" s="137">
        <v>0</v>
      </c>
      <c r="M131" s="137">
        <v>1</v>
      </c>
      <c r="N131" s="138">
        <v>1</v>
      </c>
      <c r="O131" s="135">
        <v>0</v>
      </c>
      <c r="P131" s="196">
        <v>0</v>
      </c>
      <c r="Q131" s="196">
        <v>0</v>
      </c>
      <c r="R131" s="196">
        <v>0</v>
      </c>
      <c r="S131" s="196">
        <v>0</v>
      </c>
      <c r="T131" s="196">
        <v>0</v>
      </c>
      <c r="U131" s="138"/>
      <c r="V131" s="140">
        <f t="shared" si="79"/>
        <v>2</v>
      </c>
      <c r="W131" s="137">
        <f t="shared" si="79"/>
        <v>1</v>
      </c>
      <c r="X131" s="59">
        <f t="shared" si="78"/>
        <v>0</v>
      </c>
      <c r="Y131" s="59">
        <f t="shared" si="78"/>
        <v>0</v>
      </c>
      <c r="Z131" s="59">
        <f t="shared" si="78"/>
        <v>0</v>
      </c>
      <c r="AA131" s="59">
        <f t="shared" si="78"/>
        <v>0</v>
      </c>
      <c r="AB131" s="144">
        <f t="shared" si="78"/>
        <v>0</v>
      </c>
    </row>
    <row r="132" spans="1:28" x14ac:dyDescent="0.25">
      <c r="A132" s="4"/>
      <c r="B132" s="36" t="s">
        <v>44</v>
      </c>
      <c r="C132" s="135">
        <v>1</v>
      </c>
      <c r="D132" s="136">
        <v>0</v>
      </c>
      <c r="E132" s="136">
        <v>1</v>
      </c>
      <c r="F132" s="136">
        <v>1</v>
      </c>
      <c r="G132" s="136">
        <v>2</v>
      </c>
      <c r="H132" s="137">
        <v>1</v>
      </c>
      <c r="I132" s="136">
        <v>0</v>
      </c>
      <c r="J132" s="137">
        <v>0</v>
      </c>
      <c r="K132" s="136">
        <v>0</v>
      </c>
      <c r="L132" s="137">
        <v>1</v>
      </c>
      <c r="M132" s="137">
        <v>0</v>
      </c>
      <c r="N132" s="138">
        <v>1</v>
      </c>
      <c r="O132" s="135">
        <v>0</v>
      </c>
      <c r="P132" s="196">
        <v>0</v>
      </c>
      <c r="Q132" s="196">
        <v>0</v>
      </c>
      <c r="R132" s="196">
        <v>0</v>
      </c>
      <c r="S132" s="196">
        <v>0</v>
      </c>
      <c r="T132" s="196">
        <v>0</v>
      </c>
      <c r="U132" s="138"/>
      <c r="V132" s="140">
        <f t="shared" si="79"/>
        <v>1</v>
      </c>
      <c r="W132" s="137">
        <f t="shared" si="79"/>
        <v>0</v>
      </c>
      <c r="X132" s="59">
        <f t="shared" si="78"/>
        <v>0</v>
      </c>
      <c r="Y132" s="59">
        <f t="shared" si="78"/>
        <v>0</v>
      </c>
      <c r="Z132" s="59">
        <f t="shared" si="78"/>
        <v>0</v>
      </c>
      <c r="AA132" s="59">
        <f t="shared" si="78"/>
        <v>0</v>
      </c>
      <c r="AB132" s="144">
        <f t="shared" si="78"/>
        <v>0</v>
      </c>
    </row>
    <row r="133" spans="1:28" x14ac:dyDescent="0.25">
      <c r="A133" s="4"/>
      <c r="B133" s="36" t="s">
        <v>45</v>
      </c>
      <c r="C133" s="135">
        <v>0</v>
      </c>
      <c r="D133" s="136">
        <v>0</v>
      </c>
      <c r="E133" s="136">
        <v>0</v>
      </c>
      <c r="F133" s="136">
        <v>0</v>
      </c>
      <c r="G133" s="136">
        <v>0</v>
      </c>
      <c r="H133" s="137">
        <v>0</v>
      </c>
      <c r="I133" s="136">
        <v>0</v>
      </c>
      <c r="J133" s="137">
        <v>0</v>
      </c>
      <c r="K133" s="136">
        <v>0</v>
      </c>
      <c r="L133" s="137">
        <v>0</v>
      </c>
      <c r="M133" s="137">
        <v>0</v>
      </c>
      <c r="N133" s="138">
        <v>0</v>
      </c>
      <c r="O133" s="135">
        <v>0</v>
      </c>
      <c r="P133" s="196">
        <v>0</v>
      </c>
      <c r="Q133" s="196">
        <v>0</v>
      </c>
      <c r="R133" s="196">
        <v>0</v>
      </c>
      <c r="S133" s="196">
        <v>0</v>
      </c>
      <c r="T133" s="196">
        <v>0</v>
      </c>
      <c r="U133" s="138"/>
      <c r="V133" s="140">
        <f t="shared" si="79"/>
        <v>0</v>
      </c>
      <c r="W133" s="137">
        <f t="shared" si="79"/>
        <v>0</v>
      </c>
      <c r="X133" s="59">
        <f t="shared" si="78"/>
        <v>0</v>
      </c>
      <c r="Y133" s="59">
        <f t="shared" si="78"/>
        <v>0</v>
      </c>
      <c r="Z133" s="59">
        <f t="shared" si="78"/>
        <v>0</v>
      </c>
      <c r="AA133" s="59">
        <f t="shared" si="78"/>
        <v>0</v>
      </c>
      <c r="AB133" s="144">
        <f t="shared" si="78"/>
        <v>0</v>
      </c>
    </row>
    <row r="134" spans="1:28" x14ac:dyDescent="0.25">
      <c r="A134" s="4"/>
      <c r="B134" s="36" t="s">
        <v>46</v>
      </c>
      <c r="C134" s="140">
        <f>SUM(C129:C133)</f>
        <v>11</v>
      </c>
      <c r="D134" s="137">
        <f>SUM(D129:D133)</f>
        <v>10</v>
      </c>
      <c r="E134" s="137">
        <f t="shared" ref="E134:U134" si="80">SUM(E129:E133)</f>
        <v>11</v>
      </c>
      <c r="F134" s="137">
        <f t="shared" si="80"/>
        <v>16</v>
      </c>
      <c r="G134" s="137">
        <f t="shared" si="80"/>
        <v>39</v>
      </c>
      <c r="H134" s="137">
        <f t="shared" si="80"/>
        <v>25</v>
      </c>
      <c r="I134" s="137">
        <f t="shared" si="80"/>
        <v>8</v>
      </c>
      <c r="J134" s="137">
        <f t="shared" si="80"/>
        <v>18</v>
      </c>
      <c r="K134" s="137">
        <f t="shared" si="80"/>
        <v>3</v>
      </c>
      <c r="L134" s="137">
        <f t="shared" si="80"/>
        <v>8</v>
      </c>
      <c r="M134" s="137">
        <f t="shared" si="80"/>
        <v>5</v>
      </c>
      <c r="N134" s="137">
        <f t="shared" si="80"/>
        <v>14</v>
      </c>
      <c r="O134" s="137">
        <f t="shared" si="80"/>
        <v>18</v>
      </c>
      <c r="P134" s="196">
        <f t="shared" si="80"/>
        <v>0</v>
      </c>
      <c r="Q134" s="196">
        <f t="shared" si="80"/>
        <v>0</v>
      </c>
      <c r="R134" s="196">
        <f t="shared" si="80"/>
        <v>0</v>
      </c>
      <c r="S134" s="137">
        <f t="shared" si="80"/>
        <v>0</v>
      </c>
      <c r="T134" s="137">
        <f t="shared" si="80"/>
        <v>0</v>
      </c>
      <c r="U134" s="137">
        <f t="shared" si="80"/>
        <v>0</v>
      </c>
      <c r="V134" s="140">
        <f>SUM(V129:V133)</f>
        <v>-7</v>
      </c>
      <c r="W134" s="137">
        <f>SUM(W129:W133)</f>
        <v>10</v>
      </c>
      <c r="X134" s="137">
        <f t="shared" ref="X134:AB134" si="81">SUM(X129:X133)</f>
        <v>0</v>
      </c>
      <c r="Y134" s="137">
        <f t="shared" si="81"/>
        <v>0</v>
      </c>
      <c r="Z134" s="137">
        <f t="shared" si="81"/>
        <v>0</v>
      </c>
      <c r="AA134" s="137">
        <f t="shared" si="81"/>
        <v>0</v>
      </c>
      <c r="AB134" s="144">
        <f t="shared" si="81"/>
        <v>0</v>
      </c>
    </row>
    <row r="135" spans="1:28" x14ac:dyDescent="0.25">
      <c r="A135" s="4">
        <f>+A128+1</f>
        <v>19</v>
      </c>
      <c r="B135" s="48" t="s">
        <v>24</v>
      </c>
      <c r="C135" s="141"/>
      <c r="D135" s="128"/>
      <c r="E135" s="128"/>
      <c r="F135" s="128"/>
      <c r="G135" s="128"/>
      <c r="H135" s="141"/>
      <c r="I135" s="128"/>
      <c r="J135" s="141"/>
      <c r="K135" s="128"/>
      <c r="L135" s="141"/>
      <c r="M135" s="141"/>
      <c r="N135" s="142"/>
      <c r="O135" s="143"/>
      <c r="P135" s="125"/>
      <c r="Q135" s="124"/>
      <c r="R135" s="125"/>
      <c r="S135" s="128"/>
      <c r="T135" s="141"/>
      <c r="U135" s="142"/>
      <c r="V135" s="143"/>
      <c r="W135" s="141"/>
      <c r="X135" s="128"/>
      <c r="Y135" s="141"/>
      <c r="Z135" s="128"/>
      <c r="AA135" s="141"/>
      <c r="AB135" s="144"/>
    </row>
    <row r="136" spans="1:28" x14ac:dyDescent="0.25">
      <c r="A136" s="4"/>
      <c r="B136" s="36" t="s">
        <v>41</v>
      </c>
      <c r="C136" s="145">
        <f>66+612</f>
        <v>678</v>
      </c>
      <c r="D136" s="146">
        <f>86+685</f>
        <v>771</v>
      </c>
      <c r="E136" s="146">
        <f>98+751</f>
        <v>849</v>
      </c>
      <c r="F136" s="146">
        <f>89+801</f>
        <v>890</v>
      </c>
      <c r="G136" s="146">
        <f>108+811</f>
        <v>919</v>
      </c>
      <c r="H136" s="147">
        <f>94+735</f>
        <v>829</v>
      </c>
      <c r="I136" s="146">
        <f>100+655</f>
        <v>755</v>
      </c>
      <c r="J136" s="147">
        <f>100+662</f>
        <v>762</v>
      </c>
      <c r="K136" s="146">
        <f>95+566</f>
        <v>661</v>
      </c>
      <c r="L136" s="147">
        <f>88+468</f>
        <v>556</v>
      </c>
      <c r="M136" s="147">
        <f>84+480</f>
        <v>564</v>
      </c>
      <c r="N136" s="148">
        <f>93+555</f>
        <v>648</v>
      </c>
      <c r="O136" s="145">
        <v>569</v>
      </c>
      <c r="P136" s="202">
        <f>41+300</f>
        <v>341</v>
      </c>
      <c r="Q136" s="202">
        <v>287</v>
      </c>
      <c r="R136" s="202">
        <v>265</v>
      </c>
      <c r="S136" s="146">
        <v>270</v>
      </c>
      <c r="T136" s="147">
        <v>236</v>
      </c>
      <c r="U136" s="148"/>
      <c r="V136" s="149">
        <f>C136-O136</f>
        <v>109</v>
      </c>
      <c r="W136" s="147">
        <f>D136-P136</f>
        <v>430</v>
      </c>
      <c r="X136" s="59">
        <f t="shared" ref="X136:AB140" si="82">IF(Q136=0,0,E136-Q136)</f>
        <v>562</v>
      </c>
      <c r="Y136" s="59">
        <f t="shared" si="82"/>
        <v>625</v>
      </c>
      <c r="Z136" s="59">
        <f t="shared" si="82"/>
        <v>649</v>
      </c>
      <c r="AA136" s="59">
        <f t="shared" si="82"/>
        <v>593</v>
      </c>
      <c r="AB136" s="144">
        <f t="shared" si="82"/>
        <v>0</v>
      </c>
    </row>
    <row r="137" spans="1:28" x14ac:dyDescent="0.25">
      <c r="A137" s="4"/>
      <c r="B137" s="36" t="s">
        <v>42</v>
      </c>
      <c r="C137" s="145">
        <f>30+183</f>
        <v>213</v>
      </c>
      <c r="D137" s="146">
        <f>36+198</f>
        <v>234</v>
      </c>
      <c r="E137" s="146">
        <f>54+290</f>
        <v>344</v>
      </c>
      <c r="F137" s="146">
        <f>53+280</f>
        <v>333</v>
      </c>
      <c r="G137" s="146">
        <f>56+277</f>
        <v>333</v>
      </c>
      <c r="H137" s="147">
        <f>60+292</f>
        <v>352</v>
      </c>
      <c r="I137" s="146">
        <f>64+306</f>
        <v>370</v>
      </c>
      <c r="J137" s="147">
        <f>58+269</f>
        <v>327</v>
      </c>
      <c r="K137" s="146">
        <f>47+231</f>
        <v>278</v>
      </c>
      <c r="L137" s="147">
        <f>40+175</f>
        <v>215</v>
      </c>
      <c r="M137" s="147">
        <f>30+140</f>
        <v>170</v>
      </c>
      <c r="N137" s="148">
        <f>30+146</f>
        <v>176</v>
      </c>
      <c r="O137" s="145">
        <v>178</v>
      </c>
      <c r="P137" s="202">
        <f>27+136</f>
        <v>163</v>
      </c>
      <c r="Q137" s="202">
        <v>151</v>
      </c>
      <c r="R137" s="202">
        <v>136</v>
      </c>
      <c r="S137" s="146">
        <v>118</v>
      </c>
      <c r="T137" s="147">
        <v>97</v>
      </c>
      <c r="U137" s="148"/>
      <c r="V137" s="149">
        <f t="shared" ref="V137:W140" si="83">C137-O137</f>
        <v>35</v>
      </c>
      <c r="W137" s="147">
        <f t="shared" si="83"/>
        <v>71</v>
      </c>
      <c r="X137" s="59">
        <f t="shared" si="82"/>
        <v>193</v>
      </c>
      <c r="Y137" s="59">
        <f t="shared" si="82"/>
        <v>197</v>
      </c>
      <c r="Z137" s="59">
        <f t="shared" si="82"/>
        <v>215</v>
      </c>
      <c r="AA137" s="59">
        <f t="shared" si="82"/>
        <v>255</v>
      </c>
      <c r="AB137" s="144">
        <f t="shared" si="82"/>
        <v>0</v>
      </c>
    </row>
    <row r="138" spans="1:28" x14ac:dyDescent="0.25">
      <c r="A138" s="4"/>
      <c r="B138" s="36" t="s">
        <v>43</v>
      </c>
      <c r="C138" s="145">
        <v>2</v>
      </c>
      <c r="D138" s="146">
        <v>6</v>
      </c>
      <c r="E138" s="146">
        <v>5</v>
      </c>
      <c r="F138" s="146">
        <v>5</v>
      </c>
      <c r="G138" s="146">
        <v>8</v>
      </c>
      <c r="H138" s="147">
        <v>7</v>
      </c>
      <c r="I138" s="146">
        <v>8</v>
      </c>
      <c r="J138" s="147">
        <v>8</v>
      </c>
      <c r="K138" s="146">
        <v>6</v>
      </c>
      <c r="L138" s="147">
        <v>5</v>
      </c>
      <c r="M138" s="147">
        <v>3</v>
      </c>
      <c r="N138" s="148">
        <v>5</v>
      </c>
      <c r="O138" s="145">
        <v>7</v>
      </c>
      <c r="P138" s="202">
        <v>5</v>
      </c>
      <c r="Q138" s="202">
        <v>7</v>
      </c>
      <c r="R138" s="202">
        <v>9</v>
      </c>
      <c r="S138" s="146">
        <v>9</v>
      </c>
      <c r="T138" s="147">
        <v>13</v>
      </c>
      <c r="U138" s="148"/>
      <c r="V138" s="149">
        <f t="shared" si="83"/>
        <v>-5</v>
      </c>
      <c r="W138" s="147">
        <f t="shared" si="83"/>
        <v>1</v>
      </c>
      <c r="X138" s="59">
        <f t="shared" si="82"/>
        <v>-2</v>
      </c>
      <c r="Y138" s="59">
        <f t="shared" si="82"/>
        <v>-4</v>
      </c>
      <c r="Z138" s="59">
        <f t="shared" si="82"/>
        <v>-1</v>
      </c>
      <c r="AA138" s="59">
        <f t="shared" si="82"/>
        <v>-6</v>
      </c>
      <c r="AB138" s="144">
        <f t="shared" si="82"/>
        <v>0</v>
      </c>
    </row>
    <row r="139" spans="1:28" x14ac:dyDescent="0.25">
      <c r="A139" s="4"/>
      <c r="B139" s="36" t="s">
        <v>44</v>
      </c>
      <c r="C139" s="145">
        <v>1</v>
      </c>
      <c r="D139" s="146">
        <v>1</v>
      </c>
      <c r="E139" s="146">
        <v>2</v>
      </c>
      <c r="F139" s="146">
        <v>1</v>
      </c>
      <c r="G139" s="146">
        <v>1</v>
      </c>
      <c r="H139" s="147">
        <v>0</v>
      </c>
      <c r="I139" s="146">
        <v>1</v>
      </c>
      <c r="J139" s="147">
        <v>2</v>
      </c>
      <c r="K139" s="146">
        <v>3</v>
      </c>
      <c r="L139" s="147">
        <v>2</v>
      </c>
      <c r="M139" s="147">
        <v>3</v>
      </c>
      <c r="N139" s="148">
        <v>0</v>
      </c>
      <c r="O139" s="145">
        <v>0</v>
      </c>
      <c r="P139" s="202">
        <v>0</v>
      </c>
      <c r="Q139" s="202">
        <v>0</v>
      </c>
      <c r="R139" s="202">
        <v>0</v>
      </c>
      <c r="S139" s="146">
        <v>0</v>
      </c>
      <c r="T139" s="147">
        <v>2</v>
      </c>
      <c r="U139" s="148"/>
      <c r="V139" s="149">
        <f t="shared" si="83"/>
        <v>1</v>
      </c>
      <c r="W139" s="147">
        <f t="shared" si="83"/>
        <v>1</v>
      </c>
      <c r="X139" s="59">
        <f t="shared" si="82"/>
        <v>0</v>
      </c>
      <c r="Y139" s="59">
        <f t="shared" si="82"/>
        <v>0</v>
      </c>
      <c r="Z139" s="59">
        <f t="shared" si="82"/>
        <v>0</v>
      </c>
      <c r="AA139" s="59">
        <f t="shared" si="82"/>
        <v>-2</v>
      </c>
      <c r="AB139" s="144">
        <f t="shared" si="82"/>
        <v>0</v>
      </c>
    </row>
    <row r="140" spans="1:28" x14ac:dyDescent="0.25">
      <c r="A140" s="4"/>
      <c r="B140" s="36" t="s">
        <v>45</v>
      </c>
      <c r="C140" s="145">
        <v>0</v>
      </c>
      <c r="D140" s="146">
        <v>0</v>
      </c>
      <c r="E140" s="146">
        <v>0</v>
      </c>
      <c r="F140" s="146">
        <v>0</v>
      </c>
      <c r="G140" s="146">
        <v>0</v>
      </c>
      <c r="H140" s="147">
        <v>0</v>
      </c>
      <c r="I140" s="146">
        <v>0</v>
      </c>
      <c r="J140" s="147">
        <v>0</v>
      </c>
      <c r="K140" s="146">
        <v>0</v>
      </c>
      <c r="L140" s="147">
        <v>0</v>
      </c>
      <c r="M140" s="147">
        <v>0</v>
      </c>
      <c r="N140" s="148">
        <v>0</v>
      </c>
      <c r="O140" s="145">
        <v>0</v>
      </c>
      <c r="P140" s="202">
        <v>0</v>
      </c>
      <c r="Q140" s="202">
        <v>0</v>
      </c>
      <c r="R140" s="202">
        <v>0</v>
      </c>
      <c r="S140" s="146">
        <v>0</v>
      </c>
      <c r="T140" s="147">
        <v>0</v>
      </c>
      <c r="U140" s="148"/>
      <c r="V140" s="149">
        <f t="shared" si="83"/>
        <v>0</v>
      </c>
      <c r="W140" s="147">
        <f t="shared" si="83"/>
        <v>0</v>
      </c>
      <c r="X140" s="59">
        <f t="shared" si="82"/>
        <v>0</v>
      </c>
      <c r="Y140" s="59">
        <f t="shared" si="82"/>
        <v>0</v>
      </c>
      <c r="Z140" s="59">
        <f t="shared" si="82"/>
        <v>0</v>
      </c>
      <c r="AA140" s="59">
        <f t="shared" si="82"/>
        <v>0</v>
      </c>
      <c r="AB140" s="144">
        <f t="shared" si="82"/>
        <v>0</v>
      </c>
    </row>
    <row r="141" spans="1:28" ht="15.75" thickBot="1" x14ac:dyDescent="0.3">
      <c r="A141" s="4"/>
      <c r="B141" s="37" t="s">
        <v>46</v>
      </c>
      <c r="C141" s="150">
        <f>SUM(C136:C140)</f>
        <v>894</v>
      </c>
      <c r="D141" s="151">
        <f>SUM(D136:D140)</f>
        <v>1012</v>
      </c>
      <c r="E141" s="151">
        <f t="shared" ref="E141:AB141" si="84">SUM(E136:E140)</f>
        <v>1200</v>
      </c>
      <c r="F141" s="151">
        <f t="shared" si="84"/>
        <v>1229</v>
      </c>
      <c r="G141" s="151">
        <f t="shared" si="84"/>
        <v>1261</v>
      </c>
      <c r="H141" s="151">
        <f t="shared" si="84"/>
        <v>1188</v>
      </c>
      <c r="I141" s="151">
        <f t="shared" si="84"/>
        <v>1134</v>
      </c>
      <c r="J141" s="151">
        <f t="shared" si="84"/>
        <v>1099</v>
      </c>
      <c r="K141" s="151">
        <f t="shared" si="84"/>
        <v>948</v>
      </c>
      <c r="L141" s="151">
        <f t="shared" si="84"/>
        <v>778</v>
      </c>
      <c r="M141" s="151">
        <f t="shared" si="84"/>
        <v>740</v>
      </c>
      <c r="N141" s="152">
        <f t="shared" si="84"/>
        <v>829</v>
      </c>
      <c r="O141" s="151">
        <f t="shared" si="84"/>
        <v>754</v>
      </c>
      <c r="P141" s="197">
        <f t="shared" si="84"/>
        <v>509</v>
      </c>
      <c r="Q141" s="197">
        <f t="shared" si="84"/>
        <v>445</v>
      </c>
      <c r="R141" s="197">
        <f t="shared" si="84"/>
        <v>410</v>
      </c>
      <c r="S141" s="151">
        <f t="shared" si="84"/>
        <v>397</v>
      </c>
      <c r="T141" s="151">
        <f t="shared" si="84"/>
        <v>348</v>
      </c>
      <c r="U141" s="152">
        <f t="shared" si="84"/>
        <v>0</v>
      </c>
      <c r="V141" s="151">
        <f t="shared" si="84"/>
        <v>140</v>
      </c>
      <c r="W141" s="151">
        <f t="shared" si="84"/>
        <v>503</v>
      </c>
      <c r="X141" s="151">
        <f t="shared" si="84"/>
        <v>753</v>
      </c>
      <c r="Y141" s="151">
        <f t="shared" si="84"/>
        <v>818</v>
      </c>
      <c r="Z141" s="151">
        <f t="shared" si="84"/>
        <v>863</v>
      </c>
      <c r="AA141" s="151">
        <f t="shared" si="84"/>
        <v>840</v>
      </c>
      <c r="AB141" s="152">
        <f t="shared" si="84"/>
        <v>0</v>
      </c>
    </row>
    <row r="142" spans="1:28" ht="15.75" thickTop="1" x14ac:dyDescent="0.25">
      <c r="A142" s="4"/>
    </row>
    <row r="143" spans="1:28" x14ac:dyDescent="0.25">
      <c r="B143" s="1" t="s">
        <v>27</v>
      </c>
    </row>
    <row r="144" spans="1:2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2BD001729D44289EBC8C593F973EF" ma:contentTypeVersion="0" ma:contentTypeDescription="Create a new document." ma:contentTypeScope="" ma:versionID="665e0a857396a72ae94f991c23f5c2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3E033F-4574-461B-8850-6207A4B2C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Lambert, Mark</cp:lastModifiedBy>
  <cp:lastPrinted>2020-04-09T15:18:08Z</cp:lastPrinted>
  <dcterms:created xsi:type="dcterms:W3CDTF">2020-04-08T09:56:20Z</dcterms:created>
  <dcterms:modified xsi:type="dcterms:W3CDTF">2020-08-27T20:16:24Z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0x0101002662BD001729D44289EBC8C593F973EF</vt:lpwstr>
  </property>
  <property fmtid="{D5CDD505-2E9C-101B-9397-08002B2CF9AE}" pid="3" name="_NewReviewCycle">
    <vt:lpwstr/>
  </property>
</Properties>
</file>