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thews\Desktop\"/>
    </mc:Choice>
  </mc:AlternateContent>
  <bookViews>
    <workbookView xWindow="5715" yWindow="2895" windowWidth="19425" windowHeight="10425"/>
  </bookViews>
  <sheets>
    <sheet name="EL" sheetId="2" r:id="rId1"/>
    <sheet name="Gas" sheetId="3" r:id="rId2"/>
    <sheet name="Sheet1" sheetId="4" state="hidden" r:id="rId3"/>
  </sheets>
  <calcPr calcId="152511"/>
</workbook>
</file>

<file path=xl/calcChain.xml><?xml version="1.0" encoding="utf-8"?>
<calcChain xmlns="http://schemas.openxmlformats.org/spreadsheetml/2006/main">
  <c r="Y141" i="3" l="1"/>
  <c r="Y134" i="3"/>
  <c r="Y120" i="3"/>
  <c r="Y119" i="3"/>
  <c r="Y118" i="3"/>
  <c r="Y117" i="3"/>
  <c r="Y116" i="3"/>
  <c r="Y115" i="3"/>
  <c r="Y187" i="2"/>
  <c r="Y176" i="2"/>
  <c r="Y165" i="2"/>
  <c r="Y155" i="2"/>
  <c r="Y154" i="2"/>
  <c r="Y153" i="2"/>
  <c r="Y152" i="2"/>
  <c r="Y151" i="2"/>
  <c r="Y156" i="2" s="1"/>
  <c r="Z113" i="3" l="1"/>
  <c r="AA113" i="3"/>
  <c r="AB113" i="3"/>
  <c r="AC113" i="3"/>
  <c r="AD113" i="3"/>
  <c r="AE113" i="3"/>
  <c r="AF113" i="3"/>
  <c r="AG113" i="3"/>
  <c r="AH113" i="3"/>
  <c r="AI113" i="3"/>
  <c r="AJ113" i="3"/>
  <c r="Z106" i="3"/>
  <c r="AA106" i="3"/>
  <c r="AB106" i="3"/>
  <c r="AC106" i="3"/>
  <c r="AD106" i="3"/>
  <c r="AE106" i="3"/>
  <c r="AF106" i="3"/>
  <c r="AG106" i="3"/>
  <c r="AH106" i="3"/>
  <c r="AI106" i="3"/>
  <c r="AJ106" i="3"/>
  <c r="Y113" i="3"/>
  <c r="Y106" i="3"/>
  <c r="Z149" i="2"/>
  <c r="AA149" i="2"/>
  <c r="AB149" i="2"/>
  <c r="AC149" i="2"/>
  <c r="AD149" i="2"/>
  <c r="AE149" i="2"/>
  <c r="AF149" i="2"/>
  <c r="AG149" i="2"/>
  <c r="AH149" i="2"/>
  <c r="AI149" i="2"/>
  <c r="AJ149" i="2"/>
  <c r="Y149" i="2"/>
  <c r="Z142" i="2"/>
  <c r="AA142" i="2"/>
  <c r="AB142" i="2"/>
  <c r="AC142" i="2"/>
  <c r="AD142" i="2"/>
  <c r="AE142" i="2"/>
  <c r="AF142" i="2"/>
  <c r="AG142" i="2"/>
  <c r="AH142" i="2"/>
  <c r="AI142" i="2"/>
  <c r="AJ142" i="2"/>
  <c r="Y142" i="2"/>
  <c r="X98" i="2" l="1"/>
  <c r="X99" i="2"/>
  <c r="X100" i="2"/>
  <c r="X101" i="2"/>
  <c r="X102" i="2"/>
  <c r="X103" i="2"/>
  <c r="X104" i="2"/>
  <c r="X105" i="2"/>
  <c r="X106" i="2"/>
  <c r="X107" i="2"/>
  <c r="X165" i="2" l="1"/>
  <c r="W165" i="2"/>
  <c r="X187" i="2" l="1"/>
  <c r="W187" i="2"/>
  <c r="W99" i="2" l="1"/>
  <c r="W100" i="2"/>
  <c r="W101" i="2"/>
  <c r="W102" i="2"/>
  <c r="W103" i="2"/>
  <c r="W104" i="2"/>
  <c r="W105" i="2"/>
  <c r="W106" i="2"/>
  <c r="W107" i="2"/>
  <c r="W98" i="2"/>
  <c r="W113" i="3" l="1"/>
  <c r="W106" i="3"/>
  <c r="W149" i="2" l="1"/>
  <c r="W142" i="2"/>
  <c r="AR10" i="3" l="1"/>
  <c r="AT140" i="3" l="1"/>
  <c r="AS140" i="3"/>
  <c r="AR140" i="3"/>
  <c r="AT139" i="3"/>
  <c r="AS139" i="3"/>
  <c r="AR139" i="3"/>
  <c r="AT138" i="3"/>
  <c r="AS138" i="3"/>
  <c r="AR138" i="3"/>
  <c r="AT137" i="3"/>
  <c r="AT136" i="3"/>
  <c r="AT133" i="3"/>
  <c r="AS133" i="3"/>
  <c r="AR133" i="3"/>
  <c r="AT132" i="3"/>
  <c r="AS132" i="3"/>
  <c r="AR132" i="3"/>
  <c r="AT131" i="3"/>
  <c r="AS131" i="3"/>
  <c r="AR131" i="3"/>
  <c r="AT130" i="3"/>
  <c r="AS130" i="3"/>
  <c r="AR130" i="3"/>
  <c r="AT129" i="3"/>
  <c r="AS129" i="3"/>
  <c r="AR129" i="3"/>
  <c r="AT126" i="3"/>
  <c r="AS126" i="3"/>
  <c r="AR126" i="3"/>
  <c r="AT125" i="3"/>
  <c r="AS125" i="3"/>
  <c r="AR125" i="3"/>
  <c r="AT124" i="3"/>
  <c r="AS124" i="3"/>
  <c r="AR124" i="3"/>
  <c r="AT123" i="3"/>
  <c r="AS123" i="3"/>
  <c r="AR123" i="3"/>
  <c r="AT122" i="3"/>
  <c r="AS122" i="3"/>
  <c r="AR122" i="3"/>
  <c r="AT112" i="3"/>
  <c r="AS112" i="3"/>
  <c r="AR112" i="3"/>
  <c r="AT111" i="3"/>
  <c r="AS111" i="3"/>
  <c r="AR111" i="3"/>
  <c r="AT110" i="3"/>
  <c r="AS110" i="3"/>
  <c r="AR110" i="3"/>
  <c r="AT109" i="3"/>
  <c r="AS109" i="3"/>
  <c r="AR109" i="3"/>
  <c r="AT108" i="3"/>
  <c r="AS108" i="3"/>
  <c r="AR108" i="3"/>
  <c r="AT105" i="3"/>
  <c r="AS105" i="3"/>
  <c r="AR105" i="3"/>
  <c r="AT104" i="3"/>
  <c r="AS104" i="3"/>
  <c r="AR104" i="3"/>
  <c r="AT103" i="3"/>
  <c r="AS103" i="3"/>
  <c r="AR103" i="3"/>
  <c r="AT102" i="3"/>
  <c r="AS102" i="3"/>
  <c r="AR102" i="3"/>
  <c r="AT101" i="3"/>
  <c r="AS101" i="3"/>
  <c r="AR101" i="3"/>
  <c r="AT91" i="3"/>
  <c r="AS91" i="3"/>
  <c r="AR91" i="3"/>
  <c r="AT90" i="3"/>
  <c r="AS90" i="3"/>
  <c r="AR90" i="3"/>
  <c r="AT89" i="3"/>
  <c r="AS89" i="3"/>
  <c r="AR89" i="3"/>
  <c r="AT88" i="3"/>
  <c r="AS88" i="3"/>
  <c r="AR88" i="3"/>
  <c r="AT87" i="3"/>
  <c r="AS87" i="3"/>
  <c r="AR87" i="3"/>
  <c r="AT84" i="3"/>
  <c r="AS84" i="3"/>
  <c r="AR84" i="3"/>
  <c r="AT83" i="3"/>
  <c r="AS83" i="3"/>
  <c r="AR83" i="3"/>
  <c r="AT82" i="3"/>
  <c r="AS82" i="3"/>
  <c r="AR82" i="3"/>
  <c r="AT81" i="3"/>
  <c r="AS81" i="3"/>
  <c r="AR81" i="3"/>
  <c r="AT80" i="3"/>
  <c r="AS80" i="3"/>
  <c r="AR80" i="3"/>
  <c r="AT77" i="3"/>
  <c r="AS77" i="3"/>
  <c r="AR77" i="3"/>
  <c r="AT76" i="3"/>
  <c r="AS76" i="3"/>
  <c r="AR76" i="3"/>
  <c r="AT75" i="3"/>
  <c r="AS75" i="3"/>
  <c r="AR75" i="3"/>
  <c r="AT74" i="3"/>
  <c r="AS74" i="3"/>
  <c r="AR74" i="3"/>
  <c r="AT73" i="3"/>
  <c r="AS73" i="3"/>
  <c r="AR73" i="3"/>
  <c r="AT70" i="3"/>
  <c r="AS70" i="3"/>
  <c r="AR70" i="3"/>
  <c r="AT69" i="3"/>
  <c r="AS69" i="3"/>
  <c r="AR69" i="3"/>
  <c r="AT68" i="3"/>
  <c r="AS68" i="3"/>
  <c r="AR68" i="3"/>
  <c r="AT67" i="3"/>
  <c r="AS67" i="3"/>
  <c r="AR67" i="3"/>
  <c r="AT66" i="3"/>
  <c r="AS66" i="3"/>
  <c r="AR66" i="3"/>
  <c r="AT63" i="3"/>
  <c r="AS63" i="3"/>
  <c r="AR63" i="3"/>
  <c r="AT62" i="3"/>
  <c r="AS62" i="3"/>
  <c r="AR62" i="3"/>
  <c r="AT61" i="3"/>
  <c r="AS61" i="3"/>
  <c r="AR61" i="3"/>
  <c r="AT60" i="3"/>
  <c r="AS60" i="3"/>
  <c r="AR60" i="3"/>
  <c r="AT59" i="3"/>
  <c r="AS59" i="3"/>
  <c r="AR59" i="3"/>
  <c r="AT56" i="3"/>
  <c r="AS56" i="3"/>
  <c r="AR56" i="3"/>
  <c r="AT55" i="3"/>
  <c r="AS55" i="3"/>
  <c r="AR55" i="3"/>
  <c r="AT54" i="3"/>
  <c r="AS54" i="3"/>
  <c r="AR54" i="3"/>
  <c r="AT53" i="3"/>
  <c r="AS53" i="3"/>
  <c r="AR53" i="3"/>
  <c r="AT52" i="3"/>
  <c r="AS52" i="3"/>
  <c r="AR52" i="3"/>
  <c r="AT49" i="3"/>
  <c r="AS49" i="3"/>
  <c r="AR49" i="3"/>
  <c r="AT48" i="3"/>
  <c r="AS48" i="3"/>
  <c r="AR48" i="3"/>
  <c r="AT47" i="3"/>
  <c r="AS47" i="3"/>
  <c r="AR47" i="3"/>
  <c r="AT46" i="3"/>
  <c r="AS46" i="3"/>
  <c r="AR46" i="3"/>
  <c r="AT45" i="3"/>
  <c r="AS45" i="3"/>
  <c r="AR45" i="3"/>
  <c r="AT42" i="3"/>
  <c r="AS42" i="3"/>
  <c r="AR42" i="3"/>
  <c r="AT41" i="3"/>
  <c r="AS41" i="3"/>
  <c r="AR41" i="3"/>
  <c r="AT40" i="3"/>
  <c r="AS40" i="3"/>
  <c r="AR40" i="3"/>
  <c r="AT39" i="3"/>
  <c r="AS39" i="3"/>
  <c r="AR39" i="3"/>
  <c r="AT38" i="3"/>
  <c r="AS38" i="3"/>
  <c r="AR38" i="3"/>
  <c r="AT35" i="3"/>
  <c r="AS35" i="3"/>
  <c r="AR35" i="3"/>
  <c r="AT34" i="3"/>
  <c r="AS34" i="3"/>
  <c r="AR34" i="3"/>
  <c r="AT33" i="3"/>
  <c r="AS33" i="3"/>
  <c r="AR33" i="3"/>
  <c r="AT32" i="3"/>
  <c r="AS32" i="3"/>
  <c r="AR32" i="3"/>
  <c r="AT31" i="3"/>
  <c r="AS31" i="3"/>
  <c r="AR31" i="3"/>
  <c r="AT28" i="3"/>
  <c r="AS28" i="3"/>
  <c r="AR28" i="3"/>
  <c r="AT27" i="3"/>
  <c r="AS27" i="3"/>
  <c r="AR27" i="3"/>
  <c r="AT26" i="3"/>
  <c r="AS26" i="3"/>
  <c r="AR26" i="3"/>
  <c r="AT25" i="3"/>
  <c r="AS25" i="3"/>
  <c r="AR25" i="3"/>
  <c r="AT24" i="3"/>
  <c r="AS24" i="3"/>
  <c r="AR24" i="3"/>
  <c r="AT21" i="3"/>
  <c r="AS21" i="3"/>
  <c r="AR21" i="3"/>
  <c r="AT20" i="3"/>
  <c r="AS20" i="3"/>
  <c r="AR20" i="3"/>
  <c r="AT19" i="3"/>
  <c r="AS19" i="3"/>
  <c r="AR19" i="3"/>
  <c r="AT18" i="3"/>
  <c r="AS18" i="3"/>
  <c r="AR18" i="3"/>
  <c r="AT17" i="3"/>
  <c r="AS17" i="3"/>
  <c r="AR17" i="3"/>
  <c r="AT14" i="3"/>
  <c r="AS14" i="3"/>
  <c r="AR14" i="3"/>
  <c r="AT13" i="3"/>
  <c r="AS13" i="3"/>
  <c r="AR13" i="3"/>
  <c r="AT12" i="3"/>
  <c r="AS12" i="3"/>
  <c r="AR12" i="3"/>
  <c r="AT11" i="3"/>
  <c r="AS11" i="3"/>
  <c r="AR11" i="3"/>
  <c r="AT10" i="3"/>
  <c r="AS10" i="3"/>
  <c r="X141" i="3"/>
  <c r="W141" i="3"/>
  <c r="V141" i="3"/>
  <c r="X134" i="3"/>
  <c r="W134" i="3"/>
  <c r="V134" i="3"/>
  <c r="X127" i="3"/>
  <c r="W127" i="3"/>
  <c r="V127" i="3"/>
  <c r="X113" i="3"/>
  <c r="V113" i="3"/>
  <c r="X106" i="3"/>
  <c r="V106" i="3"/>
  <c r="X119" i="3"/>
  <c r="W119" i="3"/>
  <c r="V98" i="3"/>
  <c r="V119" i="3" s="1"/>
  <c r="W118" i="3"/>
  <c r="V97" i="3"/>
  <c r="V96" i="3"/>
  <c r="V117" i="3" s="1"/>
  <c r="X116" i="3"/>
  <c r="W116" i="3"/>
  <c r="V95" i="3"/>
  <c r="X115" i="3"/>
  <c r="W115" i="3"/>
  <c r="V94" i="3"/>
  <c r="V115" i="3" s="1"/>
  <c r="V92" i="3"/>
  <c r="V85" i="3"/>
  <c r="V78" i="3"/>
  <c r="V71" i="3"/>
  <c r="AT64" i="3"/>
  <c r="AS64" i="3"/>
  <c r="V64" i="3"/>
  <c r="AR64" i="3" s="1"/>
  <c r="AT57" i="3"/>
  <c r="AS57" i="3"/>
  <c r="V57" i="3"/>
  <c r="AR57" i="3" s="1"/>
  <c r="AT50" i="3"/>
  <c r="AS50" i="3"/>
  <c r="V50" i="3"/>
  <c r="AR50" i="3" s="1"/>
  <c r="AT43" i="3"/>
  <c r="AS43" i="3"/>
  <c r="V43" i="3"/>
  <c r="AR43" i="3" s="1"/>
  <c r="AT36" i="3"/>
  <c r="AS36" i="3"/>
  <c r="V36" i="3"/>
  <c r="AR36" i="3" s="1"/>
  <c r="AT29" i="3"/>
  <c r="AS29" i="3"/>
  <c r="V29" i="3"/>
  <c r="AR29" i="3" s="1"/>
  <c r="AT22" i="3"/>
  <c r="AS22" i="3"/>
  <c r="V22" i="3"/>
  <c r="AR22" i="3" s="1"/>
  <c r="V15" i="3"/>
  <c r="AT186" i="2"/>
  <c r="AS186" i="2"/>
  <c r="AR186" i="2"/>
  <c r="AT185" i="2"/>
  <c r="AS185" i="2"/>
  <c r="AR185" i="2"/>
  <c r="AT184" i="2"/>
  <c r="AS184" i="2"/>
  <c r="AR184" i="2"/>
  <c r="AT181" i="2"/>
  <c r="AS181" i="2"/>
  <c r="AR181" i="2"/>
  <c r="AT178" i="2"/>
  <c r="AS178" i="2"/>
  <c r="AR178" i="2"/>
  <c r="AT175" i="2"/>
  <c r="AS175" i="2"/>
  <c r="AR175" i="2"/>
  <c r="AT174" i="2"/>
  <c r="AS174" i="2"/>
  <c r="AR174" i="2"/>
  <c r="AT173" i="2"/>
  <c r="AS173" i="2"/>
  <c r="AR173" i="2"/>
  <c r="AT170" i="2"/>
  <c r="AS170" i="2"/>
  <c r="AR170" i="2"/>
  <c r="AT167" i="2"/>
  <c r="AS167" i="2"/>
  <c r="AR167" i="2"/>
  <c r="AT164" i="2"/>
  <c r="AS164" i="2"/>
  <c r="AR164" i="2"/>
  <c r="AT163" i="2"/>
  <c r="AS163" i="2"/>
  <c r="AR163" i="2"/>
  <c r="AT162" i="2"/>
  <c r="AS162" i="2"/>
  <c r="AR162" i="2"/>
  <c r="AT159" i="2"/>
  <c r="AS159" i="2"/>
  <c r="AR159" i="2"/>
  <c r="AT158" i="2"/>
  <c r="AS158" i="2"/>
  <c r="AR158" i="2"/>
  <c r="AT148" i="2"/>
  <c r="AS148" i="2"/>
  <c r="AR148" i="2"/>
  <c r="AT147" i="2"/>
  <c r="AS147" i="2"/>
  <c r="AR147" i="2"/>
  <c r="AT146" i="2"/>
  <c r="AS146" i="2"/>
  <c r="AR146" i="2"/>
  <c r="AT145" i="2"/>
  <c r="AS145" i="2"/>
  <c r="AR145" i="2"/>
  <c r="AT144" i="2"/>
  <c r="AS144" i="2"/>
  <c r="AR144" i="2"/>
  <c r="AT141" i="2"/>
  <c r="AS141" i="2"/>
  <c r="AR141" i="2"/>
  <c r="AT140" i="2"/>
  <c r="AS140" i="2"/>
  <c r="AR140" i="2"/>
  <c r="AT139" i="2"/>
  <c r="AS139" i="2"/>
  <c r="AR139" i="2"/>
  <c r="AT138" i="2"/>
  <c r="AS138" i="2"/>
  <c r="AR138" i="2"/>
  <c r="AT137" i="2"/>
  <c r="AS137" i="2"/>
  <c r="AR137" i="2"/>
  <c r="AT127" i="2"/>
  <c r="AS127" i="2"/>
  <c r="AR127" i="2"/>
  <c r="AT126" i="2"/>
  <c r="AS126" i="2"/>
  <c r="AR126" i="2"/>
  <c r="AT125" i="2"/>
  <c r="AS125" i="2"/>
  <c r="AR125" i="2"/>
  <c r="AT124" i="2"/>
  <c r="AS124" i="2"/>
  <c r="AR124" i="2"/>
  <c r="AT123" i="2"/>
  <c r="AS123" i="2"/>
  <c r="AR123" i="2"/>
  <c r="AT120" i="2"/>
  <c r="AS120" i="2"/>
  <c r="AR120" i="2"/>
  <c r="AT119" i="2"/>
  <c r="AS119" i="2"/>
  <c r="AR119" i="2"/>
  <c r="AT118" i="2"/>
  <c r="AS118" i="2"/>
  <c r="AR118" i="2"/>
  <c r="AT117" i="2"/>
  <c r="AS117" i="2"/>
  <c r="AR117" i="2"/>
  <c r="AT116" i="2"/>
  <c r="AS116" i="2"/>
  <c r="AR116" i="2"/>
  <c r="AT113" i="2"/>
  <c r="AS113" i="2"/>
  <c r="AR113" i="2"/>
  <c r="AT112" i="2"/>
  <c r="AS112" i="2"/>
  <c r="AR112" i="2"/>
  <c r="AT111" i="2"/>
  <c r="AS111" i="2"/>
  <c r="AR111" i="2"/>
  <c r="AT110" i="2"/>
  <c r="AS110" i="2"/>
  <c r="AR110" i="2"/>
  <c r="AT109" i="2"/>
  <c r="AS109" i="2"/>
  <c r="AR109" i="2"/>
  <c r="AT106" i="2"/>
  <c r="AS106" i="2"/>
  <c r="AR106" i="2"/>
  <c r="AT105" i="2"/>
  <c r="AS105" i="2"/>
  <c r="AR105" i="2"/>
  <c r="AT104" i="2"/>
  <c r="AS104" i="2"/>
  <c r="AR104" i="2"/>
  <c r="AT101" i="2"/>
  <c r="AS101" i="2"/>
  <c r="AR101" i="2"/>
  <c r="AT98" i="2"/>
  <c r="AS98" i="2"/>
  <c r="AR98" i="2"/>
  <c r="AT95" i="2"/>
  <c r="AS95" i="2"/>
  <c r="AR95" i="2"/>
  <c r="AT94" i="2"/>
  <c r="AS94" i="2"/>
  <c r="AR94" i="2"/>
  <c r="AT93" i="2"/>
  <c r="AS93" i="2"/>
  <c r="AR93" i="2"/>
  <c r="AT90" i="2"/>
  <c r="AS90" i="2"/>
  <c r="AR90" i="2"/>
  <c r="AT87" i="2"/>
  <c r="AS87" i="2"/>
  <c r="AR87" i="2"/>
  <c r="AT84" i="2"/>
  <c r="AS84" i="2"/>
  <c r="AR84" i="2"/>
  <c r="AT83" i="2"/>
  <c r="AS83" i="2"/>
  <c r="AR83" i="2"/>
  <c r="AT82" i="2"/>
  <c r="AS82" i="2"/>
  <c r="AR82" i="2"/>
  <c r="AT79" i="2"/>
  <c r="AS79" i="2"/>
  <c r="AR79" i="2"/>
  <c r="AT76" i="2"/>
  <c r="AS76" i="2"/>
  <c r="AR76" i="2"/>
  <c r="AT73" i="2"/>
  <c r="AS73" i="2"/>
  <c r="AR73" i="2"/>
  <c r="AT72" i="2"/>
  <c r="AS72" i="2"/>
  <c r="AR72" i="2"/>
  <c r="AT71" i="2"/>
  <c r="AS71" i="2"/>
  <c r="AR71" i="2"/>
  <c r="AT68" i="2"/>
  <c r="AS68" i="2"/>
  <c r="AR68" i="2"/>
  <c r="AT65" i="2"/>
  <c r="AS65" i="2"/>
  <c r="AR65" i="2"/>
  <c r="AT62" i="2"/>
  <c r="AS62" i="2"/>
  <c r="AR62" i="2"/>
  <c r="AT61" i="2"/>
  <c r="AS61" i="2"/>
  <c r="AR61" i="2"/>
  <c r="AT60" i="2"/>
  <c r="AS60" i="2"/>
  <c r="AR60" i="2"/>
  <c r="AT57" i="2"/>
  <c r="AS57" i="2"/>
  <c r="AR57" i="2"/>
  <c r="AT54" i="2"/>
  <c r="AS54" i="2"/>
  <c r="AR54" i="2"/>
  <c r="AT51" i="2"/>
  <c r="AS51" i="2"/>
  <c r="AR51" i="2"/>
  <c r="AT50" i="2"/>
  <c r="AS50" i="2"/>
  <c r="AR50" i="2"/>
  <c r="AT49" i="2"/>
  <c r="AS49" i="2"/>
  <c r="AR49" i="2"/>
  <c r="AT46" i="2"/>
  <c r="AS46" i="2"/>
  <c r="AR46" i="2"/>
  <c r="AT43" i="2"/>
  <c r="AS43" i="2"/>
  <c r="AR43" i="2"/>
  <c r="AT40" i="2"/>
  <c r="AS40" i="2"/>
  <c r="AR40" i="2"/>
  <c r="AT39" i="2"/>
  <c r="AS39" i="2"/>
  <c r="AR39" i="2"/>
  <c r="AT38" i="2"/>
  <c r="AS38" i="2"/>
  <c r="AR38" i="2"/>
  <c r="AT35" i="2"/>
  <c r="AS35" i="2"/>
  <c r="AR35" i="2"/>
  <c r="AT32" i="2"/>
  <c r="AS32" i="2"/>
  <c r="AR32" i="2"/>
  <c r="AT29" i="2"/>
  <c r="AS29" i="2"/>
  <c r="AR29" i="2"/>
  <c r="AT28" i="2"/>
  <c r="AS28" i="2"/>
  <c r="AR28" i="2"/>
  <c r="AT27" i="2"/>
  <c r="AS27" i="2"/>
  <c r="AR27" i="2"/>
  <c r="AT24" i="2"/>
  <c r="AS24" i="2"/>
  <c r="AR24" i="2"/>
  <c r="AT21" i="2"/>
  <c r="AS21" i="2"/>
  <c r="AR21" i="2"/>
  <c r="AT18" i="2"/>
  <c r="AS18" i="2"/>
  <c r="AR18" i="2"/>
  <c r="AT17" i="2"/>
  <c r="AS17" i="2"/>
  <c r="AR17" i="2"/>
  <c r="AT16" i="2"/>
  <c r="AS16" i="2"/>
  <c r="AR16" i="2"/>
  <c r="AT13" i="2"/>
  <c r="AS13" i="2"/>
  <c r="AR13" i="2"/>
  <c r="AT10" i="2"/>
  <c r="AS10" i="2"/>
  <c r="AR10" i="2"/>
  <c r="V187" i="2"/>
  <c r="X176" i="2"/>
  <c r="W176" i="2"/>
  <c r="V176" i="2"/>
  <c r="V165" i="2"/>
  <c r="X155" i="2"/>
  <c r="V134" i="2"/>
  <c r="X154" i="2"/>
  <c r="V133" i="2"/>
  <c r="V154" i="2" s="1"/>
  <c r="X153" i="2"/>
  <c r="W153" i="2"/>
  <c r="V132" i="2"/>
  <c r="X152" i="2"/>
  <c r="W152" i="2"/>
  <c r="V131" i="2"/>
  <c r="W151" i="2"/>
  <c r="V130" i="2"/>
  <c r="V151" i="2" s="1"/>
  <c r="X149" i="2"/>
  <c r="V149" i="2"/>
  <c r="X142" i="2"/>
  <c r="V142" i="2"/>
  <c r="V128" i="2"/>
  <c r="V121" i="2"/>
  <c r="V114" i="2"/>
  <c r="V107" i="2"/>
  <c r="AT96" i="2"/>
  <c r="V96" i="2"/>
  <c r="AR96" i="2" s="1"/>
  <c r="AT85" i="2"/>
  <c r="V85" i="2"/>
  <c r="AR85" i="2" s="1"/>
  <c r="AT74" i="2"/>
  <c r="V74" i="2"/>
  <c r="AR74" i="2" s="1"/>
  <c r="AT63" i="2"/>
  <c r="V63" i="2"/>
  <c r="AR63" i="2" s="1"/>
  <c r="AT52" i="2"/>
  <c r="V52" i="2"/>
  <c r="AR52" i="2" s="1"/>
  <c r="AT41" i="2"/>
  <c r="V41" i="2"/>
  <c r="AR41" i="2" s="1"/>
  <c r="AT30" i="2"/>
  <c r="V30" i="2"/>
  <c r="AR30" i="2" s="1"/>
  <c r="V19" i="2"/>
  <c r="AS96" i="2" l="1"/>
  <c r="AS41" i="2"/>
  <c r="AS74" i="2"/>
  <c r="AS30" i="2"/>
  <c r="AS52" i="2"/>
  <c r="AS63" i="2"/>
  <c r="AS85" i="2"/>
  <c r="AS187" i="2"/>
  <c r="AS114" i="2"/>
  <c r="V118" i="3"/>
  <c r="W154" i="2"/>
  <c r="V155" i="2"/>
  <c r="AT142" i="2"/>
  <c r="X118" i="3"/>
  <c r="AR15" i="3"/>
  <c r="AS78" i="3"/>
  <c r="AT85" i="3"/>
  <c r="AR127" i="3"/>
  <c r="AS134" i="3"/>
  <c r="AT141" i="3"/>
  <c r="AS128" i="2"/>
  <c r="AT78" i="3"/>
  <c r="AR165" i="2"/>
  <c r="AT165" i="2"/>
  <c r="V116" i="3"/>
  <c r="AS165" i="2"/>
  <c r="V153" i="2"/>
  <c r="AS149" i="2"/>
  <c r="AR176" i="2"/>
  <c r="W117" i="3"/>
  <c r="AR85" i="3"/>
  <c r="AT106" i="3"/>
  <c r="AT127" i="3"/>
  <c r="AR187" i="2"/>
  <c r="X117" i="3"/>
  <c r="AT92" i="3"/>
  <c r="AS92" i="3"/>
  <c r="AR106" i="3"/>
  <c r="AS113" i="3"/>
  <c r="AS142" i="2"/>
  <c r="V99" i="3"/>
  <c r="AS85" i="3"/>
  <c r="AT134" i="3"/>
  <c r="V135" i="2"/>
  <c r="W155" i="2"/>
  <c r="AR114" i="2"/>
  <c r="AR128" i="2"/>
  <c r="AR113" i="3"/>
  <c r="AR134" i="3"/>
  <c r="V152" i="2"/>
  <c r="AR19" i="2"/>
  <c r="AR121" i="2"/>
  <c r="AR142" i="2"/>
  <c r="AS176" i="2"/>
  <c r="AS15" i="3"/>
  <c r="AS19" i="2"/>
  <c r="AS121" i="2"/>
  <c r="AT128" i="2"/>
  <c r="AR149" i="2"/>
  <c r="AT15" i="3"/>
  <c r="AR78" i="3"/>
  <c r="AR92" i="3"/>
  <c r="AS106" i="3"/>
  <c r="AT113" i="3"/>
  <c r="AS127" i="3"/>
  <c r="AT114" i="2"/>
  <c r="AT187" i="2"/>
  <c r="AT19" i="2"/>
  <c r="AT176" i="2"/>
  <c r="AT149" i="2"/>
  <c r="AT121" i="2"/>
  <c r="X151" i="2"/>
  <c r="U130" i="2"/>
  <c r="U131" i="2"/>
  <c r="U132" i="2"/>
  <c r="U133" i="2"/>
  <c r="U134" i="2"/>
  <c r="W120" i="3" l="1"/>
  <c r="V120" i="3"/>
  <c r="W156" i="2"/>
  <c r="X120" i="3"/>
  <c r="V156" i="2"/>
  <c r="X156" i="2"/>
  <c r="AQ108" i="3"/>
  <c r="AQ144" i="2"/>
  <c r="AQ145" i="2"/>
  <c r="AQ146" i="2"/>
  <c r="AQ147" i="2"/>
  <c r="AQ148" i="2"/>
  <c r="AQ137" i="2"/>
  <c r="AQ138" i="2"/>
  <c r="AQ139" i="2"/>
  <c r="AQ140" i="2"/>
  <c r="AQ141" i="2"/>
  <c r="AQ109" i="3"/>
  <c r="AQ110" i="3"/>
  <c r="AQ111" i="3"/>
  <c r="AQ112" i="3"/>
  <c r="AO101" i="3"/>
  <c r="AO102" i="3"/>
  <c r="AO103" i="3"/>
  <c r="AO104" i="3"/>
  <c r="AO105" i="3"/>
  <c r="AQ101" i="3"/>
  <c r="AQ102" i="3"/>
  <c r="AQ103" i="3"/>
  <c r="AQ104" i="3"/>
  <c r="AQ105" i="3"/>
  <c r="AP101" i="3"/>
  <c r="AO106" i="3" l="1"/>
  <c r="AQ149" i="2"/>
  <c r="AQ142" i="2"/>
  <c r="AQ106" i="3"/>
  <c r="AQ113" i="3"/>
  <c r="AQ122" i="3" l="1"/>
  <c r="AQ123" i="3"/>
  <c r="AQ124" i="3"/>
  <c r="AQ125" i="3"/>
  <c r="AQ126" i="3"/>
  <c r="AQ129" i="3"/>
  <c r="AQ130" i="3"/>
  <c r="AQ131" i="3"/>
  <c r="AQ132" i="3"/>
  <c r="AQ133" i="3"/>
  <c r="AQ138" i="3"/>
  <c r="AQ139" i="3"/>
  <c r="AQ140" i="3"/>
  <c r="AP45" i="3"/>
  <c r="AQ45" i="3"/>
  <c r="AP46" i="3"/>
  <c r="AQ46" i="3"/>
  <c r="AP47" i="3"/>
  <c r="AQ47" i="3"/>
  <c r="AP48" i="3"/>
  <c r="AQ48" i="3"/>
  <c r="AP49" i="3"/>
  <c r="AQ49" i="3"/>
  <c r="AP52" i="3"/>
  <c r="AQ52" i="3"/>
  <c r="AP53" i="3"/>
  <c r="AQ53" i="3"/>
  <c r="AP54" i="3"/>
  <c r="AQ54" i="3"/>
  <c r="AP55" i="3"/>
  <c r="AQ55" i="3"/>
  <c r="AP56" i="3"/>
  <c r="AQ56" i="3"/>
  <c r="AP59" i="3"/>
  <c r="AQ59" i="3"/>
  <c r="AP60" i="3"/>
  <c r="AQ60" i="3"/>
  <c r="AP61" i="3"/>
  <c r="AQ61" i="3"/>
  <c r="AP62" i="3"/>
  <c r="AQ62" i="3"/>
  <c r="AP63" i="3"/>
  <c r="AQ63" i="3"/>
  <c r="AP66" i="3"/>
  <c r="AQ66" i="3"/>
  <c r="AP67" i="3"/>
  <c r="AQ67" i="3"/>
  <c r="AP68" i="3"/>
  <c r="AQ68" i="3"/>
  <c r="AP69" i="3"/>
  <c r="AQ69" i="3"/>
  <c r="AP70" i="3"/>
  <c r="AQ70" i="3"/>
  <c r="AP17" i="3"/>
  <c r="AQ17" i="3"/>
  <c r="AP18" i="3"/>
  <c r="AQ18" i="3"/>
  <c r="AP19" i="3"/>
  <c r="AQ19" i="3"/>
  <c r="AP20" i="3"/>
  <c r="AQ20" i="3"/>
  <c r="AP21" i="3"/>
  <c r="AQ21" i="3"/>
  <c r="AP24" i="3"/>
  <c r="AQ24" i="3"/>
  <c r="AP25" i="3"/>
  <c r="AQ25" i="3"/>
  <c r="AP26" i="3"/>
  <c r="AQ26" i="3"/>
  <c r="AP27" i="3"/>
  <c r="AQ27" i="3"/>
  <c r="AP28" i="3"/>
  <c r="AQ28" i="3"/>
  <c r="AP31" i="3"/>
  <c r="AQ31" i="3"/>
  <c r="AP32" i="3"/>
  <c r="AQ32" i="3"/>
  <c r="AP33" i="3"/>
  <c r="AQ33" i="3"/>
  <c r="AP34" i="3"/>
  <c r="AQ34" i="3"/>
  <c r="AP35" i="3"/>
  <c r="AQ35" i="3"/>
  <c r="AP38" i="3"/>
  <c r="AQ38" i="3"/>
  <c r="AP39" i="3"/>
  <c r="AQ39" i="3"/>
  <c r="AP40" i="3"/>
  <c r="AQ40" i="3"/>
  <c r="AP41" i="3"/>
  <c r="AQ41" i="3"/>
  <c r="AP42" i="3"/>
  <c r="AQ42" i="3"/>
  <c r="AQ158" i="2"/>
  <c r="AQ159" i="2"/>
  <c r="AQ162" i="2"/>
  <c r="AQ163" i="2"/>
  <c r="AQ164" i="2"/>
  <c r="AQ167" i="2"/>
  <c r="AQ170" i="2"/>
  <c r="AQ173" i="2"/>
  <c r="AQ174" i="2"/>
  <c r="AQ175" i="2"/>
  <c r="AQ178" i="2"/>
  <c r="AQ181" i="2"/>
  <c r="AQ184" i="2"/>
  <c r="AQ185" i="2"/>
  <c r="AQ186" i="2"/>
  <c r="AQ65" i="2"/>
  <c r="AQ68" i="2"/>
  <c r="AQ71" i="2"/>
  <c r="AQ72" i="2"/>
  <c r="AQ73" i="2"/>
  <c r="AQ76" i="2"/>
  <c r="AQ79" i="2"/>
  <c r="AQ82" i="2"/>
  <c r="AQ83" i="2"/>
  <c r="AQ84" i="2"/>
  <c r="AQ87" i="2"/>
  <c r="AQ90" i="2"/>
  <c r="AQ93" i="2"/>
  <c r="AQ94" i="2"/>
  <c r="AQ95" i="2"/>
  <c r="AQ98" i="2"/>
  <c r="AQ101" i="2"/>
  <c r="AQ104" i="2"/>
  <c r="AQ105" i="2"/>
  <c r="AQ106" i="2"/>
  <c r="AQ21" i="2"/>
  <c r="AQ24" i="2"/>
  <c r="AQ27" i="2"/>
  <c r="AQ28" i="2"/>
  <c r="AQ29" i="2"/>
  <c r="AQ32" i="2"/>
  <c r="AQ35" i="2"/>
  <c r="AQ38" i="2"/>
  <c r="AQ39" i="2"/>
  <c r="AQ40" i="2"/>
  <c r="AQ43" i="2"/>
  <c r="AQ46" i="2"/>
  <c r="AQ49" i="2"/>
  <c r="AQ50" i="2"/>
  <c r="AQ51" i="2"/>
  <c r="AQ54" i="2"/>
  <c r="AQ57" i="2"/>
  <c r="AQ60" i="2"/>
  <c r="AQ61" i="2"/>
  <c r="AQ62" i="2"/>
  <c r="AQ127" i="3" l="1"/>
  <c r="AQ165" i="2"/>
  <c r="AQ187" i="2"/>
  <c r="AQ134" i="3"/>
  <c r="AQ176" i="2"/>
  <c r="AP106" i="2"/>
  <c r="AP105" i="2"/>
  <c r="AP104" i="2"/>
  <c r="AP101" i="2"/>
  <c r="AP98" i="2"/>
  <c r="AP95" i="2"/>
  <c r="AP94" i="2"/>
  <c r="AP93" i="2"/>
  <c r="AP90" i="2"/>
  <c r="AP87" i="2"/>
  <c r="AP84" i="2"/>
  <c r="AP83" i="2"/>
  <c r="AP82" i="2"/>
  <c r="AP79" i="2"/>
  <c r="AP76" i="2"/>
  <c r="AP73" i="2"/>
  <c r="AP72" i="2"/>
  <c r="AP71" i="2"/>
  <c r="AP68" i="2"/>
  <c r="AP65" i="2"/>
  <c r="AP62" i="2"/>
  <c r="AP61" i="2"/>
  <c r="AP60" i="2"/>
  <c r="AP57" i="2"/>
  <c r="AP54" i="2"/>
  <c r="AP51" i="2"/>
  <c r="AP50" i="2"/>
  <c r="AP49" i="2"/>
  <c r="AP46" i="2"/>
  <c r="AP43" i="2"/>
  <c r="AP40" i="2"/>
  <c r="AP39" i="2"/>
  <c r="AP38" i="2"/>
  <c r="AP35" i="2"/>
  <c r="AP32" i="2"/>
  <c r="AP29" i="2"/>
  <c r="AP28" i="2"/>
  <c r="AP27" i="2"/>
  <c r="AP24" i="2"/>
  <c r="AP21" i="2"/>
  <c r="AO17" i="3" l="1"/>
  <c r="AO18" i="3"/>
  <c r="AO19" i="3"/>
  <c r="AO20" i="3"/>
  <c r="AO21" i="3"/>
  <c r="AO24" i="3"/>
  <c r="AO25" i="3"/>
  <c r="AO26" i="3"/>
  <c r="AO27" i="3"/>
  <c r="AO28" i="3"/>
  <c r="AO31" i="3"/>
  <c r="AO32" i="3"/>
  <c r="AO33" i="3"/>
  <c r="AO34" i="3"/>
  <c r="AO35" i="3"/>
  <c r="AO38" i="3"/>
  <c r="AO39" i="3"/>
  <c r="AO40" i="3"/>
  <c r="AO41" i="3"/>
  <c r="AO42" i="3"/>
  <c r="AO45" i="3"/>
  <c r="AO46" i="3"/>
  <c r="AO47" i="3"/>
  <c r="AO48" i="3"/>
  <c r="AO49" i="3"/>
  <c r="AO52" i="3"/>
  <c r="AO53" i="3"/>
  <c r="AO54" i="3"/>
  <c r="AO55" i="3"/>
  <c r="AO56" i="3"/>
  <c r="AO59" i="3"/>
  <c r="AO60" i="3"/>
  <c r="AO61" i="3"/>
  <c r="AO62" i="3"/>
  <c r="AO63" i="3"/>
  <c r="AO66" i="3"/>
  <c r="AO67" i="3"/>
  <c r="AO68" i="3"/>
  <c r="AO69" i="3"/>
  <c r="AO70" i="3"/>
  <c r="AO21" i="2"/>
  <c r="AO24" i="2"/>
  <c r="AO27" i="2"/>
  <c r="AO28" i="2"/>
  <c r="AO29" i="2"/>
  <c r="AO32" i="2"/>
  <c r="AO35" i="2"/>
  <c r="AO38" i="2"/>
  <c r="AO39" i="2"/>
  <c r="AO40" i="2"/>
  <c r="AO43" i="2"/>
  <c r="AO46" i="2"/>
  <c r="AO49" i="2"/>
  <c r="AO50" i="2"/>
  <c r="AO51" i="2"/>
  <c r="AO54" i="2"/>
  <c r="AO57" i="2"/>
  <c r="AO60" i="2"/>
  <c r="AO61" i="2"/>
  <c r="AO62" i="2"/>
  <c r="AO65" i="2"/>
  <c r="AO68" i="2"/>
  <c r="AO71" i="2"/>
  <c r="AO72" i="2"/>
  <c r="AO73" i="2"/>
  <c r="AO76" i="2"/>
  <c r="AO79" i="2"/>
  <c r="AO82" i="2"/>
  <c r="AO83" i="2"/>
  <c r="AO84" i="2"/>
  <c r="AO87" i="2"/>
  <c r="AO90" i="2"/>
  <c r="AO93" i="2"/>
  <c r="AO94" i="2"/>
  <c r="AO95" i="2"/>
  <c r="AO98" i="2"/>
  <c r="AO101" i="2"/>
  <c r="AO104" i="2"/>
  <c r="AO105" i="2"/>
  <c r="AO106" i="2"/>
  <c r="AK62" i="2" l="1"/>
  <c r="AK61" i="2"/>
  <c r="AK60" i="2"/>
  <c r="AK57" i="2"/>
  <c r="AK54" i="2"/>
  <c r="AK51" i="2"/>
  <c r="AK50" i="2"/>
  <c r="AK49" i="2"/>
  <c r="AK46" i="2"/>
  <c r="AK43" i="2"/>
  <c r="AK40" i="2"/>
  <c r="AK39" i="2"/>
  <c r="AK38" i="2"/>
  <c r="AK35" i="2"/>
  <c r="AK32" i="2"/>
  <c r="AK29" i="2"/>
  <c r="AK28" i="2"/>
  <c r="AK27" i="2"/>
  <c r="AK24" i="2"/>
  <c r="AK21" i="2"/>
  <c r="AK70" i="3"/>
  <c r="AK69" i="3"/>
  <c r="AK68" i="3"/>
  <c r="AK67" i="3"/>
  <c r="AK66" i="3"/>
  <c r="AK63" i="3"/>
  <c r="AK62" i="3"/>
  <c r="AK61" i="3"/>
  <c r="AK60" i="3"/>
  <c r="AK59" i="3"/>
  <c r="AK56" i="3"/>
  <c r="AK55" i="3"/>
  <c r="AK54" i="3"/>
  <c r="AK53" i="3"/>
  <c r="AK52" i="3"/>
  <c r="AK49" i="3"/>
  <c r="AK48" i="3"/>
  <c r="AK47" i="3"/>
  <c r="AK46" i="3"/>
  <c r="AK45" i="3"/>
  <c r="AK42" i="3"/>
  <c r="AK41" i="3"/>
  <c r="AK40" i="3"/>
  <c r="AK39" i="3"/>
  <c r="AK38" i="3"/>
  <c r="AK35" i="3"/>
  <c r="AK34" i="3"/>
  <c r="AK33" i="3"/>
  <c r="AK32" i="3"/>
  <c r="AK31" i="3"/>
  <c r="AK28" i="3"/>
  <c r="AK27" i="3"/>
  <c r="AK26" i="3"/>
  <c r="AK25" i="3"/>
  <c r="AK24" i="3"/>
  <c r="AK21" i="3"/>
  <c r="AK20" i="3"/>
  <c r="AK19" i="3"/>
  <c r="AK18" i="3"/>
  <c r="AK17" i="3"/>
  <c r="O71" i="3"/>
  <c r="O64" i="3"/>
  <c r="AK64" i="3" s="1"/>
  <c r="O57" i="3"/>
  <c r="AK57" i="3" s="1"/>
  <c r="O50" i="3"/>
  <c r="AK50" i="3" s="1"/>
  <c r="O43" i="3"/>
  <c r="AK43" i="3" s="1"/>
  <c r="O36" i="3"/>
  <c r="AK36" i="3" s="1"/>
  <c r="O29" i="3"/>
  <c r="AK29" i="3" s="1"/>
  <c r="O22" i="3"/>
  <c r="AK22" i="3" s="1"/>
  <c r="AK106" i="2"/>
  <c r="AK105" i="2"/>
  <c r="AK104" i="2"/>
  <c r="AK101" i="2"/>
  <c r="AK98" i="2"/>
  <c r="AK95" i="2"/>
  <c r="AK94" i="2"/>
  <c r="AK93" i="2"/>
  <c r="AK90" i="2"/>
  <c r="AK87" i="2"/>
  <c r="AK84" i="2"/>
  <c r="AK83" i="2"/>
  <c r="AK82" i="2"/>
  <c r="AK79" i="2"/>
  <c r="AK76" i="2"/>
  <c r="AK73" i="2"/>
  <c r="AK72" i="2"/>
  <c r="AK71" i="2"/>
  <c r="AK68" i="2"/>
  <c r="AK65" i="2"/>
  <c r="O107" i="2"/>
  <c r="O96" i="2"/>
  <c r="O85" i="2"/>
  <c r="O74" i="2"/>
  <c r="O63" i="2"/>
  <c r="AK63" i="2" s="1"/>
  <c r="O52" i="2"/>
  <c r="AK52" i="2" s="1"/>
  <c r="O41" i="2"/>
  <c r="AK41" i="2" s="1"/>
  <c r="O30" i="2"/>
  <c r="AK30" i="2" s="1"/>
  <c r="AN21" i="2" l="1"/>
  <c r="AN24" i="2"/>
  <c r="AN27" i="2"/>
  <c r="AN28" i="2"/>
  <c r="AN29" i="2"/>
  <c r="AN32" i="2"/>
  <c r="AN35" i="2"/>
  <c r="AN38" i="2"/>
  <c r="AN39" i="2"/>
  <c r="AN40" i="2"/>
  <c r="AN43" i="2"/>
  <c r="AN46" i="2"/>
  <c r="AN49" i="2"/>
  <c r="AN50" i="2"/>
  <c r="AN51" i="2"/>
  <c r="AN54" i="2"/>
  <c r="AN57" i="2"/>
  <c r="AN60" i="2"/>
  <c r="AN61" i="2"/>
  <c r="AN62" i="2"/>
  <c r="AN65" i="2"/>
  <c r="AN68" i="2"/>
  <c r="AN71" i="2"/>
  <c r="AN72" i="2"/>
  <c r="AN73" i="2"/>
  <c r="AN76" i="2"/>
  <c r="AN79" i="2"/>
  <c r="AN82" i="2"/>
  <c r="AN83" i="2"/>
  <c r="AN84" i="2"/>
  <c r="AN87" i="2"/>
  <c r="AN90" i="2"/>
  <c r="AN93" i="2"/>
  <c r="AN94" i="2"/>
  <c r="AN95" i="2"/>
  <c r="AN98" i="2"/>
  <c r="AN101" i="2"/>
  <c r="AN104" i="2"/>
  <c r="AN105" i="2"/>
  <c r="AN106" i="2"/>
  <c r="AN45" i="3"/>
  <c r="AN46" i="3"/>
  <c r="AN47" i="3"/>
  <c r="AN48" i="3"/>
  <c r="AN49" i="3"/>
  <c r="AN52" i="3"/>
  <c r="AN53" i="3"/>
  <c r="AN54" i="3"/>
  <c r="AN55" i="3"/>
  <c r="AN56" i="3"/>
  <c r="AN59" i="3"/>
  <c r="AN60" i="3"/>
  <c r="AN61" i="3"/>
  <c r="AN62" i="3"/>
  <c r="AN63" i="3"/>
  <c r="AN66" i="3"/>
  <c r="AN67" i="3"/>
  <c r="AN68" i="3"/>
  <c r="AN69" i="3"/>
  <c r="AN70" i="3"/>
  <c r="AN38" i="3"/>
  <c r="AN39" i="3"/>
  <c r="AN40" i="3"/>
  <c r="AN41" i="3"/>
  <c r="AN42" i="3"/>
  <c r="AN31" i="3"/>
  <c r="AN32" i="3"/>
  <c r="AN33" i="3"/>
  <c r="AN34" i="3"/>
  <c r="AN35" i="3"/>
  <c r="AN24" i="3"/>
  <c r="AN25" i="3"/>
  <c r="AN26" i="3"/>
  <c r="AN27" i="3"/>
  <c r="AN28" i="3"/>
  <c r="AN17" i="3"/>
  <c r="AN18" i="3"/>
  <c r="AN19" i="3"/>
  <c r="AN20" i="3"/>
  <c r="AN21" i="3"/>
  <c r="Q107" i="2" l="1"/>
  <c r="Q96" i="2"/>
  <c r="Q85" i="2"/>
  <c r="Q74" i="2"/>
  <c r="Q63" i="2"/>
  <c r="Q52" i="2"/>
  <c r="Q41" i="2"/>
  <c r="Q30" i="2"/>
  <c r="AM178" i="2" l="1"/>
  <c r="AM65" i="2"/>
  <c r="AM68" i="2"/>
  <c r="AM71" i="2"/>
  <c r="AM72" i="2"/>
  <c r="AM73" i="2"/>
  <c r="AM76" i="2"/>
  <c r="AM79" i="2"/>
  <c r="AM82" i="2"/>
  <c r="AM83" i="2"/>
  <c r="AM84" i="2"/>
  <c r="AM87" i="2"/>
  <c r="AM90" i="2"/>
  <c r="AM93" i="2"/>
  <c r="AM94" i="2"/>
  <c r="AM95" i="2"/>
  <c r="AM98" i="2"/>
  <c r="AM101" i="2"/>
  <c r="AM104" i="2"/>
  <c r="AM105" i="2"/>
  <c r="AM106" i="2"/>
  <c r="AM21" i="2"/>
  <c r="AM24" i="2"/>
  <c r="AM27" i="2"/>
  <c r="AM28" i="2"/>
  <c r="AM29" i="2"/>
  <c r="AM32" i="2"/>
  <c r="AM35" i="2"/>
  <c r="AM38" i="2"/>
  <c r="AM39" i="2"/>
  <c r="AM40" i="2"/>
  <c r="AM43" i="2"/>
  <c r="AM46" i="2"/>
  <c r="AM49" i="2"/>
  <c r="AM50" i="2"/>
  <c r="AM51" i="2"/>
  <c r="AM54" i="2"/>
  <c r="AM57" i="2"/>
  <c r="AM60" i="2"/>
  <c r="AM61" i="2"/>
  <c r="AM62" i="2"/>
  <c r="AM66" i="3"/>
  <c r="AM67" i="3"/>
  <c r="AM68" i="3"/>
  <c r="AM69" i="3"/>
  <c r="AM70" i="3"/>
  <c r="AM59" i="3"/>
  <c r="AM60" i="3"/>
  <c r="AM61" i="3"/>
  <c r="AM62" i="3"/>
  <c r="AM63" i="3"/>
  <c r="AM52" i="3"/>
  <c r="AM53" i="3"/>
  <c r="AM54" i="3"/>
  <c r="AM55" i="3"/>
  <c r="AM56" i="3"/>
  <c r="AM45" i="3"/>
  <c r="AM46" i="3"/>
  <c r="AM47" i="3"/>
  <c r="AM48" i="3"/>
  <c r="AM49" i="3"/>
  <c r="AM38" i="3"/>
  <c r="AM39" i="3"/>
  <c r="AM40" i="3"/>
  <c r="AM41" i="3"/>
  <c r="AM42" i="3"/>
  <c r="AM31" i="3"/>
  <c r="AM32" i="3"/>
  <c r="AM33" i="3"/>
  <c r="AM34" i="3"/>
  <c r="AM35" i="3"/>
  <c r="AM24" i="3"/>
  <c r="AM25" i="3"/>
  <c r="AM26" i="3"/>
  <c r="AM27" i="3"/>
  <c r="AM28" i="3"/>
  <c r="AM17" i="3"/>
  <c r="AM18" i="3"/>
  <c r="AM19" i="3"/>
  <c r="AM20" i="3"/>
  <c r="AM21" i="3"/>
  <c r="Q71" i="3" l="1"/>
  <c r="P136" i="3" l="1"/>
  <c r="P137" i="3" l="1"/>
  <c r="AP140" i="3" l="1"/>
  <c r="AO140" i="3"/>
  <c r="AN140" i="3"/>
  <c r="AM140" i="3"/>
  <c r="AL140" i="3"/>
  <c r="AP139" i="3"/>
  <c r="AO139" i="3"/>
  <c r="AN139" i="3"/>
  <c r="AM139" i="3"/>
  <c r="AL139" i="3"/>
  <c r="AP138" i="3"/>
  <c r="AO138" i="3"/>
  <c r="AN138" i="3"/>
  <c r="AM138" i="3"/>
  <c r="AL138" i="3"/>
  <c r="AP133" i="3"/>
  <c r="AO133" i="3"/>
  <c r="AN133" i="3"/>
  <c r="AM133" i="3"/>
  <c r="AL133" i="3"/>
  <c r="AP132" i="3"/>
  <c r="AO132" i="3"/>
  <c r="AN132" i="3"/>
  <c r="AM132" i="3"/>
  <c r="AL132" i="3"/>
  <c r="AP131" i="3"/>
  <c r="AO131" i="3"/>
  <c r="AN131" i="3"/>
  <c r="AM131" i="3"/>
  <c r="AL131" i="3"/>
  <c r="AP130" i="3"/>
  <c r="AO130" i="3"/>
  <c r="AN130" i="3"/>
  <c r="AM130" i="3"/>
  <c r="AL130" i="3"/>
  <c r="AP129" i="3"/>
  <c r="AO129" i="3"/>
  <c r="AN129" i="3"/>
  <c r="AM129" i="3"/>
  <c r="AL129" i="3"/>
  <c r="AP126" i="3"/>
  <c r="AO126" i="3"/>
  <c r="AN126" i="3"/>
  <c r="AM126" i="3"/>
  <c r="AL126" i="3"/>
  <c r="AP125" i="3"/>
  <c r="AO125" i="3"/>
  <c r="AN125" i="3"/>
  <c r="AM125" i="3"/>
  <c r="AL125" i="3"/>
  <c r="AP124" i="3"/>
  <c r="AO124" i="3"/>
  <c r="AN124" i="3"/>
  <c r="AM124" i="3"/>
  <c r="AL124" i="3"/>
  <c r="AP123" i="3"/>
  <c r="AO123" i="3"/>
  <c r="AN123" i="3"/>
  <c r="AM123" i="3"/>
  <c r="AL123" i="3"/>
  <c r="AP122" i="3"/>
  <c r="AO122" i="3"/>
  <c r="AN122" i="3"/>
  <c r="AM122" i="3"/>
  <c r="AL122" i="3"/>
  <c r="AP112" i="3"/>
  <c r="AO112" i="3"/>
  <c r="AN112" i="3"/>
  <c r="AM112" i="3"/>
  <c r="AL112" i="3"/>
  <c r="AP111" i="3"/>
  <c r="AO111" i="3"/>
  <c r="AN111" i="3"/>
  <c r="AM111" i="3"/>
  <c r="AL111" i="3"/>
  <c r="AP110" i="3"/>
  <c r="AO110" i="3"/>
  <c r="AN110" i="3"/>
  <c r="AM110" i="3"/>
  <c r="AL110" i="3"/>
  <c r="AP109" i="3"/>
  <c r="AO109" i="3"/>
  <c r="AN109" i="3"/>
  <c r="AM109" i="3"/>
  <c r="AL109" i="3"/>
  <c r="AP108" i="3"/>
  <c r="AO108" i="3"/>
  <c r="AN108" i="3"/>
  <c r="AM108" i="3"/>
  <c r="AL108" i="3"/>
  <c r="AP105" i="3"/>
  <c r="AN105" i="3"/>
  <c r="AM105" i="3"/>
  <c r="AL105" i="3"/>
  <c r="AP104" i="3"/>
  <c r="AN104" i="3"/>
  <c r="AM104" i="3"/>
  <c r="AL104" i="3"/>
  <c r="AP103" i="3"/>
  <c r="AN103" i="3"/>
  <c r="AM103" i="3"/>
  <c r="AL103" i="3"/>
  <c r="AP102" i="3"/>
  <c r="AN102" i="3"/>
  <c r="AM102" i="3"/>
  <c r="AL102" i="3"/>
  <c r="AN101" i="3"/>
  <c r="AM101" i="3"/>
  <c r="AL101" i="3"/>
  <c r="AQ91" i="3"/>
  <c r="AP91" i="3"/>
  <c r="AO91" i="3"/>
  <c r="AN91" i="3"/>
  <c r="AM91" i="3"/>
  <c r="AL91" i="3"/>
  <c r="AQ90" i="3"/>
  <c r="AP90" i="3"/>
  <c r="AO90" i="3"/>
  <c r="AN90" i="3"/>
  <c r="AM90" i="3"/>
  <c r="AL90" i="3"/>
  <c r="AQ89" i="3"/>
  <c r="AP89" i="3"/>
  <c r="AO89" i="3"/>
  <c r="AN89" i="3"/>
  <c r="AM89" i="3"/>
  <c r="AL89" i="3"/>
  <c r="AQ88" i="3"/>
  <c r="AP88" i="3"/>
  <c r="AO88" i="3"/>
  <c r="AN88" i="3"/>
  <c r="AM88" i="3"/>
  <c r="AL88" i="3"/>
  <c r="AQ87" i="3"/>
  <c r="AP87" i="3"/>
  <c r="AO87" i="3"/>
  <c r="AN87" i="3"/>
  <c r="AM87" i="3"/>
  <c r="AL87" i="3"/>
  <c r="AQ84" i="3"/>
  <c r="AP84" i="3"/>
  <c r="AO84" i="3"/>
  <c r="AN84" i="3"/>
  <c r="AM84" i="3"/>
  <c r="AQ83" i="3"/>
  <c r="AP83" i="3"/>
  <c r="AO83" i="3"/>
  <c r="AN83" i="3"/>
  <c r="AM83" i="3"/>
  <c r="AL83" i="3"/>
  <c r="AQ82" i="3"/>
  <c r="AP82" i="3"/>
  <c r="AO82" i="3"/>
  <c r="AN82" i="3"/>
  <c r="AM82" i="3"/>
  <c r="AL82" i="3"/>
  <c r="AQ81" i="3"/>
  <c r="AP81" i="3"/>
  <c r="AO81" i="3"/>
  <c r="AN81" i="3"/>
  <c r="AM81" i="3"/>
  <c r="AQ80" i="3"/>
  <c r="AP80" i="3"/>
  <c r="AO80" i="3"/>
  <c r="AN80" i="3"/>
  <c r="AM80" i="3"/>
  <c r="AQ77" i="3"/>
  <c r="AP77" i="3"/>
  <c r="AO77" i="3"/>
  <c r="AN77" i="3"/>
  <c r="AM77" i="3"/>
  <c r="AQ76" i="3"/>
  <c r="AP76" i="3"/>
  <c r="AO76" i="3"/>
  <c r="AN76" i="3"/>
  <c r="AM76" i="3"/>
  <c r="AL76" i="3"/>
  <c r="AQ75" i="3"/>
  <c r="AP75" i="3"/>
  <c r="AO75" i="3"/>
  <c r="AN75" i="3"/>
  <c r="AM75" i="3"/>
  <c r="AL75" i="3"/>
  <c r="AQ74" i="3"/>
  <c r="AP74" i="3"/>
  <c r="AO74" i="3"/>
  <c r="AN74" i="3"/>
  <c r="AM74" i="3"/>
  <c r="AQ73" i="3"/>
  <c r="AP73" i="3"/>
  <c r="AO73" i="3"/>
  <c r="AN73" i="3"/>
  <c r="AM73" i="3"/>
  <c r="AL70" i="3"/>
  <c r="AL69" i="3"/>
  <c r="AL68" i="3"/>
  <c r="AL67" i="3"/>
  <c r="AL66" i="3"/>
  <c r="AL63" i="3"/>
  <c r="AL62" i="3"/>
  <c r="AL61" i="3"/>
  <c r="AL60" i="3"/>
  <c r="AL59" i="3"/>
  <c r="AL56" i="3"/>
  <c r="AL55" i="3"/>
  <c r="AL54" i="3"/>
  <c r="AL53" i="3"/>
  <c r="AL52" i="3"/>
  <c r="AL49" i="3"/>
  <c r="AL48" i="3"/>
  <c r="AL47" i="3"/>
  <c r="AL46" i="3"/>
  <c r="AL45" i="3"/>
  <c r="AL42" i="3"/>
  <c r="AL41" i="3"/>
  <c r="AL40" i="3"/>
  <c r="AL39" i="3"/>
  <c r="AL38" i="3"/>
  <c r="AL35" i="3"/>
  <c r="AL34" i="3"/>
  <c r="AL33" i="3"/>
  <c r="AL32" i="3"/>
  <c r="AL31" i="3"/>
  <c r="AL28" i="3"/>
  <c r="AL27" i="3"/>
  <c r="AL26" i="3"/>
  <c r="AL25" i="3"/>
  <c r="AL24" i="3"/>
  <c r="AL21" i="3"/>
  <c r="AL20" i="3"/>
  <c r="AL19" i="3"/>
  <c r="AL18" i="3"/>
  <c r="AL17" i="3"/>
  <c r="AQ14" i="3"/>
  <c r="AP14" i="3"/>
  <c r="AO14" i="3"/>
  <c r="AN14" i="3"/>
  <c r="AM14" i="3"/>
  <c r="AQ13" i="3"/>
  <c r="AP13" i="3"/>
  <c r="AO13" i="3"/>
  <c r="AN13" i="3"/>
  <c r="AM13" i="3"/>
  <c r="AL13" i="3"/>
  <c r="AQ12" i="3"/>
  <c r="AP12" i="3"/>
  <c r="AO12" i="3"/>
  <c r="AN12" i="3"/>
  <c r="AM12" i="3"/>
  <c r="AL12" i="3"/>
  <c r="AQ11" i="3"/>
  <c r="AP11" i="3"/>
  <c r="AO11" i="3"/>
  <c r="AN11" i="3"/>
  <c r="AM11" i="3"/>
  <c r="AL11" i="3"/>
  <c r="AQ10" i="3"/>
  <c r="AP10" i="3"/>
  <c r="AO10" i="3"/>
  <c r="AN10" i="3"/>
  <c r="AM10" i="3"/>
  <c r="AL10" i="3"/>
  <c r="AP186" i="2"/>
  <c r="AO186" i="2"/>
  <c r="AN186" i="2"/>
  <c r="AP185" i="2"/>
  <c r="AO185" i="2"/>
  <c r="AN185" i="2"/>
  <c r="AP184" i="2"/>
  <c r="AO184" i="2"/>
  <c r="AN184" i="2"/>
  <c r="AP181" i="2"/>
  <c r="AO181" i="2"/>
  <c r="AN181" i="2"/>
  <c r="AP178" i="2"/>
  <c r="AO178" i="2"/>
  <c r="AN178" i="2"/>
  <c r="AM186" i="2"/>
  <c r="AM185" i="2"/>
  <c r="AM184" i="2"/>
  <c r="AM181" i="2"/>
  <c r="AP175" i="2"/>
  <c r="AO175" i="2"/>
  <c r="AN175" i="2"/>
  <c r="AP174" i="2"/>
  <c r="AO174" i="2"/>
  <c r="AN174" i="2"/>
  <c r="AP173" i="2"/>
  <c r="AO173" i="2"/>
  <c r="AN173" i="2"/>
  <c r="AP170" i="2"/>
  <c r="AO170" i="2"/>
  <c r="AN170" i="2"/>
  <c r="AP167" i="2"/>
  <c r="AO167" i="2"/>
  <c r="AN167" i="2"/>
  <c r="AM175" i="2"/>
  <c r="AM174" i="2"/>
  <c r="AM173" i="2"/>
  <c r="AM170" i="2"/>
  <c r="AM167" i="2"/>
  <c r="AP164" i="2"/>
  <c r="AO164" i="2"/>
  <c r="AN164" i="2"/>
  <c r="AP163" i="2"/>
  <c r="AO163" i="2"/>
  <c r="AN163" i="2"/>
  <c r="AP162" i="2"/>
  <c r="AO162" i="2"/>
  <c r="AN162" i="2"/>
  <c r="AP159" i="2"/>
  <c r="AO159" i="2"/>
  <c r="AN159" i="2"/>
  <c r="AP158" i="2"/>
  <c r="AO158" i="2"/>
  <c r="AN158" i="2"/>
  <c r="AM164" i="2"/>
  <c r="AM163" i="2"/>
  <c r="AM162" i="2"/>
  <c r="AM159" i="2"/>
  <c r="AM158" i="2"/>
  <c r="AP148" i="2"/>
  <c r="AO148" i="2"/>
  <c r="AN148" i="2"/>
  <c r="AM148" i="2"/>
  <c r="AP147" i="2"/>
  <c r="AO147" i="2"/>
  <c r="AN147" i="2"/>
  <c r="AM147" i="2"/>
  <c r="AP146" i="2"/>
  <c r="AO146" i="2"/>
  <c r="AN146" i="2"/>
  <c r="AM146" i="2"/>
  <c r="AP145" i="2"/>
  <c r="AO145" i="2"/>
  <c r="AN145" i="2"/>
  <c r="AM145" i="2"/>
  <c r="AP144" i="2"/>
  <c r="AO144" i="2"/>
  <c r="AN144" i="2"/>
  <c r="AM144" i="2"/>
  <c r="AP141" i="2"/>
  <c r="AO141" i="2"/>
  <c r="AN141" i="2"/>
  <c r="AM141" i="2"/>
  <c r="AP140" i="2"/>
  <c r="AO140" i="2"/>
  <c r="AN140" i="2"/>
  <c r="AM140" i="2"/>
  <c r="AP139" i="2"/>
  <c r="AO139" i="2"/>
  <c r="AN139" i="2"/>
  <c r="AM139" i="2"/>
  <c r="AP138" i="2"/>
  <c r="AO138" i="2"/>
  <c r="AN138" i="2"/>
  <c r="AM138" i="2"/>
  <c r="AP137" i="2"/>
  <c r="AO137" i="2"/>
  <c r="AN137" i="2"/>
  <c r="AM137" i="2"/>
  <c r="AQ127" i="2"/>
  <c r="AP127" i="2"/>
  <c r="AO127" i="2"/>
  <c r="AN127" i="2"/>
  <c r="AQ126" i="2"/>
  <c r="AP126" i="2"/>
  <c r="AO126" i="2"/>
  <c r="AN126" i="2"/>
  <c r="AQ125" i="2"/>
  <c r="AP125" i="2"/>
  <c r="AO125" i="2"/>
  <c r="AN125" i="2"/>
  <c r="AQ124" i="2"/>
  <c r="AP124" i="2"/>
  <c r="AO124" i="2"/>
  <c r="AN124" i="2"/>
  <c r="AQ123" i="2"/>
  <c r="AP123" i="2"/>
  <c r="AO123" i="2"/>
  <c r="AN123" i="2"/>
  <c r="AM127" i="2"/>
  <c r="AM126" i="2"/>
  <c r="AM125" i="2"/>
  <c r="AM124" i="2"/>
  <c r="AM123" i="2"/>
  <c r="AQ120" i="2"/>
  <c r="AP120" i="2"/>
  <c r="AO120" i="2"/>
  <c r="AN120" i="2"/>
  <c r="AQ119" i="2"/>
  <c r="AP119" i="2"/>
  <c r="AO119" i="2"/>
  <c r="AN119" i="2"/>
  <c r="AQ118" i="2"/>
  <c r="AP118" i="2"/>
  <c r="AO118" i="2"/>
  <c r="AN118" i="2"/>
  <c r="AQ117" i="2"/>
  <c r="AP117" i="2"/>
  <c r="AO117" i="2"/>
  <c r="AN117" i="2"/>
  <c r="AQ116" i="2"/>
  <c r="AP116" i="2"/>
  <c r="AO116" i="2"/>
  <c r="AN116" i="2"/>
  <c r="AM120" i="2"/>
  <c r="AM119" i="2"/>
  <c r="AM118" i="2"/>
  <c r="AM117" i="2"/>
  <c r="AM116" i="2"/>
  <c r="AQ113" i="2"/>
  <c r="AP113" i="2"/>
  <c r="AO113" i="2"/>
  <c r="AN113" i="2"/>
  <c r="AQ112" i="2"/>
  <c r="AP112" i="2"/>
  <c r="AO112" i="2"/>
  <c r="AN112" i="2"/>
  <c r="AQ111" i="2"/>
  <c r="AP111" i="2"/>
  <c r="AO111" i="2"/>
  <c r="AN111" i="2"/>
  <c r="AQ110" i="2"/>
  <c r="AP110" i="2"/>
  <c r="AO110" i="2"/>
  <c r="AN110" i="2"/>
  <c r="AQ109" i="2"/>
  <c r="AP109" i="2"/>
  <c r="AO109" i="2"/>
  <c r="AN109" i="2"/>
  <c r="AM113" i="2"/>
  <c r="AM112" i="2"/>
  <c r="AM111" i="2"/>
  <c r="AM110" i="2"/>
  <c r="AM109" i="2"/>
  <c r="AQ18" i="2"/>
  <c r="AP18" i="2"/>
  <c r="AO18" i="2"/>
  <c r="AN18" i="2"/>
  <c r="AQ17" i="2"/>
  <c r="AP17" i="2"/>
  <c r="AO17" i="2"/>
  <c r="AN17" i="2"/>
  <c r="AQ16" i="2"/>
  <c r="AP16" i="2"/>
  <c r="AO16" i="2"/>
  <c r="AN16" i="2"/>
  <c r="AQ13" i="2"/>
  <c r="AP13" i="2"/>
  <c r="AO13" i="2"/>
  <c r="AN13" i="2"/>
  <c r="AQ10" i="2"/>
  <c r="AP10" i="2"/>
  <c r="AO10" i="2"/>
  <c r="AN10" i="2"/>
  <c r="AM18" i="2"/>
  <c r="AM17" i="2"/>
  <c r="AM16" i="2"/>
  <c r="AM13" i="2"/>
  <c r="AM10" i="2"/>
  <c r="AL106" i="2"/>
  <c r="AL105" i="2"/>
  <c r="AL104" i="2"/>
  <c r="AL101" i="2"/>
  <c r="AL98" i="2"/>
  <c r="AL95" i="2"/>
  <c r="AL94" i="2"/>
  <c r="AL93" i="2"/>
  <c r="AL90" i="2"/>
  <c r="AL87" i="2"/>
  <c r="AL84" i="2"/>
  <c r="AL83" i="2"/>
  <c r="AL82" i="2"/>
  <c r="AL79" i="2"/>
  <c r="AL76" i="2"/>
  <c r="AL73" i="2"/>
  <c r="AL72" i="2"/>
  <c r="AL71" i="2"/>
  <c r="AL68" i="2"/>
  <c r="AL65" i="2"/>
  <c r="AL62" i="2"/>
  <c r="AL61" i="2"/>
  <c r="AL60" i="2"/>
  <c r="AL57" i="2"/>
  <c r="AL54" i="2"/>
  <c r="AL51" i="2"/>
  <c r="AL50" i="2"/>
  <c r="AL49" i="2"/>
  <c r="AL46" i="2"/>
  <c r="AL43" i="2"/>
  <c r="AL40" i="2"/>
  <c r="AL39" i="2"/>
  <c r="AL38" i="2"/>
  <c r="AL35" i="2"/>
  <c r="AL32" i="2"/>
  <c r="AL24" i="2"/>
  <c r="AL27" i="2"/>
  <c r="AL28" i="2"/>
  <c r="AL29" i="2"/>
  <c r="AL21" i="2"/>
  <c r="AN134" i="3" l="1"/>
  <c r="AO127" i="3"/>
  <c r="AQ92" i="3"/>
  <c r="AQ78" i="3"/>
  <c r="AN85" i="3"/>
  <c r="AN106" i="3"/>
  <c r="AN92" i="3"/>
  <c r="AM127" i="3"/>
  <c r="AM92" i="3"/>
  <c r="AM78" i="3"/>
  <c r="AN15" i="3"/>
  <c r="AN78" i="3"/>
  <c r="AP106" i="3"/>
  <c r="AN127" i="3"/>
  <c r="AO78" i="3"/>
  <c r="AO92" i="3"/>
  <c r="AM113" i="3"/>
  <c r="AM106" i="3"/>
  <c r="AM149" i="2"/>
  <c r="AP78" i="3"/>
  <c r="AL92" i="3"/>
  <c r="AP92" i="3"/>
  <c r="AO113" i="3"/>
  <c r="AL127" i="3"/>
  <c r="AP127" i="3"/>
  <c r="AO149" i="2"/>
  <c r="AN149" i="2"/>
  <c r="AM15" i="3"/>
  <c r="AQ15" i="3"/>
  <c r="AO15" i="3"/>
  <c r="AM85" i="3"/>
  <c r="AQ85" i="3"/>
  <c r="AO85" i="3"/>
  <c r="AN113" i="3"/>
  <c r="AL113" i="3"/>
  <c r="AP113" i="3"/>
  <c r="AM134" i="3"/>
  <c r="AO134" i="3"/>
  <c r="AP149" i="2"/>
  <c r="AP15" i="3"/>
  <c r="AP85" i="3"/>
  <c r="AL134" i="3"/>
  <c r="AP134" i="3"/>
  <c r="AL106" i="3"/>
  <c r="P101" i="2" l="1"/>
  <c r="P104" i="2"/>
  <c r="P105" i="2"/>
  <c r="P106" i="2"/>
  <c r="P98" i="2"/>
  <c r="P67" i="3"/>
  <c r="P68" i="3"/>
  <c r="P69" i="3"/>
  <c r="P70" i="3"/>
  <c r="P66" i="3"/>
  <c r="C176" i="2" l="1"/>
  <c r="D176" i="2"/>
  <c r="E176" i="2"/>
  <c r="F176" i="2"/>
  <c r="G176" i="2"/>
  <c r="H176" i="2"/>
  <c r="I176" i="2"/>
  <c r="J176" i="2"/>
  <c r="K176" i="2"/>
  <c r="L176" i="2"/>
  <c r="M176" i="2"/>
  <c r="N176" i="2"/>
  <c r="O176" i="2"/>
  <c r="N137" i="3" l="1"/>
  <c r="N136" i="3"/>
  <c r="M137" i="3"/>
  <c r="M136" i="3"/>
  <c r="L137" i="3"/>
  <c r="L136" i="3"/>
  <c r="K137" i="3"/>
  <c r="AS137" i="3" s="1"/>
  <c r="K136" i="3"/>
  <c r="AS136" i="3" s="1"/>
  <c r="J137" i="3"/>
  <c r="AR137" i="3" s="1"/>
  <c r="J136" i="3"/>
  <c r="AR136" i="3" s="1"/>
  <c r="I137" i="3"/>
  <c r="AQ137" i="3" s="1"/>
  <c r="I136" i="3"/>
  <c r="AQ136" i="3" s="1"/>
  <c r="H137" i="3"/>
  <c r="AP137" i="3" s="1"/>
  <c r="H136" i="3"/>
  <c r="AP136" i="3" s="1"/>
  <c r="AP141" i="3" s="1"/>
  <c r="G137" i="3"/>
  <c r="AO137" i="3" s="1"/>
  <c r="G136" i="3"/>
  <c r="AO136" i="3" s="1"/>
  <c r="F137" i="3"/>
  <c r="AN137" i="3" s="1"/>
  <c r="F136" i="3"/>
  <c r="AN136" i="3" s="1"/>
  <c r="E137" i="3"/>
  <c r="AM137" i="3" s="1"/>
  <c r="E136" i="3"/>
  <c r="AM136" i="3" s="1"/>
  <c r="D137" i="3"/>
  <c r="AL137" i="3" s="1"/>
  <c r="D136" i="3"/>
  <c r="AL136" i="3" s="1"/>
  <c r="C137" i="3"/>
  <c r="C136" i="3"/>
  <c r="O141" i="3"/>
  <c r="AS141" i="3" l="1"/>
  <c r="AR141" i="3"/>
  <c r="AQ141" i="3"/>
  <c r="AO141" i="3"/>
  <c r="AN141" i="3"/>
  <c r="AM141" i="3"/>
  <c r="AL141" i="3"/>
  <c r="D18" i="2"/>
  <c r="D16" i="2"/>
  <c r="D84" i="3"/>
  <c r="AL84" i="3" s="1"/>
  <c r="D81" i="3"/>
  <c r="AL81" i="3" s="1"/>
  <c r="D80" i="3"/>
  <c r="AL80" i="3" s="1"/>
  <c r="D77" i="3"/>
  <c r="AL77" i="3" s="1"/>
  <c r="D74" i="3"/>
  <c r="AL74" i="3" s="1"/>
  <c r="D73" i="3"/>
  <c r="AL73" i="3" s="1"/>
  <c r="D14" i="3"/>
  <c r="AL14" i="3" s="1"/>
  <c r="AL15" i="3" s="1"/>
  <c r="AL85" i="3" l="1"/>
  <c r="AL78" i="3"/>
  <c r="D85" i="3"/>
  <c r="AK96" i="2"/>
  <c r="AK85" i="2"/>
  <c r="AK74" i="2"/>
  <c r="N71" i="3" l="1"/>
  <c r="F71" i="3" l="1"/>
  <c r="G71" i="3"/>
  <c r="H71" i="3"/>
  <c r="I71" i="3"/>
  <c r="J71" i="3"/>
  <c r="AR71" i="3" s="1"/>
  <c r="K71" i="3"/>
  <c r="AS71" i="3" s="1"/>
  <c r="L71" i="3"/>
  <c r="AT71" i="3" s="1"/>
  <c r="M71" i="3"/>
  <c r="E71" i="3" l="1"/>
  <c r="AM71" i="3" s="1"/>
  <c r="D71" i="3" l="1"/>
  <c r="C71" i="3"/>
  <c r="AK71" i="3" s="1"/>
  <c r="E107" i="2"/>
  <c r="F107" i="2"/>
  <c r="G107" i="2"/>
  <c r="H107" i="2"/>
  <c r="I107" i="2"/>
  <c r="J107" i="2"/>
  <c r="AR107" i="2" s="1"/>
  <c r="K107" i="2"/>
  <c r="AS107" i="2" s="1"/>
  <c r="L107" i="2"/>
  <c r="AT107" i="2" s="1"/>
  <c r="M107" i="2"/>
  <c r="N107" i="2"/>
  <c r="D107" i="2" l="1"/>
  <c r="C107" i="2" l="1"/>
  <c r="AK107" i="2" s="1"/>
  <c r="C125" i="2" l="1"/>
  <c r="C124" i="2"/>
  <c r="C123" i="2"/>
  <c r="C111" i="2"/>
  <c r="C110" i="2"/>
  <c r="C109" i="2"/>
  <c r="C18" i="2"/>
  <c r="C81" i="3"/>
  <c r="C80" i="3"/>
  <c r="C84" i="3"/>
  <c r="C77" i="3"/>
  <c r="C74" i="3"/>
  <c r="C73" i="3"/>
  <c r="C14" i="3"/>
  <c r="C85" i="3" l="1"/>
  <c r="U141" i="3"/>
  <c r="T141" i="3"/>
  <c r="S141" i="3"/>
  <c r="R141" i="3"/>
  <c r="Q141" i="3"/>
  <c r="P141" i="3"/>
  <c r="N141" i="3"/>
  <c r="M141" i="3"/>
  <c r="L141" i="3"/>
  <c r="K141" i="3"/>
  <c r="J141" i="3"/>
  <c r="I141" i="3"/>
  <c r="H141" i="3"/>
  <c r="G141" i="3"/>
  <c r="F141" i="3"/>
  <c r="E141" i="3"/>
  <c r="D141" i="3"/>
  <c r="C141" i="3"/>
  <c r="AK140" i="3"/>
  <c r="AK139" i="3"/>
  <c r="AK138" i="3"/>
  <c r="AK137" i="3"/>
  <c r="AK136" i="3"/>
  <c r="U134" i="3"/>
  <c r="T134" i="3"/>
  <c r="S134" i="3"/>
  <c r="R134" i="3"/>
  <c r="Q134" i="3"/>
  <c r="P134" i="3"/>
  <c r="O134" i="3"/>
  <c r="N134" i="3"/>
  <c r="M134" i="3"/>
  <c r="L134" i="3"/>
  <c r="K134" i="3"/>
  <c r="J134" i="3"/>
  <c r="I134" i="3"/>
  <c r="H134" i="3"/>
  <c r="G134" i="3"/>
  <c r="F134" i="3"/>
  <c r="E134" i="3"/>
  <c r="D134" i="3"/>
  <c r="C134" i="3"/>
  <c r="AK133" i="3"/>
  <c r="AK132" i="3"/>
  <c r="AK131" i="3"/>
  <c r="AK130" i="3"/>
  <c r="AK129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C127" i="3"/>
  <c r="AK126" i="3"/>
  <c r="AK125" i="3"/>
  <c r="AK124" i="3"/>
  <c r="AK123" i="3"/>
  <c r="AK122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C113" i="3"/>
  <c r="AK112" i="3"/>
  <c r="AK111" i="3"/>
  <c r="AK110" i="3"/>
  <c r="AK109" i="3"/>
  <c r="AK108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C106" i="3"/>
  <c r="AK105" i="3"/>
  <c r="AK104" i="3"/>
  <c r="AK103" i="3"/>
  <c r="AK102" i="3"/>
  <c r="AK101" i="3"/>
  <c r="U98" i="3"/>
  <c r="S98" i="3"/>
  <c r="Q98" i="3"/>
  <c r="P98" i="3"/>
  <c r="O98" i="3"/>
  <c r="O119" i="3" s="1"/>
  <c r="N98" i="3"/>
  <c r="N119" i="3" s="1"/>
  <c r="M98" i="3"/>
  <c r="M119" i="3" s="1"/>
  <c r="L98" i="3"/>
  <c r="K98" i="3"/>
  <c r="J98" i="3"/>
  <c r="I98" i="3"/>
  <c r="H98" i="3"/>
  <c r="H119" i="3" s="1"/>
  <c r="G98" i="3"/>
  <c r="G119" i="3" s="1"/>
  <c r="F98" i="3"/>
  <c r="E98" i="3"/>
  <c r="D98" i="3"/>
  <c r="D119" i="3" s="1"/>
  <c r="C98" i="3"/>
  <c r="C119" i="3" s="1"/>
  <c r="U97" i="3"/>
  <c r="S97" i="3"/>
  <c r="Q97" i="3"/>
  <c r="P97" i="3"/>
  <c r="O97" i="3"/>
  <c r="O118" i="3" s="1"/>
  <c r="N97" i="3"/>
  <c r="N118" i="3" s="1"/>
  <c r="M97" i="3"/>
  <c r="M118" i="3" s="1"/>
  <c r="L97" i="3"/>
  <c r="K97" i="3"/>
  <c r="J97" i="3"/>
  <c r="I97" i="3"/>
  <c r="I118" i="3" s="1"/>
  <c r="H97" i="3"/>
  <c r="G97" i="3"/>
  <c r="F97" i="3"/>
  <c r="F118" i="3" s="1"/>
  <c r="E97" i="3"/>
  <c r="E118" i="3" s="1"/>
  <c r="D97" i="3"/>
  <c r="C97" i="3"/>
  <c r="U96" i="3"/>
  <c r="S96" i="3"/>
  <c r="Q96" i="3"/>
  <c r="P96" i="3"/>
  <c r="O96" i="3"/>
  <c r="O117" i="3" s="1"/>
  <c r="N96" i="3"/>
  <c r="N117" i="3" s="1"/>
  <c r="M96" i="3"/>
  <c r="M117" i="3" s="1"/>
  <c r="L96" i="3"/>
  <c r="K96" i="3"/>
  <c r="J96" i="3"/>
  <c r="I96" i="3"/>
  <c r="H96" i="3"/>
  <c r="H117" i="3" s="1"/>
  <c r="G96" i="3"/>
  <c r="G117" i="3" s="1"/>
  <c r="F96" i="3"/>
  <c r="E96" i="3"/>
  <c r="D96" i="3"/>
  <c r="D117" i="3" s="1"/>
  <c r="C96" i="3"/>
  <c r="C117" i="3" s="1"/>
  <c r="U95" i="3"/>
  <c r="S95" i="3"/>
  <c r="Q95" i="3"/>
  <c r="P95" i="3"/>
  <c r="O95" i="3"/>
  <c r="O116" i="3" s="1"/>
  <c r="N95" i="3"/>
  <c r="N116" i="3" s="1"/>
  <c r="M95" i="3"/>
  <c r="M116" i="3" s="1"/>
  <c r="L95" i="3"/>
  <c r="AT95" i="3" s="1"/>
  <c r="K95" i="3"/>
  <c r="J95" i="3"/>
  <c r="I95" i="3"/>
  <c r="I116" i="3" s="1"/>
  <c r="H95" i="3"/>
  <c r="AP95" i="3" s="1"/>
  <c r="G95" i="3"/>
  <c r="F95" i="3"/>
  <c r="F116" i="3" s="1"/>
  <c r="E95" i="3"/>
  <c r="E116" i="3" s="1"/>
  <c r="D95" i="3"/>
  <c r="C95" i="3"/>
  <c r="U94" i="3"/>
  <c r="S94" i="3"/>
  <c r="Q94" i="3"/>
  <c r="P94" i="3"/>
  <c r="O94" i="3"/>
  <c r="N94" i="3"/>
  <c r="M94" i="3"/>
  <c r="M115" i="3" s="1"/>
  <c r="L94" i="3"/>
  <c r="K94" i="3"/>
  <c r="AS94" i="3" s="1"/>
  <c r="J94" i="3"/>
  <c r="AR94" i="3" s="1"/>
  <c r="I94" i="3"/>
  <c r="H94" i="3"/>
  <c r="H115" i="3" s="1"/>
  <c r="G94" i="3"/>
  <c r="F94" i="3"/>
  <c r="AN94" i="3" s="1"/>
  <c r="E94" i="3"/>
  <c r="D94" i="3"/>
  <c r="D115" i="3" s="1"/>
  <c r="C94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C92" i="3"/>
  <c r="AK91" i="3"/>
  <c r="AK90" i="3"/>
  <c r="AK89" i="3"/>
  <c r="AK88" i="3"/>
  <c r="AK87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AK84" i="3"/>
  <c r="AK83" i="3"/>
  <c r="AK82" i="3"/>
  <c r="AK81" i="3"/>
  <c r="AK80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AK77" i="3"/>
  <c r="AK76" i="3"/>
  <c r="AK75" i="3"/>
  <c r="AK74" i="3"/>
  <c r="AK73" i="3"/>
  <c r="U71" i="3"/>
  <c r="AQ71" i="3" s="1"/>
  <c r="T71" i="3"/>
  <c r="AP71" i="3" s="1"/>
  <c r="S71" i="3"/>
  <c r="AO71" i="3" s="1"/>
  <c r="R71" i="3"/>
  <c r="AN71" i="3" s="1"/>
  <c r="P71" i="3"/>
  <c r="AL71" i="3" s="1"/>
  <c r="U64" i="3"/>
  <c r="AQ64" i="3" s="1"/>
  <c r="T64" i="3"/>
  <c r="AP64" i="3" s="1"/>
  <c r="S64" i="3"/>
  <c r="AO64" i="3" s="1"/>
  <c r="R64" i="3"/>
  <c r="AN64" i="3" s="1"/>
  <c r="Q64" i="3"/>
  <c r="AM64" i="3" s="1"/>
  <c r="P64" i="3"/>
  <c r="AL64" i="3" s="1"/>
  <c r="U57" i="3"/>
  <c r="AQ57" i="3" s="1"/>
  <c r="T57" i="3"/>
  <c r="AP57" i="3" s="1"/>
  <c r="S57" i="3"/>
  <c r="AO57" i="3" s="1"/>
  <c r="R57" i="3"/>
  <c r="AN57" i="3" s="1"/>
  <c r="Q57" i="3"/>
  <c r="AM57" i="3" s="1"/>
  <c r="P57" i="3"/>
  <c r="AL57" i="3" s="1"/>
  <c r="U50" i="3"/>
  <c r="AQ50" i="3" s="1"/>
  <c r="T50" i="3"/>
  <c r="AP50" i="3" s="1"/>
  <c r="S50" i="3"/>
  <c r="AO50" i="3" s="1"/>
  <c r="R50" i="3"/>
  <c r="AN50" i="3" s="1"/>
  <c r="Q50" i="3"/>
  <c r="AM50" i="3" s="1"/>
  <c r="P50" i="3"/>
  <c r="AL50" i="3" s="1"/>
  <c r="U43" i="3"/>
  <c r="AQ43" i="3" s="1"/>
  <c r="T43" i="3"/>
  <c r="AP43" i="3" s="1"/>
  <c r="S43" i="3"/>
  <c r="AO43" i="3" s="1"/>
  <c r="R43" i="3"/>
  <c r="AN43" i="3" s="1"/>
  <c r="Q43" i="3"/>
  <c r="AM43" i="3" s="1"/>
  <c r="P43" i="3"/>
  <c r="AL43" i="3" s="1"/>
  <c r="U36" i="3"/>
  <c r="AQ36" i="3" s="1"/>
  <c r="T36" i="3"/>
  <c r="AP36" i="3" s="1"/>
  <c r="S36" i="3"/>
  <c r="AO36" i="3" s="1"/>
  <c r="R36" i="3"/>
  <c r="AN36" i="3" s="1"/>
  <c r="Q36" i="3"/>
  <c r="AM36" i="3" s="1"/>
  <c r="P36" i="3"/>
  <c r="AL36" i="3" s="1"/>
  <c r="U29" i="3"/>
  <c r="AQ29" i="3" s="1"/>
  <c r="T29" i="3"/>
  <c r="AP29" i="3" s="1"/>
  <c r="S29" i="3"/>
  <c r="AO29" i="3" s="1"/>
  <c r="R29" i="3"/>
  <c r="AN29" i="3" s="1"/>
  <c r="Q29" i="3"/>
  <c r="AM29" i="3" s="1"/>
  <c r="P29" i="3"/>
  <c r="AL29" i="3" s="1"/>
  <c r="U22" i="3"/>
  <c r="AQ22" i="3" s="1"/>
  <c r="T22" i="3"/>
  <c r="AP22" i="3" s="1"/>
  <c r="S22" i="3"/>
  <c r="AO22" i="3" s="1"/>
  <c r="R22" i="3"/>
  <c r="AN22" i="3" s="1"/>
  <c r="Q22" i="3"/>
  <c r="AM22" i="3" s="1"/>
  <c r="P22" i="3"/>
  <c r="AL22" i="3" s="1"/>
  <c r="A16" i="3"/>
  <c r="A23" i="3" s="1"/>
  <c r="A30" i="3" s="1"/>
  <c r="A37" i="3" s="1"/>
  <c r="A44" i="3" s="1"/>
  <c r="A51" i="3" s="1"/>
  <c r="A58" i="3" s="1"/>
  <c r="A65" i="3" s="1"/>
  <c r="A72" i="3" s="1"/>
  <c r="A79" i="3" s="1"/>
  <c r="A86" i="3" s="1"/>
  <c r="A93" i="3" s="1"/>
  <c r="A100" i="3" s="1"/>
  <c r="A107" i="3" s="1"/>
  <c r="A114" i="3" s="1"/>
  <c r="A121" i="3" s="1"/>
  <c r="A128" i="3" s="1"/>
  <c r="A135" i="3" s="1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AK14" i="3"/>
  <c r="AK13" i="3"/>
  <c r="AK12" i="3"/>
  <c r="AK11" i="3"/>
  <c r="AK10" i="3"/>
  <c r="L118" i="3" l="1"/>
  <c r="AT118" i="3" s="1"/>
  <c r="AT97" i="3"/>
  <c r="L119" i="3"/>
  <c r="AT119" i="3" s="1"/>
  <c r="AT98" i="3"/>
  <c r="L115" i="3"/>
  <c r="AT115" i="3" s="1"/>
  <c r="AT94" i="3"/>
  <c r="AT99" i="3" s="1"/>
  <c r="K119" i="3"/>
  <c r="AS119" i="3" s="1"/>
  <c r="AS98" i="3"/>
  <c r="L117" i="3"/>
  <c r="AT117" i="3" s="1"/>
  <c r="AT96" i="3"/>
  <c r="K116" i="3"/>
  <c r="AS116" i="3" s="1"/>
  <c r="AS95" i="3"/>
  <c r="K117" i="3"/>
  <c r="AS117" i="3" s="1"/>
  <c r="AS96" i="3"/>
  <c r="K118" i="3"/>
  <c r="AS118" i="3" s="1"/>
  <c r="AS97" i="3"/>
  <c r="J116" i="3"/>
  <c r="AR116" i="3" s="1"/>
  <c r="AR95" i="3"/>
  <c r="J117" i="3"/>
  <c r="AR117" i="3" s="1"/>
  <c r="AR96" i="3"/>
  <c r="J118" i="3"/>
  <c r="AR118" i="3" s="1"/>
  <c r="AR97" i="3"/>
  <c r="J119" i="3"/>
  <c r="AR119" i="3" s="1"/>
  <c r="AR98" i="3"/>
  <c r="AO97" i="3"/>
  <c r="AO94" i="3"/>
  <c r="AK94" i="3"/>
  <c r="AK119" i="3"/>
  <c r="AM94" i="3"/>
  <c r="AK117" i="3"/>
  <c r="AK95" i="3"/>
  <c r="S118" i="3"/>
  <c r="S116" i="3"/>
  <c r="AO95" i="3"/>
  <c r="U118" i="3"/>
  <c r="AQ118" i="3" s="1"/>
  <c r="AQ97" i="3"/>
  <c r="R119" i="3"/>
  <c r="AN98" i="3"/>
  <c r="Q117" i="3"/>
  <c r="AM96" i="3"/>
  <c r="U117" i="3"/>
  <c r="AQ96" i="3"/>
  <c r="R118" i="3"/>
  <c r="AN118" i="3" s="1"/>
  <c r="AN97" i="3"/>
  <c r="S119" i="3"/>
  <c r="AO119" i="3" s="1"/>
  <c r="AO98" i="3"/>
  <c r="Q118" i="3"/>
  <c r="AM118" i="3" s="1"/>
  <c r="AM97" i="3"/>
  <c r="T115" i="3"/>
  <c r="AP115" i="3" s="1"/>
  <c r="AP94" i="3"/>
  <c r="Q116" i="3"/>
  <c r="AM116" i="3" s="1"/>
  <c r="AM95" i="3"/>
  <c r="U116" i="3"/>
  <c r="AQ116" i="3" s="1"/>
  <c r="AQ95" i="3"/>
  <c r="R117" i="3"/>
  <c r="AN96" i="3"/>
  <c r="T119" i="3"/>
  <c r="AP119" i="3" s="1"/>
  <c r="AP98" i="3"/>
  <c r="T117" i="3"/>
  <c r="AP117" i="3" s="1"/>
  <c r="AP96" i="3"/>
  <c r="U115" i="3"/>
  <c r="AQ94" i="3"/>
  <c r="R116" i="3"/>
  <c r="AN116" i="3" s="1"/>
  <c r="AN95" i="3"/>
  <c r="S117" i="3"/>
  <c r="AO117" i="3" s="1"/>
  <c r="AO96" i="3"/>
  <c r="T118" i="3"/>
  <c r="AP97" i="3"/>
  <c r="Q119" i="3"/>
  <c r="AM98" i="3"/>
  <c r="U119" i="3"/>
  <c r="AQ98" i="3"/>
  <c r="P116" i="3"/>
  <c r="AL95" i="3"/>
  <c r="P119" i="3"/>
  <c r="AL119" i="3" s="1"/>
  <c r="AL98" i="3"/>
  <c r="P118" i="3"/>
  <c r="AL97" i="3"/>
  <c r="P115" i="3"/>
  <c r="AL115" i="3" s="1"/>
  <c r="AL94" i="3"/>
  <c r="P117" i="3"/>
  <c r="AL117" i="3" s="1"/>
  <c r="AL96" i="3"/>
  <c r="I115" i="3"/>
  <c r="R99" i="3"/>
  <c r="T99" i="3"/>
  <c r="Q99" i="3"/>
  <c r="AK106" i="3"/>
  <c r="AK92" i="3"/>
  <c r="AK134" i="3"/>
  <c r="AK141" i="3"/>
  <c r="AK127" i="3"/>
  <c r="F119" i="3"/>
  <c r="Q115" i="3"/>
  <c r="P99" i="3"/>
  <c r="AK97" i="3"/>
  <c r="N99" i="3"/>
  <c r="M120" i="3"/>
  <c r="L99" i="3"/>
  <c r="J99" i="3"/>
  <c r="I117" i="3"/>
  <c r="I99" i="3"/>
  <c r="I119" i="3"/>
  <c r="H99" i="3"/>
  <c r="H118" i="3"/>
  <c r="G116" i="3"/>
  <c r="G118" i="3"/>
  <c r="E115" i="3"/>
  <c r="E117" i="3"/>
  <c r="E119" i="3"/>
  <c r="C118" i="3"/>
  <c r="AK118" i="3" s="1"/>
  <c r="AK96" i="3"/>
  <c r="C116" i="3"/>
  <c r="AK116" i="3" s="1"/>
  <c r="AK78" i="3"/>
  <c r="AK15" i="3"/>
  <c r="F99" i="3"/>
  <c r="C99" i="3"/>
  <c r="C115" i="3"/>
  <c r="K99" i="3"/>
  <c r="K115" i="3"/>
  <c r="N115" i="3"/>
  <c r="N120" i="3" s="1"/>
  <c r="D116" i="3"/>
  <c r="T116" i="3"/>
  <c r="E99" i="3"/>
  <c r="M99" i="3"/>
  <c r="U99" i="3"/>
  <c r="J115" i="3"/>
  <c r="R115" i="3"/>
  <c r="H116" i="3"/>
  <c r="F117" i="3"/>
  <c r="D118" i="3"/>
  <c r="AK85" i="3"/>
  <c r="G99" i="3"/>
  <c r="G115" i="3"/>
  <c r="O99" i="3"/>
  <c r="O115" i="3"/>
  <c r="O120" i="3" s="1"/>
  <c r="S99" i="3"/>
  <c r="S115" i="3"/>
  <c r="F115" i="3"/>
  <c r="L116" i="3"/>
  <c r="AK98" i="3"/>
  <c r="D99" i="3"/>
  <c r="AK113" i="3"/>
  <c r="AK124" i="2"/>
  <c r="AL124" i="2"/>
  <c r="AK125" i="2"/>
  <c r="AL125" i="2"/>
  <c r="AK126" i="2"/>
  <c r="AL126" i="2"/>
  <c r="AK127" i="2"/>
  <c r="AL127" i="2"/>
  <c r="AL123" i="2"/>
  <c r="AK123" i="2"/>
  <c r="AK117" i="2"/>
  <c r="AL117" i="2"/>
  <c r="AK118" i="2"/>
  <c r="AL118" i="2"/>
  <c r="AK119" i="2"/>
  <c r="AL119" i="2"/>
  <c r="AK120" i="2"/>
  <c r="AL120" i="2"/>
  <c r="AL116" i="2"/>
  <c r="AK116" i="2"/>
  <c r="AK110" i="2"/>
  <c r="AL110" i="2"/>
  <c r="AK111" i="2"/>
  <c r="AL111" i="2"/>
  <c r="AK112" i="2"/>
  <c r="AL112" i="2"/>
  <c r="AK113" i="2"/>
  <c r="AL113" i="2"/>
  <c r="AL109" i="2"/>
  <c r="AK109" i="2"/>
  <c r="P41" i="2"/>
  <c r="AL41" i="2" s="1"/>
  <c r="AM41" i="2"/>
  <c r="R41" i="2"/>
  <c r="AN41" i="2" s="1"/>
  <c r="S41" i="2"/>
  <c r="AO41" i="2" s="1"/>
  <c r="T41" i="2"/>
  <c r="AP41" i="2" s="1"/>
  <c r="U41" i="2"/>
  <c r="AQ41" i="2" s="1"/>
  <c r="P52" i="2"/>
  <c r="AL52" i="2" s="1"/>
  <c r="AM52" i="2"/>
  <c r="R52" i="2"/>
  <c r="AN52" i="2" s="1"/>
  <c r="S52" i="2"/>
  <c r="AO52" i="2" s="1"/>
  <c r="T52" i="2"/>
  <c r="AP52" i="2" s="1"/>
  <c r="U52" i="2"/>
  <c r="AQ52" i="2" s="1"/>
  <c r="P63" i="2"/>
  <c r="AL63" i="2" s="1"/>
  <c r="AM63" i="2"/>
  <c r="R63" i="2"/>
  <c r="AN63" i="2" s="1"/>
  <c r="S63" i="2"/>
  <c r="AO63" i="2" s="1"/>
  <c r="T63" i="2"/>
  <c r="AP63" i="2" s="1"/>
  <c r="U63" i="2"/>
  <c r="AQ63" i="2" s="1"/>
  <c r="P74" i="2"/>
  <c r="AL74" i="2" s="1"/>
  <c r="AM74" i="2"/>
  <c r="R74" i="2"/>
  <c r="AN74" i="2" s="1"/>
  <c r="S74" i="2"/>
  <c r="AO74" i="2" s="1"/>
  <c r="T74" i="2"/>
  <c r="AP74" i="2" s="1"/>
  <c r="U74" i="2"/>
  <c r="AQ74" i="2" s="1"/>
  <c r="P85" i="2"/>
  <c r="AL85" i="2" s="1"/>
  <c r="AM85" i="2"/>
  <c r="R85" i="2"/>
  <c r="AN85" i="2" s="1"/>
  <c r="S85" i="2"/>
  <c r="AO85" i="2" s="1"/>
  <c r="T85" i="2"/>
  <c r="AP85" i="2" s="1"/>
  <c r="U85" i="2"/>
  <c r="AQ85" i="2" s="1"/>
  <c r="P96" i="2"/>
  <c r="AL96" i="2" s="1"/>
  <c r="AM96" i="2"/>
  <c r="R96" i="2"/>
  <c r="AN96" i="2" s="1"/>
  <c r="S96" i="2"/>
  <c r="AO96" i="2" s="1"/>
  <c r="T96" i="2"/>
  <c r="AP96" i="2" s="1"/>
  <c r="U96" i="2"/>
  <c r="AQ96" i="2" s="1"/>
  <c r="P107" i="2"/>
  <c r="AL107" i="2" s="1"/>
  <c r="AM107" i="2"/>
  <c r="R107" i="2"/>
  <c r="AN107" i="2" s="1"/>
  <c r="S107" i="2"/>
  <c r="AO107" i="2" s="1"/>
  <c r="T107" i="2"/>
  <c r="AP107" i="2" s="1"/>
  <c r="U107" i="2"/>
  <c r="AQ107" i="2" s="1"/>
  <c r="E114" i="2"/>
  <c r="F114" i="2"/>
  <c r="G114" i="2"/>
  <c r="H114" i="2"/>
  <c r="I114" i="2"/>
  <c r="J114" i="2"/>
  <c r="K114" i="2"/>
  <c r="L114" i="2"/>
  <c r="M114" i="2"/>
  <c r="N114" i="2"/>
  <c r="O114" i="2"/>
  <c r="P114" i="2"/>
  <c r="Q114" i="2"/>
  <c r="R114" i="2"/>
  <c r="S114" i="2"/>
  <c r="T114" i="2"/>
  <c r="U114" i="2"/>
  <c r="E121" i="2"/>
  <c r="F121" i="2"/>
  <c r="G121" i="2"/>
  <c r="H121" i="2"/>
  <c r="I121" i="2"/>
  <c r="J121" i="2"/>
  <c r="K121" i="2"/>
  <c r="L121" i="2"/>
  <c r="M121" i="2"/>
  <c r="N121" i="2"/>
  <c r="O121" i="2"/>
  <c r="P121" i="2"/>
  <c r="Q121" i="2"/>
  <c r="R121" i="2"/>
  <c r="S121" i="2"/>
  <c r="T121" i="2"/>
  <c r="U121" i="2"/>
  <c r="E128" i="2"/>
  <c r="F128" i="2"/>
  <c r="G128" i="2"/>
  <c r="H128" i="2"/>
  <c r="I128" i="2"/>
  <c r="J128" i="2"/>
  <c r="K128" i="2"/>
  <c r="L128" i="2"/>
  <c r="M128" i="2"/>
  <c r="N128" i="2"/>
  <c r="O128" i="2"/>
  <c r="P128" i="2"/>
  <c r="Q128" i="2"/>
  <c r="R128" i="2"/>
  <c r="S128" i="2"/>
  <c r="T128" i="2"/>
  <c r="U128" i="2"/>
  <c r="D114" i="2"/>
  <c r="D121" i="2"/>
  <c r="D128" i="2"/>
  <c r="C128" i="2"/>
  <c r="C121" i="2"/>
  <c r="C114" i="2"/>
  <c r="P30" i="2"/>
  <c r="AL30" i="2" s="1"/>
  <c r="AM30" i="2"/>
  <c r="R30" i="2"/>
  <c r="AN30" i="2" s="1"/>
  <c r="S30" i="2"/>
  <c r="AO30" i="2" s="1"/>
  <c r="T30" i="2"/>
  <c r="AP30" i="2" s="1"/>
  <c r="U30" i="2"/>
  <c r="AQ30" i="2" s="1"/>
  <c r="AL10" i="2"/>
  <c r="AL13" i="2"/>
  <c r="AL16" i="2"/>
  <c r="AL17" i="2"/>
  <c r="AL18" i="2"/>
  <c r="AK13" i="2"/>
  <c r="AK16" i="2"/>
  <c r="AK17" i="2"/>
  <c r="AK18" i="2"/>
  <c r="AK10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D19" i="2"/>
  <c r="C19" i="2"/>
  <c r="AL178" i="2"/>
  <c r="AL181" i="2"/>
  <c r="AL184" i="2"/>
  <c r="AL185" i="2"/>
  <c r="AL186" i="2"/>
  <c r="AK181" i="2"/>
  <c r="AK184" i="2"/>
  <c r="AK185" i="2"/>
  <c r="AK186" i="2"/>
  <c r="AK178" i="2"/>
  <c r="E187" i="2"/>
  <c r="F187" i="2"/>
  <c r="G187" i="2"/>
  <c r="H187" i="2"/>
  <c r="I187" i="2"/>
  <c r="J187" i="2"/>
  <c r="K187" i="2"/>
  <c r="L187" i="2"/>
  <c r="M187" i="2"/>
  <c r="N187" i="2"/>
  <c r="O187" i="2"/>
  <c r="P187" i="2"/>
  <c r="Q187" i="2"/>
  <c r="R187" i="2"/>
  <c r="S187" i="2"/>
  <c r="T187" i="2"/>
  <c r="U187" i="2"/>
  <c r="D187" i="2"/>
  <c r="C187" i="2"/>
  <c r="AL167" i="2"/>
  <c r="AL170" i="2"/>
  <c r="AL173" i="2"/>
  <c r="AL174" i="2"/>
  <c r="AL175" i="2"/>
  <c r="AK170" i="2"/>
  <c r="AK173" i="2"/>
  <c r="AK174" i="2"/>
  <c r="AK175" i="2"/>
  <c r="AK167" i="2"/>
  <c r="P176" i="2"/>
  <c r="Q176" i="2"/>
  <c r="R176" i="2"/>
  <c r="S176" i="2"/>
  <c r="T176" i="2"/>
  <c r="U176" i="2"/>
  <c r="AL158" i="2"/>
  <c r="AL159" i="2"/>
  <c r="AL162" i="2"/>
  <c r="AL163" i="2"/>
  <c r="AL164" i="2"/>
  <c r="AK159" i="2"/>
  <c r="AK162" i="2"/>
  <c r="AK163" i="2"/>
  <c r="AK164" i="2"/>
  <c r="AK158" i="2"/>
  <c r="G165" i="2"/>
  <c r="H165" i="2"/>
  <c r="I165" i="2"/>
  <c r="J165" i="2"/>
  <c r="K165" i="2"/>
  <c r="L165" i="2"/>
  <c r="M165" i="2"/>
  <c r="N165" i="2"/>
  <c r="O165" i="2"/>
  <c r="P165" i="2"/>
  <c r="Q165" i="2"/>
  <c r="R165" i="2"/>
  <c r="S165" i="2"/>
  <c r="T165" i="2"/>
  <c r="U165" i="2"/>
  <c r="E165" i="2"/>
  <c r="F165" i="2"/>
  <c r="D165" i="2"/>
  <c r="C165" i="2"/>
  <c r="AL144" i="2"/>
  <c r="AL145" i="2"/>
  <c r="AL146" i="2"/>
  <c r="AL147" i="2"/>
  <c r="AL148" i="2"/>
  <c r="AK145" i="2"/>
  <c r="AK146" i="2"/>
  <c r="AK147" i="2"/>
  <c r="AK148" i="2"/>
  <c r="AK144" i="2"/>
  <c r="E149" i="2"/>
  <c r="F149" i="2"/>
  <c r="G149" i="2"/>
  <c r="H149" i="2"/>
  <c r="I149" i="2"/>
  <c r="J149" i="2"/>
  <c r="K149" i="2"/>
  <c r="L149" i="2"/>
  <c r="M149" i="2"/>
  <c r="N149" i="2"/>
  <c r="O149" i="2"/>
  <c r="P149" i="2"/>
  <c r="Q149" i="2"/>
  <c r="R149" i="2"/>
  <c r="S149" i="2"/>
  <c r="T149" i="2"/>
  <c r="U149" i="2"/>
  <c r="D149" i="2"/>
  <c r="C149" i="2"/>
  <c r="AL137" i="2"/>
  <c r="AP142" i="2"/>
  <c r="AL138" i="2"/>
  <c r="AL139" i="2"/>
  <c r="AL140" i="2"/>
  <c r="AL141" i="2"/>
  <c r="AK138" i="2"/>
  <c r="AK139" i="2"/>
  <c r="AK140" i="2"/>
  <c r="AK141" i="2"/>
  <c r="AK137" i="2"/>
  <c r="D142" i="2"/>
  <c r="E142" i="2"/>
  <c r="F142" i="2"/>
  <c r="G142" i="2"/>
  <c r="H142" i="2"/>
  <c r="I142" i="2"/>
  <c r="J142" i="2"/>
  <c r="K142" i="2"/>
  <c r="L142" i="2"/>
  <c r="M142" i="2"/>
  <c r="N142" i="2"/>
  <c r="O142" i="2"/>
  <c r="P142" i="2"/>
  <c r="Q142" i="2"/>
  <c r="R142" i="2"/>
  <c r="S142" i="2"/>
  <c r="T142" i="2"/>
  <c r="U142" i="2"/>
  <c r="C142" i="2"/>
  <c r="D130" i="2"/>
  <c r="D151" i="2" s="1"/>
  <c r="E130" i="2"/>
  <c r="E151" i="2" s="1"/>
  <c r="F130" i="2"/>
  <c r="F151" i="2" s="1"/>
  <c r="G130" i="2"/>
  <c r="G151" i="2" s="1"/>
  <c r="H130" i="2"/>
  <c r="I130" i="2"/>
  <c r="I151" i="2" s="1"/>
  <c r="J130" i="2"/>
  <c r="AR130" i="2" s="1"/>
  <c r="K130" i="2"/>
  <c r="L130" i="2"/>
  <c r="M130" i="2"/>
  <c r="M151" i="2" s="1"/>
  <c r="N130" i="2"/>
  <c r="N151" i="2" s="1"/>
  <c r="O130" i="2"/>
  <c r="P130" i="2"/>
  <c r="P151" i="2" s="1"/>
  <c r="Q130" i="2"/>
  <c r="T130" i="2"/>
  <c r="D131" i="2"/>
  <c r="E131" i="2"/>
  <c r="E152" i="2" s="1"/>
  <c r="F131" i="2"/>
  <c r="AN131" i="2" s="1"/>
  <c r="G131" i="2"/>
  <c r="H131" i="2"/>
  <c r="H152" i="2" s="1"/>
  <c r="I131" i="2"/>
  <c r="I152" i="2" s="1"/>
  <c r="J131" i="2"/>
  <c r="K131" i="2"/>
  <c r="L131" i="2"/>
  <c r="M131" i="2"/>
  <c r="M152" i="2" s="1"/>
  <c r="N131" i="2"/>
  <c r="N152" i="2" s="1"/>
  <c r="O131" i="2"/>
  <c r="P131" i="2"/>
  <c r="P152" i="2" s="1"/>
  <c r="Q131" i="2"/>
  <c r="T131" i="2"/>
  <c r="D132" i="2"/>
  <c r="D153" i="2" s="1"/>
  <c r="E132" i="2"/>
  <c r="E153" i="2" s="1"/>
  <c r="F132" i="2"/>
  <c r="G132" i="2"/>
  <c r="G153" i="2" s="1"/>
  <c r="H132" i="2"/>
  <c r="H153" i="2" s="1"/>
  <c r="I132" i="2"/>
  <c r="J132" i="2"/>
  <c r="K132" i="2"/>
  <c r="L132" i="2"/>
  <c r="AT132" i="2" s="1"/>
  <c r="M132" i="2"/>
  <c r="M153" i="2" s="1"/>
  <c r="N132" i="2"/>
  <c r="N153" i="2" s="1"/>
  <c r="O132" i="2"/>
  <c r="P132" i="2"/>
  <c r="P153" i="2" s="1"/>
  <c r="Q132" i="2"/>
  <c r="T132" i="2"/>
  <c r="D133" i="2"/>
  <c r="D154" i="2" s="1"/>
  <c r="E133" i="2"/>
  <c r="E154" i="2" s="1"/>
  <c r="F133" i="2"/>
  <c r="F154" i="2" s="1"/>
  <c r="G133" i="2"/>
  <c r="G154" i="2" s="1"/>
  <c r="H133" i="2"/>
  <c r="H154" i="2" s="1"/>
  <c r="I133" i="2"/>
  <c r="J133" i="2"/>
  <c r="K133" i="2"/>
  <c r="L133" i="2"/>
  <c r="M133" i="2"/>
  <c r="M154" i="2" s="1"/>
  <c r="N133" i="2"/>
  <c r="N154" i="2" s="1"/>
  <c r="O133" i="2"/>
  <c r="O154" i="2" s="1"/>
  <c r="P133" i="2"/>
  <c r="P154" i="2" s="1"/>
  <c r="Q133" i="2"/>
  <c r="T133" i="2"/>
  <c r="D134" i="2"/>
  <c r="D155" i="2" s="1"/>
  <c r="E134" i="2"/>
  <c r="E155" i="2" s="1"/>
  <c r="F134" i="2"/>
  <c r="F155" i="2" s="1"/>
  <c r="G134" i="2"/>
  <c r="G155" i="2" s="1"/>
  <c r="H134" i="2"/>
  <c r="I134" i="2"/>
  <c r="I155" i="2" s="1"/>
  <c r="J134" i="2"/>
  <c r="K134" i="2"/>
  <c r="L134" i="2"/>
  <c r="M134" i="2"/>
  <c r="M155" i="2" s="1"/>
  <c r="N134" i="2"/>
  <c r="N155" i="2" s="1"/>
  <c r="O134" i="2"/>
  <c r="O155" i="2" s="1"/>
  <c r="P134" i="2"/>
  <c r="Q134" i="2"/>
  <c r="T134" i="2"/>
  <c r="C131" i="2"/>
  <c r="C152" i="2" s="1"/>
  <c r="C132" i="2"/>
  <c r="C153" i="2" s="1"/>
  <c r="C133" i="2"/>
  <c r="C154" i="2" s="1"/>
  <c r="C134" i="2"/>
  <c r="C155" i="2" s="1"/>
  <c r="C130" i="2"/>
  <c r="L120" i="3" l="1"/>
  <c r="AT116" i="3"/>
  <c r="AT120" i="3"/>
  <c r="L155" i="2"/>
  <c r="AT155" i="2" s="1"/>
  <c r="AT134" i="2"/>
  <c r="L152" i="2"/>
  <c r="AT152" i="2" s="1"/>
  <c r="AT131" i="2"/>
  <c r="L151" i="2"/>
  <c r="AT151" i="2" s="1"/>
  <c r="AT130" i="2"/>
  <c r="L154" i="2"/>
  <c r="AT154" i="2" s="1"/>
  <c r="AT133" i="2"/>
  <c r="K155" i="2"/>
  <c r="AS155" i="2" s="1"/>
  <c r="AS134" i="2"/>
  <c r="AS99" i="3"/>
  <c r="K151" i="2"/>
  <c r="AS151" i="2" s="1"/>
  <c r="AS130" i="2"/>
  <c r="K120" i="3"/>
  <c r="AS115" i="3"/>
  <c r="AS120" i="3" s="1"/>
  <c r="K152" i="2"/>
  <c r="AS152" i="2" s="1"/>
  <c r="AS131" i="2"/>
  <c r="K153" i="2"/>
  <c r="AS153" i="2" s="1"/>
  <c r="AS132" i="2"/>
  <c r="K154" i="2"/>
  <c r="AS154" i="2" s="1"/>
  <c r="AS133" i="2"/>
  <c r="AR99" i="3"/>
  <c r="J152" i="2"/>
  <c r="AR152" i="2" s="1"/>
  <c r="AR131" i="2"/>
  <c r="J153" i="2"/>
  <c r="AR153" i="2" s="1"/>
  <c r="AR132" i="2"/>
  <c r="J155" i="2"/>
  <c r="AR155" i="2" s="1"/>
  <c r="AR134" i="2"/>
  <c r="J154" i="2"/>
  <c r="AR154" i="2" s="1"/>
  <c r="AR133" i="2"/>
  <c r="J120" i="3"/>
  <c r="AR115" i="3"/>
  <c r="AR120" i="3" s="1"/>
  <c r="AQ115" i="3"/>
  <c r="AQ119" i="3"/>
  <c r="AQ117" i="3"/>
  <c r="AO118" i="3"/>
  <c r="AP134" i="2"/>
  <c r="AP132" i="2"/>
  <c r="AP118" i="3"/>
  <c r="AO116" i="3"/>
  <c r="AN130" i="2"/>
  <c r="AN117" i="3"/>
  <c r="AN119" i="3"/>
  <c r="AP99" i="3"/>
  <c r="AN99" i="3"/>
  <c r="AM99" i="3"/>
  <c r="I120" i="3"/>
  <c r="AM117" i="3"/>
  <c r="AM119" i="3"/>
  <c r="Q155" i="2"/>
  <c r="AM155" i="2" s="1"/>
  <c r="AM134" i="2"/>
  <c r="S154" i="2"/>
  <c r="AO154" i="2" s="1"/>
  <c r="AO133" i="2"/>
  <c r="Q153" i="2"/>
  <c r="AM153" i="2" s="1"/>
  <c r="AM132" i="2"/>
  <c r="Q151" i="2"/>
  <c r="AM151" i="2" s="1"/>
  <c r="AM130" i="2"/>
  <c r="R120" i="3"/>
  <c r="AN115" i="3"/>
  <c r="R155" i="2"/>
  <c r="AN155" i="2" s="1"/>
  <c r="AN134" i="2"/>
  <c r="T154" i="2"/>
  <c r="AP154" i="2" s="1"/>
  <c r="AP133" i="2"/>
  <c r="R153" i="2"/>
  <c r="AN132" i="2"/>
  <c r="T152" i="2"/>
  <c r="AP152" i="2" s="1"/>
  <c r="AP131" i="2"/>
  <c r="AL118" i="3"/>
  <c r="AL116" i="3"/>
  <c r="U153" i="2"/>
  <c r="AQ132" i="2"/>
  <c r="R154" i="2"/>
  <c r="AN154" i="2" s="1"/>
  <c r="AN133" i="2"/>
  <c r="T151" i="2"/>
  <c r="AP130" i="2"/>
  <c r="T155" i="2"/>
  <c r="T120" i="3"/>
  <c r="AP116" i="3"/>
  <c r="AO99" i="3"/>
  <c r="U155" i="2"/>
  <c r="AQ155" i="2" s="1"/>
  <c r="AQ134" i="2"/>
  <c r="S152" i="2"/>
  <c r="AO131" i="2"/>
  <c r="U151" i="2"/>
  <c r="AQ151" i="2" s="1"/>
  <c r="AQ130" i="2"/>
  <c r="S155" i="2"/>
  <c r="AO155" i="2" s="1"/>
  <c r="AO134" i="2"/>
  <c r="U154" i="2"/>
  <c r="AQ133" i="2"/>
  <c r="Q154" i="2"/>
  <c r="AM154" i="2" s="1"/>
  <c r="AM133" i="2"/>
  <c r="S153" i="2"/>
  <c r="AO153" i="2" s="1"/>
  <c r="AO132" i="2"/>
  <c r="U152" i="2"/>
  <c r="AQ152" i="2" s="1"/>
  <c r="AQ131" i="2"/>
  <c r="Q152" i="2"/>
  <c r="AM152" i="2" s="1"/>
  <c r="AM131" i="2"/>
  <c r="S151" i="2"/>
  <c r="AO151" i="2" s="1"/>
  <c r="AO130" i="2"/>
  <c r="R152" i="2"/>
  <c r="S120" i="3"/>
  <c r="AO115" i="3"/>
  <c r="Q120" i="3"/>
  <c r="AM115" i="3"/>
  <c r="U120" i="3"/>
  <c r="AQ99" i="3"/>
  <c r="P120" i="3"/>
  <c r="AL99" i="3"/>
  <c r="T135" i="2"/>
  <c r="AN114" i="2"/>
  <c r="AO165" i="2"/>
  <c r="AO121" i="2"/>
  <c r="AK149" i="2"/>
  <c r="AL149" i="2"/>
  <c r="P135" i="2"/>
  <c r="AO142" i="2"/>
  <c r="AM142" i="2"/>
  <c r="AN142" i="2"/>
  <c r="AL142" i="2"/>
  <c r="AK142" i="2"/>
  <c r="AP176" i="2"/>
  <c r="AM176" i="2"/>
  <c r="AK176" i="2"/>
  <c r="AO176" i="2"/>
  <c r="AL176" i="2"/>
  <c r="AN176" i="2"/>
  <c r="AP187" i="2"/>
  <c r="AO187" i="2"/>
  <c r="AN187" i="2"/>
  <c r="AM187" i="2"/>
  <c r="AL187" i="2"/>
  <c r="AK187" i="2"/>
  <c r="AN165" i="2"/>
  <c r="AP165" i="2"/>
  <c r="AM165" i="2"/>
  <c r="AL165" i="2"/>
  <c r="AK165" i="2"/>
  <c r="AK99" i="3"/>
  <c r="H120" i="3"/>
  <c r="AK155" i="2"/>
  <c r="N135" i="2"/>
  <c r="AQ128" i="2"/>
  <c r="AO114" i="2"/>
  <c r="H151" i="2"/>
  <c r="AP114" i="2"/>
  <c r="AP121" i="2"/>
  <c r="AO128" i="2"/>
  <c r="AO19" i="2"/>
  <c r="AP128" i="2"/>
  <c r="I154" i="2"/>
  <c r="H135" i="2"/>
  <c r="L135" i="2"/>
  <c r="AQ121" i="2"/>
  <c r="AQ114" i="2"/>
  <c r="AP19" i="2"/>
  <c r="AQ19" i="2"/>
  <c r="F153" i="2"/>
  <c r="AN128" i="2"/>
  <c r="AN121" i="2"/>
  <c r="F135" i="2"/>
  <c r="AN19" i="2"/>
  <c r="AM128" i="2"/>
  <c r="AM121" i="2"/>
  <c r="AM114" i="2"/>
  <c r="AM19" i="2"/>
  <c r="E120" i="3"/>
  <c r="AL128" i="2"/>
  <c r="AL121" i="2"/>
  <c r="AL114" i="2"/>
  <c r="AL19" i="2"/>
  <c r="AL130" i="2"/>
  <c r="AK134" i="2"/>
  <c r="AK128" i="2"/>
  <c r="AK154" i="2"/>
  <c r="C135" i="2"/>
  <c r="AK132" i="2"/>
  <c r="AK131" i="2"/>
  <c r="C151" i="2"/>
  <c r="C156" i="2" s="1"/>
  <c r="AK130" i="2"/>
  <c r="AK114" i="2"/>
  <c r="AK19" i="2"/>
  <c r="G120" i="3"/>
  <c r="D120" i="3"/>
  <c r="AK115" i="3"/>
  <c r="AK120" i="3" s="1"/>
  <c r="C120" i="3"/>
  <c r="F120" i="3"/>
  <c r="AK121" i="2"/>
  <c r="M156" i="2"/>
  <c r="F152" i="2"/>
  <c r="O151" i="2"/>
  <c r="U135" i="2"/>
  <c r="M135" i="2"/>
  <c r="E135" i="2"/>
  <c r="O135" i="2"/>
  <c r="S135" i="2"/>
  <c r="K135" i="2"/>
  <c r="AL153" i="2"/>
  <c r="T153" i="2"/>
  <c r="AP153" i="2" s="1"/>
  <c r="L153" i="2"/>
  <c r="N156" i="2"/>
  <c r="O152" i="2"/>
  <c r="AK152" i="2" s="1"/>
  <c r="G152" i="2"/>
  <c r="AL154" i="2"/>
  <c r="R135" i="2"/>
  <c r="J135" i="2"/>
  <c r="Q135" i="2"/>
  <c r="P155" i="2"/>
  <c r="AL155" i="2" s="1"/>
  <c r="H155" i="2"/>
  <c r="I153" i="2"/>
  <c r="AK133" i="2"/>
  <c r="G135" i="2"/>
  <c r="R151" i="2"/>
  <c r="J151" i="2"/>
  <c r="I135" i="2"/>
  <c r="AL131" i="2"/>
  <c r="O153" i="2"/>
  <c r="AK153" i="2" s="1"/>
  <c r="D135" i="2"/>
  <c r="D152" i="2"/>
  <c r="AL152" i="2" s="1"/>
  <c r="AL134" i="2"/>
  <c r="AL133" i="2"/>
  <c r="AL132" i="2"/>
  <c r="AL151" i="2"/>
  <c r="E156" i="2"/>
  <c r="A20" i="2"/>
  <c r="L156" i="2" l="1"/>
  <c r="AT153" i="2"/>
  <c r="AT156" i="2" s="1"/>
  <c r="K156" i="2"/>
  <c r="AT135" i="2"/>
  <c r="AS156" i="2"/>
  <c r="AS135" i="2"/>
  <c r="AR135" i="2"/>
  <c r="J156" i="2"/>
  <c r="AR151" i="2"/>
  <c r="AR156" i="2" s="1"/>
  <c r="AQ120" i="3"/>
  <c r="AQ153" i="2"/>
  <c r="AQ154" i="2"/>
  <c r="AP120" i="3"/>
  <c r="AP155" i="2"/>
  <c r="AP151" i="2"/>
  <c r="AO120" i="3"/>
  <c r="AO152" i="2"/>
  <c r="AO156" i="2" s="1"/>
  <c r="AN120" i="3"/>
  <c r="AN152" i="2"/>
  <c r="AN153" i="2"/>
  <c r="AL120" i="3"/>
  <c r="S156" i="2"/>
  <c r="U156" i="2"/>
  <c r="AM120" i="3"/>
  <c r="R156" i="2"/>
  <c r="AN151" i="2"/>
  <c r="Q156" i="2"/>
  <c r="T156" i="2"/>
  <c r="AO135" i="2"/>
  <c r="AQ135" i="2"/>
  <c r="AP135" i="2"/>
  <c r="AN135" i="2"/>
  <c r="AM156" i="2"/>
  <c r="D156" i="2"/>
  <c r="AL135" i="2"/>
  <c r="AL156" i="2"/>
  <c r="AK135" i="2"/>
  <c r="F156" i="2"/>
  <c r="O156" i="2"/>
  <c r="AK151" i="2"/>
  <c r="AK156" i="2" s="1"/>
  <c r="P156" i="2"/>
  <c r="H156" i="2"/>
  <c r="I156" i="2"/>
  <c r="AM135" i="2"/>
  <c r="G156" i="2"/>
  <c r="A31" i="2"/>
  <c r="A42" i="2" s="1"/>
  <c r="A53" i="2" s="1"/>
  <c r="A64" i="2" s="1"/>
  <c r="A75" i="2" s="1"/>
  <c r="A86" i="2" s="1"/>
  <c r="A97" i="2" s="1"/>
  <c r="A108" i="2" s="1"/>
  <c r="A115" i="2" s="1"/>
  <c r="A122" i="2" s="1"/>
  <c r="A129" i="2" s="1"/>
  <c r="A136" i="2" s="1"/>
  <c r="A143" i="2" s="1"/>
  <c r="AQ156" i="2" l="1"/>
  <c r="AP156" i="2"/>
  <c r="AN156" i="2"/>
  <c r="A150" i="2"/>
  <c r="A157" i="2" s="1"/>
  <c r="A166" i="2" s="1"/>
  <c r="A177" i="2" s="1"/>
</calcChain>
</file>

<file path=xl/comments1.xml><?xml version="1.0" encoding="utf-8"?>
<comments xmlns="http://schemas.openxmlformats.org/spreadsheetml/2006/main">
  <authors>
    <author>Mathews, Gary</author>
  </authors>
  <commentList>
    <comment ref="B18" authorId="0" shapeId="0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</t>
        </r>
      </text>
    </comment>
  </commentList>
</comments>
</file>

<file path=xl/comments2.xml><?xml version="1.0" encoding="utf-8"?>
<comments xmlns="http://schemas.openxmlformats.org/spreadsheetml/2006/main">
  <authors>
    <author>Mathews, Gary</author>
  </authors>
  <commentList>
    <comment ref="B14" authorId="0" shapeId="0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
</t>
        </r>
      </text>
    </comment>
    <comment ref="B77" authorId="0" shapeId="0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</t>
        </r>
      </text>
    </comment>
  </commentList>
</comments>
</file>

<file path=xl/sharedStrings.xml><?xml version="1.0" encoding="utf-8"?>
<sst xmlns="http://schemas.openxmlformats.org/spreadsheetml/2006/main" count="426" uniqueCount="53">
  <si>
    <t>Company</t>
  </si>
  <si>
    <t>Contact Information</t>
  </si>
  <si>
    <t>Date: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</si>
  <si>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</si>
  <si>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</si>
  <si>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</si>
  <si>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</si>
  <si>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</si>
  <si>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</si>
  <si>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</si>
  <si>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</si>
  <si>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</si>
  <si>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</si>
  <si>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</si>
  <si>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# of Customers</t>
  </si>
  <si>
    <t>2019 / 2020 Variance</t>
  </si>
  <si>
    <t>May</t>
  </si>
  <si>
    <t>July</t>
  </si>
  <si>
    <t># of Customers w/ Arrears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</si>
  <si>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</si>
  <si>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</si>
  <si>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</si>
  <si>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</si>
  <si>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</si>
  <si>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on Payment Plans</t>
  </si>
  <si>
    <t>Customers Disconnected for Non-Payment</t>
  </si>
  <si>
    <t>Additional Information:</t>
  </si>
  <si>
    <t>Footnotes (if necessary)</t>
  </si>
  <si>
    <t>(1) Average Historical Payment Period</t>
  </si>
  <si>
    <t>(A) Programs Available for This Customer Class to Manage Arrearages</t>
  </si>
  <si>
    <t>(B) Description of Process for Calculating Arrearages</t>
  </si>
  <si>
    <t>(C) Categories of Information (Including Any Above) For Which The Company Can Provide Weekly Updates</t>
  </si>
  <si>
    <t>(D) For Categories with Monthly Data, General Description of Why Weekly Updates are Not Available (e.g. batch processing limitations/complexity of modifying IT to produce weekly data, etc.)</t>
  </si>
  <si>
    <t>$ Arrears 30-60</t>
  </si>
  <si>
    <t>$ Arrears 60-90</t>
  </si>
  <si>
    <t>$ Arrears 90&gt;</t>
  </si>
  <si>
    <t># Revenue (Payments) Received</t>
  </si>
  <si>
    <t>Supplier Receivables Purchased (for EDCs)(1)</t>
  </si>
  <si>
    <t>Billed Sales kWh or therms</t>
  </si>
  <si>
    <t>Billed Total Revenue $</t>
  </si>
  <si>
    <t>$ Revenue (Payments) Received</t>
  </si>
  <si>
    <t>Residential</t>
  </si>
  <si>
    <t>Low Income Residential</t>
  </si>
  <si>
    <t>Small C&amp;I</t>
  </si>
  <si>
    <t>Medium C&amp;I</t>
  </si>
  <si>
    <t>Large C&amp;I</t>
  </si>
  <si>
    <t>Total</t>
  </si>
  <si>
    <t>$ Total Arrears</t>
  </si>
  <si>
    <t>Total Revenue Billed $ (Line 11 + Line 12)</t>
  </si>
  <si>
    <t>Difference Between Billed and Received Revenue (Line 13 - Line 14)</t>
  </si>
  <si>
    <t>Unitil</t>
  </si>
  <si>
    <t xml:space="preserve">        Default Supply</t>
  </si>
  <si>
    <t xml:space="preserve">        External Supply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</si>
</sst>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.\ d\,\ yy"/>
    <numFmt numFmtId="165" formatCode="#,##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9C0006"/>
      <name val="Calibri"/>
      <family val="2"/>
      <scheme val="minor"/>
    </font>
    <font>
      <sz val="10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7CE"/>
      </patternFill>
    </fill>
  </fills>
  <borders count="10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dashed">
        <color auto="1"/>
      </bottom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4">
    <xf numFmtId="0" fontId="0" fillId="0" borderId="0"/>
    <xf numFmtId="0" fontId="10" fillId="3" borderId="0" applyNumberFormat="0" applyBorder="0" applyAlignment="0" applyProtection="0"/>
    <xf numFmtId="0" fontId="11" fillId="0" borderId="0"/>
    <xf numFmtId="44" fontId="11" fillId="0" borderId="0" applyFont="0" applyFill="0" applyBorder="0" applyAlignment="0" applyProtection="0"/>
  </cellStyleXfs>
  <cellXfs count="305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Fill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 applyProtection="1">
      <alignment horizontal="centerContinuous"/>
    </xf>
    <xf numFmtId="0" fontId="5" fillId="0" borderId="9" xfId="0" applyFont="1" applyBorder="1" applyAlignment="1" applyProtection="1">
      <alignment horizontal="centerContinuous"/>
    </xf>
    <xf numFmtId="0" fontId="5" fillId="0" borderId="10" xfId="0" applyFont="1" applyBorder="1" applyAlignment="1" applyProtection="1">
      <alignment horizontal="centerContinuous"/>
    </xf>
    <xf numFmtId="0" fontId="5" fillId="0" borderId="13" xfId="0" applyFont="1" applyBorder="1" applyAlignment="1" applyProtection="1">
      <alignment horizontal="centerContinuous"/>
    </xf>
    <xf numFmtId="0" fontId="5" fillId="0" borderId="22" xfId="0" applyFont="1" applyBorder="1" applyAlignment="1" applyProtection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/>
    <xf numFmtId="0" fontId="2" fillId="0" borderId="0" xfId="0" applyFont="1" applyFill="1" applyBorder="1"/>
    <xf numFmtId="0" fontId="4" fillId="0" borderId="39" xfId="0" applyFont="1" applyBorder="1" applyAlignment="1">
      <alignment horizontal="left" indent="2"/>
    </xf>
    <xf numFmtId="0" fontId="4" fillId="0" borderId="30" xfId="0" applyFont="1" applyBorder="1" applyAlignment="1">
      <alignment horizontal="left" indent="2"/>
    </xf>
    <xf numFmtId="0" fontId="4" fillId="0" borderId="46" xfId="0" applyFont="1" applyBorder="1" applyAlignment="1">
      <alignment horizontal="left" indent="2"/>
    </xf>
    <xf numFmtId="0" fontId="0" fillId="2" borderId="2" xfId="0" applyFont="1" applyFill="1" applyBorder="1"/>
    <xf numFmtId="0" fontId="0" fillId="2" borderId="3" xfId="0" applyFont="1" applyFill="1" applyBorder="1"/>
    <xf numFmtId="0" fontId="2" fillId="0" borderId="25" xfId="0" applyFont="1" applyBorder="1"/>
    <xf numFmtId="0" fontId="2" fillId="0" borderId="39" xfId="0" applyFont="1" applyBorder="1"/>
    <xf numFmtId="0" fontId="2" fillId="0" borderId="27" xfId="0" applyFont="1" applyBorder="1"/>
    <xf numFmtId="0" fontId="2" fillId="0" borderId="28" xfId="0" applyFont="1" applyBorder="1"/>
    <xf numFmtId="0" fontId="2" fillId="0" borderId="50" xfId="0" applyFont="1" applyBorder="1"/>
    <xf numFmtId="0" fontId="2" fillId="0" borderId="35" xfId="0" applyFont="1" applyBorder="1"/>
    <xf numFmtId="0" fontId="2" fillId="0" borderId="35" xfId="0" applyFont="1" applyFill="1" applyBorder="1"/>
    <xf numFmtId="0" fontId="2" fillId="0" borderId="45" xfId="0" applyFont="1" applyFill="1" applyBorder="1"/>
    <xf numFmtId="38" fontId="4" fillId="0" borderId="31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38" fontId="4" fillId="0" borderId="1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Font="1" applyBorder="1" applyAlignment="1">
      <alignment horizontal="center"/>
    </xf>
    <xf numFmtId="38" fontId="0" fillId="0" borderId="26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38" fontId="4" fillId="0" borderId="37" xfId="0" applyNumberFormat="1" applyFont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8" fontId="4" fillId="0" borderId="48" xfId="0" applyNumberFormat="1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7" xfId="0" applyFont="1" applyBorder="1" applyAlignment="1">
      <alignment horizontal="center" wrapText="1"/>
    </xf>
    <xf numFmtId="0" fontId="0" fillId="0" borderId="37" xfId="0" applyFont="1" applyBorder="1" applyAlignment="1">
      <alignment horizontal="center"/>
    </xf>
    <xf numFmtId="0" fontId="0" fillId="0" borderId="40" xfId="0" applyFont="1" applyBorder="1" applyAlignment="1">
      <alignment horizontal="center"/>
    </xf>
    <xf numFmtId="38" fontId="4" fillId="0" borderId="19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 wrapText="1"/>
    </xf>
    <xf numFmtId="38" fontId="0" fillId="0" borderId="12" xfId="0" applyNumberFormat="1" applyFont="1" applyBorder="1" applyAlignment="1">
      <alignment horizontal="center"/>
    </xf>
    <xf numFmtId="38" fontId="0" fillId="0" borderId="20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20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29" xfId="0" applyNumberFormat="1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8" xfId="0" applyFont="1" applyBorder="1" applyAlignment="1">
      <alignment horizontal="center" wrapText="1"/>
    </xf>
    <xf numFmtId="0" fontId="0" fillId="0" borderId="18" xfId="0" applyFont="1" applyBorder="1" applyAlignment="1">
      <alignment horizontal="center"/>
    </xf>
    <xf numFmtId="0" fontId="0" fillId="0" borderId="29" xfId="0" applyFont="1" applyBorder="1" applyAlignment="1">
      <alignment horizontal="center"/>
    </xf>
    <xf numFmtId="6" fontId="4" fillId="0" borderId="28" xfId="0" applyNumberFormat="1" applyFont="1" applyBorder="1" applyAlignment="1">
      <alignment horizontal="center"/>
    </xf>
    <xf numFmtId="6" fontId="4" fillId="0" borderId="53" xfId="0" applyNumberFormat="1" applyFont="1" applyBorder="1" applyAlignment="1">
      <alignment horizontal="center"/>
    </xf>
    <xf numFmtId="6" fontId="4" fillId="0" borderId="52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6" fontId="4" fillId="0" borderId="49" xfId="0" applyNumberFormat="1" applyFont="1" applyBorder="1" applyAlignment="1">
      <alignment horizontal="center"/>
    </xf>
    <xf numFmtId="6" fontId="4" fillId="0" borderId="55" xfId="0" applyNumberFormat="1" applyFont="1" applyBorder="1" applyAlignment="1">
      <alignment horizontal="center" wrapText="1"/>
    </xf>
    <xf numFmtId="6" fontId="0" fillId="0" borderId="55" xfId="0" applyNumberFormat="1" applyFont="1" applyBorder="1" applyAlignment="1">
      <alignment horizontal="center"/>
    </xf>
    <xf numFmtId="6" fontId="0" fillId="0" borderId="56" xfId="0" applyNumberFormat="1" applyFont="1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58" xfId="0" applyNumberFormat="1" applyFont="1" applyBorder="1" applyAlignment="1">
      <alignment horizontal="center"/>
    </xf>
    <xf numFmtId="6" fontId="4" fillId="0" borderId="57" xfId="0" applyNumberFormat="1" applyFont="1" applyBorder="1" applyAlignment="1">
      <alignment horizontal="center"/>
    </xf>
    <xf numFmtId="165" fontId="4" fillId="0" borderId="32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21" xfId="0" applyNumberFormat="1" applyFont="1" applyBorder="1" applyAlignment="1">
      <alignment horizontal="center"/>
    </xf>
    <xf numFmtId="165" fontId="4" fillId="0" borderId="29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 wrapText="1"/>
    </xf>
    <xf numFmtId="165" fontId="0" fillId="0" borderId="18" xfId="0" applyNumberFormat="1" applyFont="1" applyBorder="1" applyAlignment="1">
      <alignment horizontal="center"/>
    </xf>
    <xf numFmtId="165" fontId="0" fillId="0" borderId="29" xfId="0" applyNumberFormat="1" applyFont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38" fontId="4" fillId="0" borderId="29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2" xfId="0" applyFont="1" applyBorder="1" applyAlignment="1">
      <alignment horizontal="center" wrapText="1"/>
    </xf>
    <xf numFmtId="0" fontId="0" fillId="0" borderId="42" xfId="0" applyFont="1" applyBorder="1" applyAlignment="1">
      <alignment horizontal="center"/>
    </xf>
    <xf numFmtId="0" fontId="0" fillId="0" borderId="56" xfId="0" applyFont="1" applyBorder="1" applyAlignment="1">
      <alignment horizontal="center"/>
    </xf>
    <xf numFmtId="38" fontId="4" fillId="0" borderId="34" xfId="0" applyNumberFormat="1" applyFont="1" applyBorder="1" applyAlignment="1">
      <alignment horizontal="center"/>
    </xf>
    <xf numFmtId="38" fontId="4" fillId="0" borderId="27" xfId="0" applyNumberFormat="1" applyFont="1" applyBorder="1" applyAlignment="1">
      <alignment horizontal="center"/>
    </xf>
    <xf numFmtId="0" fontId="0" fillId="0" borderId="36" xfId="0" applyFont="1" applyBorder="1" applyAlignment="1">
      <alignment horizontal="center"/>
    </xf>
    <xf numFmtId="0" fontId="0" fillId="0" borderId="33" xfId="0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38" fontId="0" fillId="0" borderId="41" xfId="0" applyNumberFormat="1" applyFont="1" applyBorder="1" applyAlignment="1">
      <alignment horizontal="center"/>
    </xf>
    <xf numFmtId="38" fontId="0" fillId="0" borderId="42" xfId="0" applyNumberFormat="1" applyFont="1" applyBorder="1" applyAlignment="1">
      <alignment horizontal="center"/>
    </xf>
    <xf numFmtId="38" fontId="0" fillId="0" borderId="43" xfId="0" applyNumberFormat="1" applyFont="1" applyBorder="1" applyAlignment="1">
      <alignment horizontal="center"/>
    </xf>
    <xf numFmtId="38" fontId="0" fillId="0" borderId="44" xfId="0" applyNumberFormat="1" applyFont="1" applyBorder="1" applyAlignment="1">
      <alignment horizontal="center"/>
    </xf>
    <xf numFmtId="38" fontId="0" fillId="0" borderId="50" xfId="0" applyNumberFormat="1" applyFont="1" applyBorder="1" applyAlignment="1">
      <alignment horizontal="center"/>
    </xf>
    <xf numFmtId="0" fontId="0" fillId="0" borderId="43" xfId="0" applyFont="1" applyBorder="1" applyAlignment="1">
      <alignment horizontal="center"/>
    </xf>
    <xf numFmtId="0" fontId="0" fillId="0" borderId="44" xfId="0" applyFont="1" applyBorder="1" applyAlignment="1">
      <alignment horizontal="center"/>
    </xf>
    <xf numFmtId="0" fontId="0" fillId="0" borderId="41" xfId="0" applyFont="1" applyBorder="1" applyAlignment="1">
      <alignment horizontal="center"/>
    </xf>
    <xf numFmtId="3" fontId="0" fillId="0" borderId="41" xfId="0" applyNumberFormat="1" applyFont="1" applyBorder="1" applyAlignment="1">
      <alignment horizontal="center"/>
    </xf>
    <xf numFmtId="3" fontId="0" fillId="0" borderId="42" xfId="0" applyNumberFormat="1" applyFont="1" applyBorder="1" applyAlignment="1">
      <alignment horizontal="center"/>
    </xf>
    <xf numFmtId="3" fontId="0" fillId="0" borderId="43" xfId="0" applyNumberFormat="1" applyFont="1" applyBorder="1" applyAlignment="1">
      <alignment horizontal="center"/>
    </xf>
    <xf numFmtId="3" fontId="0" fillId="0" borderId="44" xfId="0" applyNumberFormat="1" applyFont="1" applyBorder="1" applyAlignment="1">
      <alignment horizontal="center"/>
    </xf>
    <xf numFmtId="3" fontId="0" fillId="0" borderId="30" xfId="0" applyNumberFormat="1" applyFont="1" applyBorder="1" applyAlignment="1">
      <alignment horizontal="center"/>
    </xf>
    <xf numFmtId="3" fontId="0" fillId="0" borderId="38" xfId="0" applyNumberFormat="1" applyFont="1" applyBorder="1" applyAlignment="1">
      <alignment horizontal="center"/>
    </xf>
    <xf numFmtId="3" fontId="0" fillId="0" borderId="59" xfId="0" applyNumberFormat="1" applyFont="1" applyBorder="1" applyAlignment="1">
      <alignment horizontal="center"/>
    </xf>
    <xf numFmtId="6" fontId="4" fillId="0" borderId="39" xfId="0" applyNumberFormat="1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3" fontId="4" fillId="0" borderId="27" xfId="0" applyNumberFormat="1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6" fontId="4" fillId="0" borderId="60" xfId="0" applyNumberFormat="1" applyFont="1" applyBorder="1" applyAlignment="1">
      <alignment horizontal="center"/>
    </xf>
    <xf numFmtId="6" fontId="4" fillId="0" borderId="61" xfId="0" applyNumberFormat="1" applyFont="1" applyBorder="1" applyAlignment="1">
      <alignment horizontal="center"/>
    </xf>
    <xf numFmtId="6" fontId="4" fillId="0" borderId="43" xfId="0" applyNumberFormat="1" applyFont="1" applyBorder="1" applyAlignment="1">
      <alignment horizontal="center"/>
    </xf>
    <xf numFmtId="38" fontId="4" fillId="0" borderId="57" xfId="0" applyNumberFormat="1" applyFont="1" applyBorder="1" applyAlignment="1">
      <alignment horizontal="center"/>
    </xf>
    <xf numFmtId="38" fontId="4" fillId="0" borderId="61" xfId="0" applyNumberFormat="1" applyFont="1" applyBorder="1" applyAlignment="1">
      <alignment horizontal="center"/>
    </xf>
    <xf numFmtId="6" fontId="4" fillId="0" borderId="34" xfId="0" applyNumberFormat="1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6" fontId="4" fillId="0" borderId="62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0" fontId="4" fillId="0" borderId="67" xfId="0" applyFont="1" applyBorder="1" applyAlignment="1">
      <alignment horizontal="center"/>
    </xf>
    <xf numFmtId="3" fontId="4" fillId="0" borderId="65" xfId="0" applyNumberFormat="1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6" fontId="4" fillId="0" borderId="69" xfId="0" applyNumberFormat="1" applyFont="1" applyBorder="1" applyAlignment="1">
      <alignment horizontal="center"/>
    </xf>
    <xf numFmtId="6" fontId="4" fillId="0" borderId="70" xfId="0" applyNumberFormat="1" applyFont="1" applyBorder="1" applyAlignment="1">
      <alignment horizontal="center"/>
    </xf>
    <xf numFmtId="6" fontId="4" fillId="0" borderId="54" xfId="0" applyNumberFormat="1" applyFont="1" applyBorder="1" applyAlignment="1">
      <alignment horizontal="center"/>
    </xf>
    <xf numFmtId="165" fontId="4" fillId="0" borderId="54" xfId="0" applyNumberFormat="1" applyFont="1" applyBorder="1" applyAlignment="1">
      <alignment horizontal="center"/>
    </xf>
    <xf numFmtId="38" fontId="4" fillId="0" borderId="54" xfId="0" applyNumberFormat="1" applyFont="1" applyBorder="1" applyAlignment="1">
      <alignment horizontal="center"/>
    </xf>
    <xf numFmtId="38" fontId="4" fillId="0" borderId="71" xfId="0" applyNumberFormat="1" applyFont="1" applyBorder="1" applyAlignment="1">
      <alignment horizontal="center"/>
    </xf>
    <xf numFmtId="0" fontId="4" fillId="0" borderId="70" xfId="0" applyFont="1" applyBorder="1" applyAlignment="1">
      <alignment horizontal="center"/>
    </xf>
    <xf numFmtId="6" fontId="4" fillId="0" borderId="64" xfId="0" applyNumberFormat="1" applyFont="1" applyBorder="1" applyAlignment="1">
      <alignment horizontal="center"/>
    </xf>
    <xf numFmtId="3" fontId="4" fillId="0" borderId="28" xfId="0" applyNumberFormat="1" applyFont="1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" fontId="4" fillId="0" borderId="68" xfId="0" applyNumberFormat="1" applyFont="1" applyBorder="1" applyAlignment="1">
      <alignment horizontal="center"/>
    </xf>
    <xf numFmtId="38" fontId="4" fillId="0" borderId="0" xfId="0" applyNumberFormat="1" applyFont="1" applyAlignment="1">
      <alignment horizontal="left"/>
    </xf>
    <xf numFmtId="0" fontId="3" fillId="0" borderId="7" xfId="0" applyFont="1" applyBorder="1" applyAlignment="1" applyProtection="1">
      <alignment horizontal="center" vertical="center"/>
      <protection locked="0"/>
    </xf>
    <xf numFmtId="38" fontId="4" fillId="0" borderId="43" xfId="0" applyNumberFormat="1" applyFont="1" applyBorder="1" applyAlignment="1">
      <alignment horizontal="center"/>
    </xf>
    <xf numFmtId="3" fontId="4" fillId="0" borderId="38" xfId="0" applyNumberFormat="1" applyFont="1" applyBorder="1" applyAlignment="1">
      <alignment horizontal="center"/>
    </xf>
    <xf numFmtId="38" fontId="4" fillId="0" borderId="72" xfId="0" applyNumberFormat="1" applyFont="1" applyBorder="1" applyAlignment="1">
      <alignment horizontal="center"/>
    </xf>
    <xf numFmtId="6" fontId="4" fillId="0" borderId="72" xfId="0" applyNumberFormat="1" applyFont="1" applyBorder="1" applyAlignment="1">
      <alignment horizontal="center"/>
    </xf>
    <xf numFmtId="6" fontId="4" fillId="0" borderId="18" xfId="1" applyNumberFormat="1" applyFont="1" applyFill="1" applyBorder="1" applyAlignment="1">
      <alignment horizontal="center"/>
    </xf>
    <xf numFmtId="38" fontId="4" fillId="0" borderId="18" xfId="1" applyNumberFormat="1" applyFont="1" applyFill="1" applyBorder="1" applyAlignment="1">
      <alignment horizontal="center"/>
    </xf>
    <xf numFmtId="3" fontId="4" fillId="0" borderId="43" xfId="0" applyNumberFormat="1" applyFont="1" applyBorder="1" applyAlignment="1">
      <alignment horizontal="center"/>
    </xf>
    <xf numFmtId="3" fontId="4" fillId="0" borderId="58" xfId="0" applyNumberFormat="1" applyFont="1" applyBorder="1" applyAlignment="1">
      <alignment horizontal="center"/>
    </xf>
    <xf numFmtId="0" fontId="4" fillId="0" borderId="58" xfId="0" applyFont="1" applyBorder="1" applyAlignment="1">
      <alignment horizontal="center"/>
    </xf>
    <xf numFmtId="3" fontId="4" fillId="0" borderId="42" xfId="0" applyNumberFormat="1" applyFont="1" applyBorder="1" applyAlignment="1">
      <alignment horizontal="center"/>
    </xf>
    <xf numFmtId="38" fontId="0" fillId="0" borderId="49" xfId="0" applyNumberFormat="1" applyFont="1" applyBorder="1" applyAlignment="1">
      <alignment horizontal="center"/>
    </xf>
    <xf numFmtId="43" fontId="4" fillId="0" borderId="53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center" wrapText="1"/>
    </xf>
    <xf numFmtId="3" fontId="0" fillId="0" borderId="73" xfId="0" applyNumberFormat="1" applyFont="1" applyBorder="1" applyAlignment="1">
      <alignment horizontal="center"/>
    </xf>
    <xf numFmtId="3" fontId="0" fillId="0" borderId="74" xfId="0" applyNumberFormat="1" applyFont="1" applyBorder="1" applyAlignment="1">
      <alignment horizontal="center"/>
    </xf>
    <xf numFmtId="38" fontId="4" fillId="0" borderId="67" xfId="0" applyNumberFormat="1" applyFont="1" applyBorder="1" applyAlignment="1">
      <alignment horizontal="center"/>
    </xf>
    <xf numFmtId="38" fontId="0" fillId="0" borderId="53" xfId="0" applyNumberFormat="1" applyFont="1" applyBorder="1" applyAlignment="1">
      <alignment horizontal="center"/>
    </xf>
    <xf numFmtId="38" fontId="0" fillId="0" borderId="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6" fontId="4" fillId="0" borderId="71" xfId="0" applyNumberFormat="1" applyFont="1" applyBorder="1" applyAlignment="1">
      <alignment horizontal="center"/>
    </xf>
    <xf numFmtId="0" fontId="4" fillId="0" borderId="75" xfId="0" applyFont="1" applyBorder="1" applyAlignment="1">
      <alignment horizontal="center"/>
    </xf>
    <xf numFmtId="38" fontId="4" fillId="0" borderId="75" xfId="0" applyNumberFormat="1" applyFont="1" applyBorder="1" applyAlignment="1">
      <alignment horizontal="center"/>
    </xf>
    <xf numFmtId="0" fontId="0" fillId="0" borderId="75" xfId="0" applyFont="1" applyBorder="1" applyAlignment="1">
      <alignment horizontal="center"/>
    </xf>
    <xf numFmtId="38" fontId="0" fillId="0" borderId="70" xfId="0" applyNumberFormat="1" applyFont="1" applyBorder="1" applyAlignment="1">
      <alignment horizontal="center"/>
    </xf>
    <xf numFmtId="0" fontId="0" fillId="0" borderId="70" xfId="0" applyFont="1" applyBorder="1" applyAlignment="1">
      <alignment horizontal="center"/>
    </xf>
    <xf numFmtId="3" fontId="0" fillId="0" borderId="70" xfId="0" applyNumberFormat="1" applyFont="1" applyBorder="1" applyAlignment="1">
      <alignment horizontal="center"/>
    </xf>
    <xf numFmtId="3" fontId="0" fillId="0" borderId="76" xfId="0" applyNumberFormat="1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58" xfId="0" applyNumberFormat="1" applyFont="1" applyBorder="1" applyAlignment="1">
      <alignment horizontal="center"/>
    </xf>
    <xf numFmtId="0" fontId="0" fillId="0" borderId="67" xfId="0" applyFont="1" applyBorder="1" applyAlignment="1">
      <alignment horizontal="center"/>
    </xf>
    <xf numFmtId="38" fontId="0" fillId="0" borderId="77" xfId="0" applyNumberFormat="1" applyFont="1" applyBorder="1" applyAlignment="1">
      <alignment horizontal="center"/>
    </xf>
    <xf numFmtId="0" fontId="0" fillId="0" borderId="77" xfId="0" applyFont="1" applyBorder="1" applyAlignment="1">
      <alignment horizontal="center"/>
    </xf>
    <xf numFmtId="3" fontId="0" fillId="0" borderId="77" xfId="0" applyNumberFormat="1" applyFont="1" applyBorder="1" applyAlignment="1">
      <alignment horizontal="center"/>
    </xf>
    <xf numFmtId="38" fontId="4" fillId="0" borderId="78" xfId="0" applyNumberFormat="1" applyFont="1" applyBorder="1" applyAlignment="1">
      <alignment horizontal="center"/>
    </xf>
    <xf numFmtId="38" fontId="4" fillId="0" borderId="79" xfId="0" applyNumberFormat="1" applyFont="1" applyBorder="1" applyAlignment="1">
      <alignment horizontal="center"/>
    </xf>
    <xf numFmtId="38" fontId="4" fillId="0" borderId="60" xfId="0" applyNumberFormat="1" applyFont="1" applyBorder="1" applyAlignment="1">
      <alignment horizontal="center"/>
    </xf>
    <xf numFmtId="0" fontId="4" fillId="0" borderId="79" xfId="0" applyFont="1" applyBorder="1" applyAlignment="1">
      <alignment horizontal="center"/>
    </xf>
    <xf numFmtId="38" fontId="4" fillId="0" borderId="80" xfId="0" applyNumberFormat="1" applyFont="1" applyBorder="1" applyAlignment="1">
      <alignment horizontal="center"/>
    </xf>
    <xf numFmtId="6" fontId="4" fillId="0" borderId="81" xfId="0" applyNumberFormat="1" applyFont="1" applyBorder="1" applyAlignment="1">
      <alignment horizontal="center"/>
    </xf>
    <xf numFmtId="0" fontId="4" fillId="0" borderId="81" xfId="0" applyFont="1" applyBorder="1" applyAlignment="1">
      <alignment horizontal="center"/>
    </xf>
    <xf numFmtId="0" fontId="4" fillId="0" borderId="82" xfId="0" applyFont="1" applyBorder="1" applyAlignment="1">
      <alignment horizontal="center"/>
    </xf>
    <xf numFmtId="6" fontId="4" fillId="0" borderId="83" xfId="0" applyNumberFormat="1" applyFont="1" applyBorder="1" applyAlignment="1">
      <alignment horizontal="center"/>
    </xf>
    <xf numFmtId="6" fontId="4" fillId="0" borderId="82" xfId="0" applyNumberFormat="1" applyFont="1" applyBorder="1" applyAlignment="1">
      <alignment horizontal="center"/>
    </xf>
    <xf numFmtId="165" fontId="4" fillId="0" borderId="82" xfId="0" applyNumberFormat="1" applyFont="1" applyBorder="1" applyAlignment="1">
      <alignment horizontal="center"/>
    </xf>
    <xf numFmtId="38" fontId="4" fillId="0" borderId="82" xfId="0" applyNumberFormat="1" applyFont="1" applyBorder="1" applyAlignment="1">
      <alignment horizontal="center"/>
    </xf>
    <xf numFmtId="0" fontId="4" fillId="0" borderId="83" xfId="0" applyFont="1" applyBorder="1" applyAlignment="1">
      <alignment horizontal="center"/>
    </xf>
    <xf numFmtId="38" fontId="4" fillId="0" borderId="81" xfId="0" applyNumberFormat="1" applyFont="1" applyBorder="1" applyAlignment="1">
      <alignment horizontal="center"/>
    </xf>
    <xf numFmtId="0" fontId="0" fillId="0" borderId="81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84" xfId="0" applyNumberFormat="1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38" fontId="0" fillId="0" borderId="78" xfId="0" applyNumberFormat="1" applyFont="1" applyBorder="1" applyAlignment="1">
      <alignment horizontal="center"/>
    </xf>
    <xf numFmtId="0" fontId="0" fillId="0" borderId="79" xfId="0" applyFont="1" applyBorder="1" applyAlignment="1">
      <alignment horizontal="center"/>
    </xf>
    <xf numFmtId="38" fontId="4" fillId="0" borderId="80" xfId="0" applyNumberFormat="1" applyFont="1" applyBorder="1" applyAlignment="1">
      <alignment horizontal="center" wrapText="1"/>
    </xf>
    <xf numFmtId="38" fontId="4" fillId="0" borderId="85" xfId="0" applyNumberFormat="1" applyFont="1" applyBorder="1" applyAlignment="1">
      <alignment horizontal="center"/>
    </xf>
    <xf numFmtId="6" fontId="4" fillId="0" borderId="80" xfId="0" applyNumberFormat="1" applyFont="1" applyBorder="1" applyAlignment="1">
      <alignment horizontal="center"/>
    </xf>
    <xf numFmtId="6" fontId="4" fillId="0" borderId="85" xfId="0" applyNumberFormat="1" applyFont="1" applyBorder="1" applyAlignment="1">
      <alignment horizontal="center"/>
    </xf>
    <xf numFmtId="3" fontId="4" fillId="0" borderId="53" xfId="0" applyNumberFormat="1" applyFont="1" applyBorder="1" applyAlignment="1">
      <alignment horizontal="center"/>
    </xf>
    <xf numFmtId="0" fontId="0" fillId="0" borderId="82" xfId="0" applyFont="1" applyBorder="1" applyAlignment="1">
      <alignment horizontal="center"/>
    </xf>
    <xf numFmtId="6" fontId="0" fillId="0" borderId="86" xfId="0" applyNumberFormat="1" applyFont="1" applyBorder="1" applyAlignment="1">
      <alignment horizontal="center"/>
    </xf>
    <xf numFmtId="165" fontId="0" fillId="0" borderId="82" xfId="0" applyNumberFormat="1" applyFont="1" applyBorder="1" applyAlignment="1">
      <alignment horizontal="center"/>
    </xf>
    <xf numFmtId="0" fontId="0" fillId="0" borderId="83" xfId="0" applyFont="1" applyBorder="1" applyAlignment="1">
      <alignment horizontal="center"/>
    </xf>
    <xf numFmtId="38" fontId="0" fillId="0" borderId="80" xfId="0" applyNumberFormat="1" applyFont="1" applyBorder="1" applyAlignment="1">
      <alignment horizontal="center"/>
    </xf>
    <xf numFmtId="6" fontId="4" fillId="0" borderId="87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 wrapText="1"/>
    </xf>
    <xf numFmtId="0" fontId="0" fillId="0" borderId="88" xfId="0" applyFont="1" applyBorder="1" applyAlignment="1">
      <alignment horizontal="center"/>
    </xf>
    <xf numFmtId="3" fontId="0" fillId="0" borderId="88" xfId="0" applyNumberFormat="1" applyFont="1" applyBorder="1" applyAlignment="1">
      <alignment horizontal="center"/>
    </xf>
    <xf numFmtId="0" fontId="5" fillId="0" borderId="89" xfId="0" applyFont="1" applyBorder="1" applyAlignment="1" applyProtection="1">
      <alignment horizontal="centerContinuous"/>
    </xf>
    <xf numFmtId="0" fontId="7" fillId="0" borderId="4" xfId="0" applyFont="1" applyBorder="1" applyAlignment="1" applyProtection="1">
      <alignment horizontal="center" vertical="center"/>
      <protection locked="0"/>
    </xf>
    <xf numFmtId="38" fontId="4" fillId="0" borderId="90" xfId="0" applyNumberFormat="1" applyFont="1" applyBorder="1" applyAlignment="1">
      <alignment horizontal="center"/>
    </xf>
    <xf numFmtId="6" fontId="4" fillId="0" borderId="91" xfId="0" applyNumberFormat="1" applyFont="1" applyBorder="1" applyAlignment="1">
      <alignment horizontal="center"/>
    </xf>
    <xf numFmtId="165" fontId="4" fillId="0" borderId="53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89" xfId="0" applyFont="1" applyBorder="1" applyAlignment="1" applyProtection="1">
      <alignment horizontal="center" vertical="center"/>
      <protection locked="0"/>
    </xf>
    <xf numFmtId="0" fontId="7" fillId="0" borderId="92" xfId="0" applyFont="1" applyBorder="1" applyAlignment="1" applyProtection="1">
      <alignment horizontal="center" vertical="center"/>
      <protection locked="0"/>
    </xf>
    <xf numFmtId="38" fontId="4" fillId="0" borderId="93" xfId="0" applyNumberFormat="1" applyFont="1" applyBorder="1" applyAlignment="1">
      <alignment horizontal="center"/>
    </xf>
    <xf numFmtId="38" fontId="4" fillId="0" borderId="94" xfId="0" applyNumberFormat="1" applyFont="1" applyBorder="1" applyAlignment="1">
      <alignment horizontal="center"/>
    </xf>
    <xf numFmtId="38" fontId="4" fillId="0" borderId="95" xfId="0" applyNumberFormat="1" applyFont="1" applyBorder="1" applyAlignment="1">
      <alignment horizontal="center"/>
    </xf>
    <xf numFmtId="38" fontId="4" fillId="0" borderId="96" xfId="0" applyNumberFormat="1" applyFont="1" applyBorder="1" applyAlignment="1">
      <alignment horizontal="center"/>
    </xf>
    <xf numFmtId="0" fontId="4" fillId="0" borderId="95" xfId="0" applyFont="1" applyBorder="1" applyAlignment="1">
      <alignment horizontal="center"/>
    </xf>
    <xf numFmtId="38" fontId="4" fillId="0" borderId="97" xfId="0" applyNumberFormat="1" applyFont="1" applyBorder="1" applyAlignment="1">
      <alignment horizontal="center"/>
    </xf>
    <xf numFmtId="6" fontId="4" fillId="0" borderId="95" xfId="0" applyNumberFormat="1" applyFont="1" applyBorder="1" applyAlignment="1">
      <alignment horizontal="center"/>
    </xf>
    <xf numFmtId="6" fontId="4" fillId="0" borderId="97" xfId="0" applyNumberFormat="1" applyFont="1" applyBorder="1" applyAlignment="1">
      <alignment horizontal="center"/>
    </xf>
    <xf numFmtId="6" fontId="4" fillId="0" borderId="96" xfId="0" applyNumberFormat="1" applyFont="1" applyBorder="1" applyAlignment="1">
      <alignment horizontal="center"/>
    </xf>
    <xf numFmtId="3" fontId="4" fillId="0" borderId="97" xfId="0" applyNumberFormat="1" applyFont="1" applyBorder="1" applyAlignment="1">
      <alignment horizontal="center"/>
    </xf>
    <xf numFmtId="0" fontId="4" fillId="0" borderId="97" xfId="0" applyFont="1" applyBorder="1" applyAlignment="1">
      <alignment horizontal="center"/>
    </xf>
    <xf numFmtId="6" fontId="4" fillId="0" borderId="98" xfId="0" applyNumberFormat="1" applyFont="1" applyBorder="1" applyAlignment="1">
      <alignment horizontal="center"/>
    </xf>
    <xf numFmtId="0" fontId="4" fillId="0" borderId="98" xfId="0" applyFont="1" applyBorder="1" applyAlignment="1">
      <alignment horizontal="center"/>
    </xf>
    <xf numFmtId="6" fontId="4" fillId="0" borderId="99" xfId="0" applyNumberFormat="1" applyFont="1" applyBorder="1" applyAlignment="1">
      <alignment horizontal="center"/>
    </xf>
    <xf numFmtId="6" fontId="4" fillId="0" borderId="100" xfId="0" applyNumberFormat="1" applyFont="1" applyBorder="1" applyAlignment="1">
      <alignment horizontal="center"/>
    </xf>
    <xf numFmtId="165" fontId="4" fillId="0" borderId="98" xfId="0" applyNumberFormat="1" applyFont="1" applyBorder="1" applyAlignment="1">
      <alignment horizontal="center"/>
    </xf>
    <xf numFmtId="165" fontId="4" fillId="0" borderId="68" xfId="0" applyNumberFormat="1" applyFont="1" applyBorder="1" applyAlignment="1">
      <alignment horizontal="center"/>
    </xf>
    <xf numFmtId="38" fontId="4" fillId="0" borderId="98" xfId="0" applyNumberFormat="1" applyFont="1" applyBorder="1" applyAlignment="1">
      <alignment horizontal="center"/>
    </xf>
    <xf numFmtId="38" fontId="4" fillId="0" borderId="68" xfId="0" applyNumberFormat="1" applyFont="1" applyBorder="1" applyAlignment="1">
      <alignment horizontal="center"/>
    </xf>
    <xf numFmtId="0" fontId="4" fillId="0" borderId="101" xfId="0" applyFont="1" applyBorder="1" applyAlignment="1">
      <alignment horizontal="center"/>
    </xf>
    <xf numFmtId="0" fontId="4" fillId="0" borderId="77" xfId="0" applyFont="1" applyBorder="1" applyAlignment="1">
      <alignment horizontal="center"/>
    </xf>
    <xf numFmtId="3" fontId="0" fillId="0" borderId="102" xfId="0" applyNumberFormat="1" applyFont="1" applyBorder="1" applyAlignment="1">
      <alignment horizontal="center"/>
    </xf>
    <xf numFmtId="6" fontId="4" fillId="0" borderId="0" xfId="0" applyNumberFormat="1" applyFont="1" applyBorder="1" applyAlignment="1">
      <alignment horizontal="center"/>
    </xf>
    <xf numFmtId="3" fontId="4" fillId="0" borderId="98" xfId="0" applyNumberFormat="1" applyFont="1" applyBorder="1" applyAlignment="1">
      <alignment horizontal="center"/>
    </xf>
    <xf numFmtId="6" fontId="4" fillId="0" borderId="101" xfId="0" applyNumberFormat="1" applyFont="1" applyBorder="1" applyAlignment="1">
      <alignment horizontal="center"/>
    </xf>
    <xf numFmtId="6" fontId="4" fillId="0" borderId="77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51" xfId="0" applyFont="1" applyBorder="1" applyAlignment="1" applyProtection="1">
      <alignment horizontal="left"/>
      <protection locked="0"/>
    </xf>
    <xf numFmtId="0" fontId="0" fillId="0" borderId="51" xfId="0" applyBorder="1" applyAlignment="1">
      <alignment horizontal="left"/>
    </xf>
    <xf numFmtId="14" fontId="3" fillId="0" borderId="2" xfId="0" applyNumberFormat="1" applyFont="1" applyBorder="1" applyAlignment="1" applyProtection="1">
      <alignment horizontal="left"/>
      <protection locked="0"/>
    </xf>
    <xf numFmtId="0" fontId="0" fillId="0" borderId="2" xfId="0" applyBorder="1" applyAlignment="1">
      <alignment horizontal="left"/>
    </xf>
    <xf numFmtId="0" fontId="5" fillId="0" borderId="5" xfId="0" applyFont="1" applyBorder="1" applyAlignment="1" applyProtection="1">
      <alignment horizontal="center"/>
    </xf>
    <xf numFmtId="0" fontId="5" fillId="0" borderId="89" xfId="0" applyFont="1" applyBorder="1" applyAlignment="1" applyProtection="1">
      <alignment horizontal="center"/>
    </xf>
    <xf numFmtId="0" fontId="5" fillId="0" borderId="92" xfId="0" applyFont="1" applyBorder="1" applyAlignment="1" applyProtection="1">
      <alignment horizontal="center"/>
    </xf>
    <xf numFmtId="165" fontId="4" fillId="0" borderId="0" xfId="0" applyNumberFormat="1" applyFont="1" applyBorder="1" applyAlignment="1">
      <alignment horizontal="center"/>
    </xf>
    <xf numFmtId="165" fontId="4" fillId="0" borderId="77" xfId="0" applyNumberFormat="1" applyFont="1" applyBorder="1" applyAlignment="1">
      <alignment horizontal="center"/>
    </xf>
    <xf numFmtId="38" fontId="4" fillId="0" borderId="4" xfId="0" applyNumberFormat="1" applyFont="1" applyBorder="1" applyAlignment="1">
      <alignment horizontal="center"/>
    </xf>
    <xf numFmtId="38" fontId="4" fillId="0" borderId="103" xfId="0" applyNumberFormat="1" applyFont="1" applyBorder="1" applyAlignment="1">
      <alignment horizontal="center"/>
    </xf>
  </cellXfs>
  <cellStyles count="4">
    <cellStyle name="Bad" xfId="1" builtinId="27"/>
    <cellStyle name="Currency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197"/>
  <sheetViews>
    <sheetView tabSelected="1" zoomScale="75" zoomScaleNormal="75" workbookViewId="0">
      <pane xSplit="2" ySplit="8" topLeftCell="N9" activePane="bottomRight" state="frozen"/>
      <selection pane="topRight" activeCell="C1" sqref="C1"/>
      <selection pane="bottomLeft" activeCell="A9" sqref="A9"/>
      <selection pane="bottomRight" activeCell="Y19" sqref="Y19"/>
    </sheetView>
  </sheetViews>
  <sheetFormatPr defaultColWidth="9.140625" defaultRowHeight="15" x14ac:dyDescent="0.25"/>
  <cols>
    <col min="1" max="1" width="5.85546875" style="2" customWidth="1"/>
    <col min="2" max="2" width="60.7109375" style="2" customWidth="1"/>
    <col min="3" max="3" width="11.5703125" style="2" customWidth="1"/>
    <col min="4" max="15" width="13.85546875" style="2" customWidth="1"/>
    <col min="16" max="17" width="13.85546875" style="18" customWidth="1"/>
    <col min="18" max="18" width="13.28515625" style="18" customWidth="1"/>
    <col min="19" max="23" width="13.28515625" style="2" customWidth="1"/>
    <col min="24" max="24" width="13.28515625" style="2" bestFit="1" customWidth="1"/>
    <col min="25" max="36" width="13.28515625" style="2" customWidth="1"/>
    <col min="37" max="37" width="11.5703125" style="2" bestFit="1" customWidth="1"/>
    <col min="38" max="39" width="12.140625" style="2" bestFit="1" customWidth="1"/>
    <col min="40" max="46" width="12.7109375" style="2" bestFit="1" customWidth="1"/>
    <col min="47" max="16384" width="9.140625" style="2"/>
  </cols>
  <sheetData>
    <row r="1" spans="1:46" ht="16.5" thickTop="1" thickBot="1" x14ac:dyDescent="0.3">
      <c r="B1" s="292" t="s">
        <v>19</v>
      </c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  <c r="X1" s="293"/>
      <c r="Y1" s="293"/>
      <c r="Z1" s="293"/>
      <c r="AA1" s="293"/>
      <c r="AB1" s="293"/>
      <c r="AC1" s="293"/>
      <c r="AD1" s="293"/>
      <c r="AE1" s="293"/>
      <c r="AF1" s="293"/>
      <c r="AG1" s="293"/>
      <c r="AH1" s="293"/>
      <c r="AI1" s="293"/>
      <c r="AJ1" s="293"/>
      <c r="AK1" s="293"/>
      <c r="AL1" s="293"/>
      <c r="AM1" s="39"/>
      <c r="AN1" s="39"/>
      <c r="AO1" s="39"/>
      <c r="AP1" s="39"/>
      <c r="AQ1" s="39"/>
      <c r="AR1" s="39"/>
      <c r="AS1" s="39"/>
      <c r="AT1" s="40"/>
    </row>
    <row r="2" spans="1:46" ht="16.5" thickTop="1" thickBot="1" x14ac:dyDescent="0.3">
      <c r="B2" s="5" t="s">
        <v>0</v>
      </c>
      <c r="C2" s="294" t="s">
        <v>50</v>
      </c>
      <c r="D2" s="295"/>
      <c r="E2" s="295"/>
      <c r="F2" s="295"/>
      <c r="G2" s="295"/>
      <c r="H2" s="295"/>
      <c r="I2" s="295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8"/>
    </row>
    <row r="3" spans="1:46" ht="16.5" thickTop="1" thickBot="1" x14ac:dyDescent="0.3">
      <c r="B3" s="5" t="s">
        <v>1</v>
      </c>
      <c r="C3" s="294"/>
      <c r="D3" s="295"/>
      <c r="E3" s="295"/>
      <c r="F3" s="295"/>
      <c r="G3" s="295"/>
      <c r="H3" s="295"/>
      <c r="I3" s="295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10"/>
    </row>
    <row r="4" spans="1:46" ht="16.5" thickTop="1" thickBot="1" x14ac:dyDescent="0.3">
      <c r="B4" s="5" t="s">
        <v>2</v>
      </c>
      <c r="C4" s="296">
        <v>44203</v>
      </c>
      <c r="D4" s="297"/>
      <c r="E4" s="297"/>
      <c r="F4" s="297"/>
      <c r="G4" s="297"/>
      <c r="H4" s="297"/>
      <c r="I4" s="297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11"/>
    </row>
    <row r="5" spans="1:46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186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11"/>
    </row>
    <row r="6" spans="1:46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20"/>
    </row>
    <row r="7" spans="1:46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298">
        <v>2020</v>
      </c>
      <c r="P7" s="299"/>
      <c r="Q7" s="299"/>
      <c r="R7" s="299"/>
      <c r="S7" s="299"/>
      <c r="T7" s="299"/>
      <c r="U7" s="299"/>
      <c r="V7" s="299"/>
      <c r="W7" s="299"/>
      <c r="X7" s="300"/>
      <c r="Y7" s="256">
        <v>2021</v>
      </c>
      <c r="Z7" s="256"/>
      <c r="AA7" s="256"/>
      <c r="AB7" s="256"/>
      <c r="AC7" s="256"/>
      <c r="AD7" s="256"/>
      <c r="AE7" s="256"/>
      <c r="AF7" s="256"/>
      <c r="AG7" s="256"/>
      <c r="AH7" s="256"/>
      <c r="AI7" s="256"/>
      <c r="AJ7" s="256"/>
      <c r="AK7" s="25" t="s">
        <v>15</v>
      </c>
      <c r="AL7" s="23"/>
      <c r="AM7" s="23"/>
      <c r="AN7" s="23"/>
      <c r="AO7" s="23"/>
      <c r="AP7" s="23"/>
      <c r="AQ7" s="26"/>
      <c r="AR7" s="26"/>
      <c r="AS7" s="26"/>
      <c r="AT7" s="24"/>
    </row>
    <row r="8" spans="1:46" ht="15.75" thickBot="1" x14ac:dyDescent="0.3">
      <c r="B8" s="27"/>
      <c r="C8" s="28" t="s">
        <v>9</v>
      </c>
      <c r="D8" s="29" t="s">
        <v>10</v>
      </c>
      <c r="E8" s="29" t="s">
        <v>16</v>
      </c>
      <c r="F8" s="29" t="s">
        <v>11</v>
      </c>
      <c r="G8" s="29" t="s">
        <v>17</v>
      </c>
      <c r="H8" s="29" t="s">
        <v>3</v>
      </c>
      <c r="I8" s="29" t="s">
        <v>13</v>
      </c>
      <c r="J8" s="29" t="s">
        <v>4</v>
      </c>
      <c r="K8" s="29" t="s">
        <v>5</v>
      </c>
      <c r="L8" s="29" t="s">
        <v>6</v>
      </c>
      <c r="M8" s="29" t="s">
        <v>7</v>
      </c>
      <c r="N8" s="30" t="s">
        <v>8</v>
      </c>
      <c r="O8" s="31" t="s">
        <v>9</v>
      </c>
      <c r="P8" s="187" t="s">
        <v>10</v>
      </c>
      <c r="Q8" s="187" t="s">
        <v>16</v>
      </c>
      <c r="R8" s="187" t="s">
        <v>11</v>
      </c>
      <c r="S8" s="29" t="s">
        <v>12</v>
      </c>
      <c r="T8" s="29" t="s">
        <v>3</v>
      </c>
      <c r="U8" s="29" t="s">
        <v>13</v>
      </c>
      <c r="V8" s="32" t="s">
        <v>4</v>
      </c>
      <c r="W8" s="32" t="s">
        <v>5</v>
      </c>
      <c r="X8" s="30" t="s">
        <v>6</v>
      </c>
      <c r="Y8" s="263" t="s">
        <v>7</v>
      </c>
      <c r="Z8" s="264" t="s">
        <v>8</v>
      </c>
      <c r="AA8" s="264" t="s">
        <v>9</v>
      </c>
      <c r="AB8" s="264" t="s">
        <v>10</v>
      </c>
      <c r="AC8" s="264" t="s">
        <v>16</v>
      </c>
      <c r="AD8" s="264" t="s">
        <v>11</v>
      </c>
      <c r="AE8" s="264" t="s">
        <v>12</v>
      </c>
      <c r="AF8" s="264" t="s">
        <v>3</v>
      </c>
      <c r="AG8" s="264" t="s">
        <v>13</v>
      </c>
      <c r="AH8" s="264" t="s">
        <v>4</v>
      </c>
      <c r="AI8" s="264" t="s">
        <v>5</v>
      </c>
      <c r="AJ8" s="265" t="s">
        <v>6</v>
      </c>
      <c r="AK8" s="31" t="s">
        <v>9</v>
      </c>
      <c r="AL8" s="29" t="s">
        <v>10</v>
      </c>
      <c r="AM8" s="29" t="s">
        <v>16</v>
      </c>
      <c r="AN8" s="29" t="s">
        <v>11</v>
      </c>
      <c r="AO8" s="29" t="s">
        <v>12</v>
      </c>
      <c r="AP8" s="29" t="s">
        <v>3</v>
      </c>
      <c r="AQ8" s="29" t="s">
        <v>13</v>
      </c>
      <c r="AR8" s="32" t="s">
        <v>4</v>
      </c>
      <c r="AS8" s="32" t="s">
        <v>5</v>
      </c>
      <c r="AT8" s="33" t="s">
        <v>6</v>
      </c>
    </row>
    <row r="9" spans="1:46" x14ac:dyDescent="0.25">
      <c r="A9" s="4">
        <v>1</v>
      </c>
      <c r="B9" s="41" t="s">
        <v>14</v>
      </c>
      <c r="C9" s="49"/>
      <c r="D9" s="50"/>
      <c r="E9" s="50"/>
      <c r="F9" s="50"/>
      <c r="G9" s="50"/>
      <c r="H9" s="50"/>
      <c r="I9" s="50"/>
      <c r="J9" s="50"/>
      <c r="K9" s="50"/>
      <c r="L9" s="50"/>
      <c r="M9" s="50"/>
      <c r="N9" s="51"/>
      <c r="O9" s="49"/>
      <c r="P9" s="50"/>
      <c r="Q9" s="50"/>
      <c r="R9" s="50"/>
      <c r="S9" s="50"/>
      <c r="T9" s="50"/>
      <c r="U9" s="50"/>
      <c r="V9" s="221"/>
      <c r="W9" s="221"/>
      <c r="X9" s="215"/>
      <c r="Y9" s="266"/>
      <c r="Z9" s="258"/>
      <c r="AA9" s="258"/>
      <c r="AB9" s="258"/>
      <c r="AC9" s="258"/>
      <c r="AD9" s="258"/>
      <c r="AE9" s="258"/>
      <c r="AF9" s="258"/>
      <c r="AG9" s="258"/>
      <c r="AH9" s="258"/>
      <c r="AI9" s="258"/>
      <c r="AJ9" s="267"/>
      <c r="AK9" s="52"/>
      <c r="AL9" s="53"/>
      <c r="AM9" s="54"/>
      <c r="AN9" s="54"/>
      <c r="AO9" s="54"/>
      <c r="AP9" s="54"/>
      <c r="AQ9" s="54"/>
      <c r="AR9" s="240"/>
      <c r="AS9" s="240"/>
      <c r="AT9" s="55"/>
    </row>
    <row r="10" spans="1:46" x14ac:dyDescent="0.25">
      <c r="A10" s="4"/>
      <c r="B10" s="36" t="s">
        <v>41</v>
      </c>
      <c r="C10" s="56">
        <v>21117</v>
      </c>
      <c r="D10" s="57">
        <v>21272</v>
      </c>
      <c r="E10" s="57">
        <v>21418</v>
      </c>
      <c r="F10" s="57">
        <v>21646</v>
      </c>
      <c r="G10" s="57">
        <v>21678</v>
      </c>
      <c r="H10" s="57">
        <v>21700</v>
      </c>
      <c r="I10" s="57">
        <v>21684</v>
      </c>
      <c r="J10" s="57">
        <v>21736</v>
      </c>
      <c r="K10" s="57">
        <v>21813</v>
      </c>
      <c r="L10" s="57">
        <v>21811</v>
      </c>
      <c r="M10" s="57">
        <v>21747</v>
      </c>
      <c r="N10" s="58">
        <v>21669</v>
      </c>
      <c r="O10" s="57">
        <v>21628</v>
      </c>
      <c r="P10" s="57">
        <v>21680</v>
      </c>
      <c r="Q10" s="57">
        <v>21719</v>
      </c>
      <c r="R10" s="57">
        <v>22021</v>
      </c>
      <c r="S10" s="57">
        <v>22044</v>
      </c>
      <c r="T10" s="57">
        <v>21770</v>
      </c>
      <c r="U10" s="57">
        <v>21808</v>
      </c>
      <c r="V10" s="222">
        <v>21831</v>
      </c>
      <c r="W10" s="222">
        <v>21631</v>
      </c>
      <c r="X10" s="209">
        <v>21696</v>
      </c>
      <c r="Y10" s="268">
        <v>21698</v>
      </c>
      <c r="Z10" s="234"/>
      <c r="AA10" s="234"/>
      <c r="AB10" s="234"/>
      <c r="AC10" s="234"/>
      <c r="AD10" s="234"/>
      <c r="AE10" s="234"/>
      <c r="AF10" s="234"/>
      <c r="AG10" s="234"/>
      <c r="AH10" s="234"/>
      <c r="AI10" s="234"/>
      <c r="AJ10" s="203"/>
      <c r="AK10" s="59">
        <f>C10-O10</f>
        <v>-511</v>
      </c>
      <c r="AL10" s="59">
        <f>D10-P10</f>
        <v>-408</v>
      </c>
      <c r="AM10" s="59">
        <f t="shared" ref="AM10:AT10" si="0">IF(Q10=0,0,E10-Q10)</f>
        <v>-301</v>
      </c>
      <c r="AN10" s="59">
        <f t="shared" si="0"/>
        <v>-375</v>
      </c>
      <c r="AO10" s="59">
        <f t="shared" si="0"/>
        <v>-366</v>
      </c>
      <c r="AP10" s="59">
        <f t="shared" si="0"/>
        <v>-70</v>
      </c>
      <c r="AQ10" s="59">
        <f t="shared" si="0"/>
        <v>-124</v>
      </c>
      <c r="AR10" s="234">
        <f t="shared" si="0"/>
        <v>-95</v>
      </c>
      <c r="AS10" s="234">
        <f t="shared" si="0"/>
        <v>182</v>
      </c>
      <c r="AT10" s="71">
        <f t="shared" si="0"/>
        <v>115</v>
      </c>
    </row>
    <row r="11" spans="1:46" x14ac:dyDescent="0.25">
      <c r="A11" s="4"/>
      <c r="B11" s="36" t="s">
        <v>51</v>
      </c>
      <c r="C11" s="56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8"/>
      <c r="O11" s="57"/>
      <c r="P11" s="57"/>
      <c r="Q11" s="57"/>
      <c r="R11" s="57"/>
      <c r="S11" s="57"/>
      <c r="T11" s="57"/>
      <c r="U11" s="57"/>
      <c r="V11" s="222"/>
      <c r="W11" s="222">
        <v>15636</v>
      </c>
      <c r="X11" s="209">
        <v>15766</v>
      </c>
      <c r="Y11" s="268"/>
      <c r="Z11" s="234"/>
      <c r="AA11" s="234"/>
      <c r="AB11" s="234"/>
      <c r="AC11" s="234"/>
      <c r="AD11" s="234"/>
      <c r="AE11" s="234"/>
      <c r="AF11" s="234"/>
      <c r="AG11" s="234"/>
      <c r="AH11" s="234"/>
      <c r="AI11" s="234"/>
      <c r="AJ11" s="203"/>
      <c r="AK11" s="59"/>
      <c r="AL11" s="59"/>
      <c r="AM11" s="59"/>
      <c r="AN11" s="59"/>
      <c r="AO11" s="59"/>
      <c r="AP11" s="59"/>
      <c r="AQ11" s="59"/>
      <c r="AR11" s="234"/>
      <c r="AS11" s="234"/>
      <c r="AT11" s="71"/>
    </row>
    <row r="12" spans="1:46" x14ac:dyDescent="0.25">
      <c r="A12" s="4"/>
      <c r="B12" s="36" t="s">
        <v>52</v>
      </c>
      <c r="C12" s="56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8"/>
      <c r="O12" s="57"/>
      <c r="P12" s="57"/>
      <c r="Q12" s="57"/>
      <c r="R12" s="57"/>
      <c r="S12" s="57"/>
      <c r="T12" s="57"/>
      <c r="U12" s="57"/>
      <c r="V12" s="222"/>
      <c r="W12" s="222">
        <v>5995</v>
      </c>
      <c r="X12" s="209">
        <v>5930</v>
      </c>
      <c r="Y12" s="268"/>
      <c r="Z12" s="234"/>
      <c r="AA12" s="234"/>
      <c r="AB12" s="234"/>
      <c r="AC12" s="234"/>
      <c r="AD12" s="234"/>
      <c r="AE12" s="234"/>
      <c r="AF12" s="234"/>
      <c r="AG12" s="234"/>
      <c r="AH12" s="234"/>
      <c r="AI12" s="234"/>
      <c r="AJ12" s="203"/>
      <c r="AK12" s="59"/>
      <c r="AL12" s="59"/>
      <c r="AM12" s="59"/>
      <c r="AN12" s="59"/>
      <c r="AO12" s="59"/>
      <c r="AP12" s="59"/>
      <c r="AQ12" s="59"/>
      <c r="AR12" s="234"/>
      <c r="AS12" s="234"/>
      <c r="AT12" s="71"/>
    </row>
    <row r="13" spans="1:46" x14ac:dyDescent="0.25">
      <c r="A13" s="4"/>
      <c r="B13" s="36" t="s">
        <v>42</v>
      </c>
      <c r="C13" s="56">
        <v>4515</v>
      </c>
      <c r="D13" s="57">
        <v>4338</v>
      </c>
      <c r="E13" s="57">
        <v>4172</v>
      </c>
      <c r="F13" s="57">
        <v>3953</v>
      </c>
      <c r="G13" s="57">
        <v>3919</v>
      </c>
      <c r="H13" s="57">
        <v>3905</v>
      </c>
      <c r="I13" s="57">
        <v>3900</v>
      </c>
      <c r="J13" s="57">
        <v>3858</v>
      </c>
      <c r="K13" s="57">
        <v>3805</v>
      </c>
      <c r="L13" s="57">
        <v>3839</v>
      </c>
      <c r="M13" s="57">
        <v>3901</v>
      </c>
      <c r="N13" s="58">
        <v>3990</v>
      </c>
      <c r="O13" s="57">
        <v>4040</v>
      </c>
      <c r="P13" s="57">
        <v>3992</v>
      </c>
      <c r="Q13" s="57">
        <v>3957</v>
      </c>
      <c r="R13" s="57">
        <v>3640</v>
      </c>
      <c r="S13" s="57">
        <v>3645</v>
      </c>
      <c r="T13" s="57">
        <v>3928</v>
      </c>
      <c r="U13" s="57">
        <v>3905</v>
      </c>
      <c r="V13" s="222">
        <v>3904</v>
      </c>
      <c r="W13" s="222">
        <v>4130</v>
      </c>
      <c r="X13" s="209">
        <v>4191</v>
      </c>
      <c r="Y13" s="268">
        <v>4191</v>
      </c>
      <c r="Z13" s="234"/>
      <c r="AA13" s="234"/>
      <c r="AB13" s="234"/>
      <c r="AC13" s="234"/>
      <c r="AD13" s="234"/>
      <c r="AE13" s="234"/>
      <c r="AF13" s="234"/>
      <c r="AG13" s="234"/>
      <c r="AH13" s="234"/>
      <c r="AI13" s="234"/>
      <c r="AJ13" s="203"/>
      <c r="AK13" s="59">
        <f>C13-O13</f>
        <v>475</v>
      </c>
      <c r="AL13" s="59">
        <f>D13-P13</f>
        <v>346</v>
      </c>
      <c r="AM13" s="59">
        <f t="shared" ref="AM13:AT13" si="1">IF(Q13=0,0,E13-Q13)</f>
        <v>215</v>
      </c>
      <c r="AN13" s="59">
        <f t="shared" si="1"/>
        <v>313</v>
      </c>
      <c r="AO13" s="59">
        <f t="shared" si="1"/>
        <v>274</v>
      </c>
      <c r="AP13" s="59">
        <f t="shared" si="1"/>
        <v>-23</v>
      </c>
      <c r="AQ13" s="59">
        <f t="shared" si="1"/>
        <v>-5</v>
      </c>
      <c r="AR13" s="234">
        <f t="shared" si="1"/>
        <v>-46</v>
      </c>
      <c r="AS13" s="234">
        <f t="shared" si="1"/>
        <v>-325</v>
      </c>
      <c r="AT13" s="71">
        <f t="shared" si="1"/>
        <v>-352</v>
      </c>
    </row>
    <row r="14" spans="1:46" x14ac:dyDescent="0.25">
      <c r="A14" s="4"/>
      <c r="B14" s="36" t="s">
        <v>51</v>
      </c>
      <c r="C14" s="56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8"/>
      <c r="O14" s="57"/>
      <c r="P14" s="57"/>
      <c r="Q14" s="57"/>
      <c r="R14" s="57"/>
      <c r="S14" s="57"/>
      <c r="T14" s="57"/>
      <c r="U14" s="57"/>
      <c r="V14" s="222"/>
      <c r="W14" s="222">
        <v>3121</v>
      </c>
      <c r="X14" s="209">
        <v>3167</v>
      </c>
      <c r="Y14" s="268"/>
      <c r="Z14" s="234"/>
      <c r="AA14" s="234"/>
      <c r="AB14" s="234"/>
      <c r="AC14" s="234"/>
      <c r="AD14" s="234"/>
      <c r="AE14" s="234"/>
      <c r="AF14" s="234"/>
      <c r="AG14" s="234"/>
      <c r="AH14" s="234"/>
      <c r="AI14" s="234"/>
      <c r="AJ14" s="203"/>
      <c r="AK14" s="59"/>
      <c r="AL14" s="59"/>
      <c r="AM14" s="59"/>
      <c r="AN14" s="59"/>
      <c r="AO14" s="59"/>
      <c r="AP14" s="59"/>
      <c r="AQ14" s="59"/>
      <c r="AR14" s="234"/>
      <c r="AS14" s="234"/>
      <c r="AT14" s="71"/>
    </row>
    <row r="15" spans="1:46" x14ac:dyDescent="0.25">
      <c r="A15" s="4"/>
      <c r="B15" s="36" t="s">
        <v>52</v>
      </c>
      <c r="C15" s="56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8"/>
      <c r="O15" s="57"/>
      <c r="P15" s="57"/>
      <c r="Q15" s="57"/>
      <c r="R15" s="57"/>
      <c r="S15" s="57"/>
      <c r="T15" s="57"/>
      <c r="U15" s="57"/>
      <c r="V15" s="222"/>
      <c r="W15" s="222">
        <v>1009</v>
      </c>
      <c r="X15" s="209">
        <v>1024</v>
      </c>
      <c r="Y15" s="268"/>
      <c r="Z15" s="234"/>
      <c r="AA15" s="234"/>
      <c r="AB15" s="234"/>
      <c r="AC15" s="234"/>
      <c r="AD15" s="234"/>
      <c r="AE15" s="234"/>
      <c r="AF15" s="234"/>
      <c r="AG15" s="234"/>
      <c r="AH15" s="234"/>
      <c r="AI15" s="234"/>
      <c r="AJ15" s="203"/>
      <c r="AK15" s="59"/>
      <c r="AL15" s="59"/>
      <c r="AM15" s="59"/>
      <c r="AN15" s="59"/>
      <c r="AO15" s="59"/>
      <c r="AP15" s="59"/>
      <c r="AQ15" s="59"/>
      <c r="AR15" s="234"/>
      <c r="AS15" s="234"/>
      <c r="AT15" s="71"/>
    </row>
    <row r="16" spans="1:46" x14ac:dyDescent="0.25">
      <c r="A16" s="4"/>
      <c r="B16" s="36" t="s">
        <v>43</v>
      </c>
      <c r="C16" s="56">
        <v>2351</v>
      </c>
      <c r="D16" s="57">
        <f>2351+3+7</f>
        <v>2361</v>
      </c>
      <c r="E16" s="57">
        <v>2375</v>
      </c>
      <c r="F16" s="57">
        <v>2365</v>
      </c>
      <c r="G16" s="57">
        <v>2374</v>
      </c>
      <c r="H16" s="57">
        <v>2376</v>
      </c>
      <c r="I16" s="57">
        <v>2380</v>
      </c>
      <c r="J16" s="57">
        <v>2384</v>
      </c>
      <c r="K16" s="57">
        <v>2386</v>
      </c>
      <c r="L16" s="57">
        <v>2389</v>
      </c>
      <c r="M16" s="57">
        <v>2393</v>
      </c>
      <c r="N16" s="58">
        <v>2399</v>
      </c>
      <c r="O16" s="57">
        <v>2404</v>
      </c>
      <c r="P16" s="57">
        <v>2407</v>
      </c>
      <c r="Q16" s="57">
        <v>2425</v>
      </c>
      <c r="R16" s="57">
        <v>2432</v>
      </c>
      <c r="S16" s="57">
        <v>2435</v>
      </c>
      <c r="T16" s="57">
        <v>2441</v>
      </c>
      <c r="U16" s="57">
        <v>2449</v>
      </c>
      <c r="V16" s="222">
        <v>2454</v>
      </c>
      <c r="W16" s="222">
        <v>2455</v>
      </c>
      <c r="X16" s="209">
        <v>2457</v>
      </c>
      <c r="Y16" s="268">
        <v>2456</v>
      </c>
      <c r="Z16" s="234"/>
      <c r="AA16" s="234"/>
      <c r="AB16" s="234"/>
      <c r="AC16" s="234"/>
      <c r="AD16" s="234"/>
      <c r="AE16" s="234"/>
      <c r="AF16" s="234"/>
      <c r="AG16" s="234"/>
      <c r="AH16" s="234"/>
      <c r="AI16" s="234"/>
      <c r="AJ16" s="203"/>
      <c r="AK16" s="59">
        <f t="shared" ref="AK16:AL18" si="2">C16-O16</f>
        <v>-53</v>
      </c>
      <c r="AL16" s="59">
        <f t="shared" si="2"/>
        <v>-46</v>
      </c>
      <c r="AM16" s="59">
        <f t="shared" ref="AM16:AT18" si="3">IF(Q16=0,0,E16-Q16)</f>
        <v>-50</v>
      </c>
      <c r="AN16" s="59">
        <f t="shared" si="3"/>
        <v>-67</v>
      </c>
      <c r="AO16" s="59">
        <f t="shared" si="3"/>
        <v>-61</v>
      </c>
      <c r="AP16" s="59">
        <f t="shared" si="3"/>
        <v>-65</v>
      </c>
      <c r="AQ16" s="59">
        <f t="shared" si="3"/>
        <v>-69</v>
      </c>
      <c r="AR16" s="234">
        <f t="shared" si="3"/>
        <v>-70</v>
      </c>
      <c r="AS16" s="234">
        <f t="shared" si="3"/>
        <v>-69</v>
      </c>
      <c r="AT16" s="71">
        <f t="shared" si="3"/>
        <v>-68</v>
      </c>
    </row>
    <row r="17" spans="1:46" x14ac:dyDescent="0.25">
      <c r="A17" s="4"/>
      <c r="B17" s="36" t="s">
        <v>44</v>
      </c>
      <c r="C17" s="56">
        <v>1508</v>
      </c>
      <c r="D17" s="57">
        <v>1508</v>
      </c>
      <c r="E17" s="57">
        <v>1507</v>
      </c>
      <c r="F17" s="57">
        <v>1518</v>
      </c>
      <c r="G17" s="57">
        <v>1515</v>
      </c>
      <c r="H17" s="57">
        <v>1516</v>
      </c>
      <c r="I17" s="57">
        <v>1517</v>
      </c>
      <c r="J17" s="57">
        <v>1513</v>
      </c>
      <c r="K17" s="57">
        <v>1513</v>
      </c>
      <c r="L17" s="57">
        <v>1513</v>
      </c>
      <c r="M17" s="57">
        <v>1515</v>
      </c>
      <c r="N17" s="58">
        <v>1516</v>
      </c>
      <c r="O17" s="57">
        <v>1516</v>
      </c>
      <c r="P17" s="57">
        <v>1516</v>
      </c>
      <c r="Q17" s="57">
        <v>1501</v>
      </c>
      <c r="R17" s="57">
        <v>1496</v>
      </c>
      <c r="S17" s="57">
        <v>1501</v>
      </c>
      <c r="T17" s="57">
        <v>1503</v>
      </c>
      <c r="U17" s="57">
        <v>1501</v>
      </c>
      <c r="V17" s="222">
        <v>1501</v>
      </c>
      <c r="W17" s="222">
        <v>1503</v>
      </c>
      <c r="X17" s="209">
        <v>1510</v>
      </c>
      <c r="Y17" s="268">
        <v>1510</v>
      </c>
      <c r="Z17" s="234"/>
      <c r="AA17" s="234"/>
      <c r="AB17" s="234"/>
      <c r="AC17" s="234"/>
      <c r="AD17" s="234"/>
      <c r="AE17" s="234"/>
      <c r="AF17" s="234"/>
      <c r="AG17" s="234"/>
      <c r="AH17" s="234"/>
      <c r="AI17" s="234"/>
      <c r="AJ17" s="203"/>
      <c r="AK17" s="59">
        <f t="shared" si="2"/>
        <v>-8</v>
      </c>
      <c r="AL17" s="59">
        <f t="shared" si="2"/>
        <v>-8</v>
      </c>
      <c r="AM17" s="59">
        <f t="shared" si="3"/>
        <v>6</v>
      </c>
      <c r="AN17" s="59">
        <f t="shared" si="3"/>
        <v>22</v>
      </c>
      <c r="AO17" s="59">
        <f t="shared" si="3"/>
        <v>14</v>
      </c>
      <c r="AP17" s="59">
        <f t="shared" si="3"/>
        <v>13</v>
      </c>
      <c r="AQ17" s="59">
        <f t="shared" si="3"/>
        <v>16</v>
      </c>
      <c r="AR17" s="234">
        <f t="shared" si="3"/>
        <v>12</v>
      </c>
      <c r="AS17" s="234">
        <f t="shared" si="3"/>
        <v>10</v>
      </c>
      <c r="AT17" s="71">
        <f t="shared" si="3"/>
        <v>3</v>
      </c>
    </row>
    <row r="18" spans="1:46" x14ac:dyDescent="0.25">
      <c r="A18" s="4"/>
      <c r="B18" s="36" t="s">
        <v>45</v>
      </c>
      <c r="C18" s="56">
        <f>30+2</f>
        <v>32</v>
      </c>
      <c r="D18" s="57">
        <f>29+2</f>
        <v>31</v>
      </c>
      <c r="E18" s="57">
        <v>31</v>
      </c>
      <c r="F18" s="57">
        <v>31</v>
      </c>
      <c r="G18" s="57">
        <v>31</v>
      </c>
      <c r="H18" s="57">
        <v>31</v>
      </c>
      <c r="I18" s="57">
        <v>31</v>
      </c>
      <c r="J18" s="57">
        <v>31</v>
      </c>
      <c r="K18" s="57">
        <v>31</v>
      </c>
      <c r="L18" s="57">
        <v>31</v>
      </c>
      <c r="M18" s="57">
        <v>31</v>
      </c>
      <c r="N18" s="58">
        <v>31</v>
      </c>
      <c r="O18" s="57">
        <v>31</v>
      </c>
      <c r="P18" s="57">
        <v>31</v>
      </c>
      <c r="Q18" s="57">
        <v>31</v>
      </c>
      <c r="R18" s="57">
        <v>31</v>
      </c>
      <c r="S18" s="57">
        <v>29</v>
      </c>
      <c r="T18" s="57">
        <v>29</v>
      </c>
      <c r="U18" s="57">
        <v>29</v>
      </c>
      <c r="V18" s="222">
        <v>29</v>
      </c>
      <c r="W18" s="222">
        <v>30</v>
      </c>
      <c r="X18" s="209">
        <v>31</v>
      </c>
      <c r="Y18" s="268">
        <v>31</v>
      </c>
      <c r="Z18" s="234"/>
      <c r="AA18" s="234"/>
      <c r="AB18" s="234"/>
      <c r="AC18" s="234"/>
      <c r="AD18" s="234"/>
      <c r="AE18" s="234"/>
      <c r="AF18" s="234"/>
      <c r="AG18" s="234"/>
      <c r="AH18" s="234"/>
      <c r="AI18" s="234"/>
      <c r="AJ18" s="203"/>
      <c r="AK18" s="59">
        <f t="shared" si="2"/>
        <v>1</v>
      </c>
      <c r="AL18" s="59">
        <f t="shared" si="2"/>
        <v>0</v>
      </c>
      <c r="AM18" s="59">
        <f t="shared" si="3"/>
        <v>0</v>
      </c>
      <c r="AN18" s="59">
        <f t="shared" si="3"/>
        <v>0</v>
      </c>
      <c r="AO18" s="59">
        <f t="shared" si="3"/>
        <v>2</v>
      </c>
      <c r="AP18" s="59">
        <f t="shared" si="3"/>
        <v>2</v>
      </c>
      <c r="AQ18" s="59">
        <f t="shared" si="3"/>
        <v>2</v>
      </c>
      <c r="AR18" s="234">
        <f t="shared" si="3"/>
        <v>2</v>
      </c>
      <c r="AS18" s="234">
        <f t="shared" si="3"/>
        <v>1</v>
      </c>
      <c r="AT18" s="71">
        <f t="shared" si="3"/>
        <v>0</v>
      </c>
    </row>
    <row r="19" spans="1:46" ht="15.75" thickBot="1" x14ac:dyDescent="0.3">
      <c r="A19" s="4"/>
      <c r="B19" s="38" t="s">
        <v>46</v>
      </c>
      <c r="C19" s="121">
        <f>SUM(C10:C18)</f>
        <v>29523</v>
      </c>
      <c r="D19" s="61">
        <f>SUM(D10:D18)</f>
        <v>29510</v>
      </c>
      <c r="E19" s="61">
        <f t="shared" ref="E19:T19" si="4">SUM(E10:E18)</f>
        <v>29503</v>
      </c>
      <c r="F19" s="61">
        <f t="shared" si="4"/>
        <v>29513</v>
      </c>
      <c r="G19" s="61">
        <f t="shared" si="4"/>
        <v>29517</v>
      </c>
      <c r="H19" s="61">
        <f t="shared" si="4"/>
        <v>29528</v>
      </c>
      <c r="I19" s="61">
        <f t="shared" si="4"/>
        <v>29512</v>
      </c>
      <c r="J19" s="61">
        <f t="shared" si="4"/>
        <v>29522</v>
      </c>
      <c r="K19" s="61">
        <f t="shared" si="4"/>
        <v>29548</v>
      </c>
      <c r="L19" s="61">
        <f t="shared" si="4"/>
        <v>29583</v>
      </c>
      <c r="M19" s="61">
        <f t="shared" si="4"/>
        <v>29587</v>
      </c>
      <c r="N19" s="60">
        <f t="shared" si="4"/>
        <v>29605</v>
      </c>
      <c r="O19" s="61">
        <f t="shared" si="4"/>
        <v>29619</v>
      </c>
      <c r="P19" s="61">
        <f t="shared" si="4"/>
        <v>29626</v>
      </c>
      <c r="Q19" s="61">
        <f t="shared" si="4"/>
        <v>29633</v>
      </c>
      <c r="R19" s="61">
        <f t="shared" si="4"/>
        <v>29620</v>
      </c>
      <c r="S19" s="61">
        <f t="shared" si="4"/>
        <v>29654</v>
      </c>
      <c r="T19" s="61">
        <f t="shared" si="4"/>
        <v>29671</v>
      </c>
      <c r="U19" s="61">
        <f>SUM(U10:U18)</f>
        <v>29692</v>
      </c>
      <c r="V19" s="61">
        <f t="shared" ref="V19" si="5">SUM(V10:V18)</f>
        <v>29719</v>
      </c>
      <c r="W19" s="61">
        <v>29749</v>
      </c>
      <c r="X19" s="180">
        <v>29885</v>
      </c>
      <c r="Y19" s="269">
        <v>29886</v>
      </c>
      <c r="Z19" s="223"/>
      <c r="AA19" s="223"/>
      <c r="AB19" s="223"/>
      <c r="AC19" s="223"/>
      <c r="AD19" s="223"/>
      <c r="AE19" s="223"/>
      <c r="AF19" s="223"/>
      <c r="AG19" s="223"/>
      <c r="AH19" s="223"/>
      <c r="AI19" s="223"/>
      <c r="AJ19" s="165"/>
      <c r="AK19" s="61">
        <f>SUM(AK10:AK18)</f>
        <v>-96</v>
      </c>
      <c r="AL19" s="61">
        <f>SUM(AL10:AL18)</f>
        <v>-116</v>
      </c>
      <c r="AM19" s="61">
        <f t="shared" ref="AM19:AP19" si="6">SUM(AM10:AM18)</f>
        <v>-130</v>
      </c>
      <c r="AN19" s="61">
        <f t="shared" si="6"/>
        <v>-107</v>
      </c>
      <c r="AO19" s="61">
        <f t="shared" si="6"/>
        <v>-137</v>
      </c>
      <c r="AP19" s="61">
        <f t="shared" si="6"/>
        <v>-143</v>
      </c>
      <c r="AQ19" s="61">
        <f>SUM(AQ10:AQ18)</f>
        <v>-180</v>
      </c>
      <c r="AR19" s="223">
        <f t="shared" ref="AR19:AT19" si="7">SUM(AR10:AR18)</f>
        <v>-197</v>
      </c>
      <c r="AS19" s="223">
        <f t="shared" si="7"/>
        <v>-201</v>
      </c>
      <c r="AT19" s="60">
        <f t="shared" si="7"/>
        <v>-302</v>
      </c>
    </row>
    <row r="20" spans="1:46" x14ac:dyDescent="0.25">
      <c r="A20" s="4">
        <f>+A9+1</f>
        <v>2</v>
      </c>
      <c r="B20" s="42" t="s">
        <v>18</v>
      </c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4"/>
      <c r="O20" s="62"/>
      <c r="P20" s="63"/>
      <c r="Q20" s="63"/>
      <c r="R20" s="63"/>
      <c r="S20" s="63"/>
      <c r="T20" s="63"/>
      <c r="U20" s="63"/>
      <c r="V20" s="224"/>
      <c r="W20" s="224"/>
      <c r="X20" s="208"/>
      <c r="Y20" s="270"/>
      <c r="Z20" s="227"/>
      <c r="AA20" s="227"/>
      <c r="AB20" s="227"/>
      <c r="AC20" s="227"/>
      <c r="AD20" s="227"/>
      <c r="AE20" s="227"/>
      <c r="AF20" s="227"/>
      <c r="AG20" s="227"/>
      <c r="AH20" s="227"/>
      <c r="AI20" s="227"/>
      <c r="AJ20" s="169"/>
      <c r="AK20" s="65"/>
      <c r="AL20" s="66"/>
      <c r="AM20" s="67"/>
      <c r="AN20" s="67"/>
      <c r="AO20" s="67"/>
      <c r="AP20" s="67"/>
      <c r="AQ20" s="67"/>
      <c r="AR20" s="241"/>
      <c r="AS20" s="241"/>
      <c r="AT20" s="68"/>
    </row>
    <row r="21" spans="1:46" x14ac:dyDescent="0.25">
      <c r="A21" s="4"/>
      <c r="B21" s="36" t="s">
        <v>41</v>
      </c>
      <c r="C21" s="69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1"/>
      <c r="O21" s="69">
        <v>6449</v>
      </c>
      <c r="P21" s="70">
        <v>6398</v>
      </c>
      <c r="Q21" s="70">
        <v>6379</v>
      </c>
      <c r="R21" s="70">
        <v>6012</v>
      </c>
      <c r="S21" s="70">
        <v>5781</v>
      </c>
      <c r="T21" s="70">
        <v>5927</v>
      </c>
      <c r="U21" s="70">
        <v>5871</v>
      </c>
      <c r="V21" s="225">
        <v>5586</v>
      </c>
      <c r="W21" s="225">
        <v>5335</v>
      </c>
      <c r="X21" s="163">
        <v>5364</v>
      </c>
      <c r="Y21" s="271">
        <v>5051</v>
      </c>
      <c r="Z21" s="216"/>
      <c r="AA21" s="216"/>
      <c r="AB21" s="216"/>
      <c r="AC21" s="216"/>
      <c r="AD21" s="216"/>
      <c r="AE21" s="216"/>
      <c r="AF21" s="216"/>
      <c r="AG21" s="216"/>
      <c r="AH21" s="216"/>
      <c r="AI21" s="216"/>
      <c r="AJ21" s="164"/>
      <c r="AK21" s="72" t="str">
        <f t="shared" ref="AK21:AT21" si="8">IF(C21=0,"0",C21-O21)</f>
        <v>0</v>
      </c>
      <c r="AL21" s="72" t="str">
        <f t="shared" si="8"/>
        <v>0</v>
      </c>
      <c r="AM21" s="72" t="str">
        <f t="shared" si="8"/>
        <v>0</v>
      </c>
      <c r="AN21" s="72" t="str">
        <f t="shared" si="8"/>
        <v>0</v>
      </c>
      <c r="AO21" s="72" t="str">
        <f t="shared" si="8"/>
        <v>0</v>
      </c>
      <c r="AP21" s="70" t="str">
        <f t="shared" si="8"/>
        <v>0</v>
      </c>
      <c r="AQ21" s="70" t="str">
        <f t="shared" si="8"/>
        <v>0</v>
      </c>
      <c r="AR21" s="216" t="str">
        <f t="shared" si="8"/>
        <v>0</v>
      </c>
      <c r="AS21" s="216" t="str">
        <f t="shared" si="8"/>
        <v>0</v>
      </c>
      <c r="AT21" s="157" t="str">
        <f t="shared" si="8"/>
        <v>0</v>
      </c>
    </row>
    <row r="22" spans="1:46" x14ac:dyDescent="0.25">
      <c r="A22" s="4"/>
      <c r="B22" s="36" t="s">
        <v>51</v>
      </c>
      <c r="C22" s="69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1"/>
      <c r="O22" s="69"/>
      <c r="P22" s="70"/>
      <c r="Q22" s="70"/>
      <c r="R22" s="70"/>
      <c r="S22" s="70"/>
      <c r="T22" s="70"/>
      <c r="U22" s="70"/>
      <c r="V22" s="225"/>
      <c r="W22" s="225">
        <v>4020</v>
      </c>
      <c r="X22" s="163">
        <v>4106</v>
      </c>
      <c r="Y22" s="271"/>
      <c r="Z22" s="216"/>
      <c r="AA22" s="216"/>
      <c r="AB22" s="216"/>
      <c r="AC22" s="216"/>
      <c r="AD22" s="216"/>
      <c r="AE22" s="216"/>
      <c r="AF22" s="216"/>
      <c r="AG22" s="216"/>
      <c r="AH22" s="216"/>
      <c r="AI22" s="216"/>
      <c r="AJ22" s="164"/>
      <c r="AK22" s="72"/>
      <c r="AL22" s="72"/>
      <c r="AM22" s="72"/>
      <c r="AN22" s="72"/>
      <c r="AO22" s="72"/>
      <c r="AP22" s="70"/>
      <c r="AQ22" s="70"/>
      <c r="AR22" s="216"/>
      <c r="AS22" s="216"/>
      <c r="AT22" s="157"/>
    </row>
    <row r="23" spans="1:46" x14ac:dyDescent="0.25">
      <c r="A23" s="4"/>
      <c r="B23" s="36" t="s">
        <v>52</v>
      </c>
      <c r="C23" s="69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1"/>
      <c r="O23" s="69"/>
      <c r="P23" s="70"/>
      <c r="Q23" s="70"/>
      <c r="R23" s="70"/>
      <c r="S23" s="70"/>
      <c r="T23" s="70"/>
      <c r="U23" s="70"/>
      <c r="V23" s="225"/>
      <c r="W23" s="225">
        <v>1315</v>
      </c>
      <c r="X23" s="163">
        <v>1258</v>
      </c>
      <c r="Y23" s="271"/>
      <c r="Z23" s="216"/>
      <c r="AA23" s="216"/>
      <c r="AB23" s="216"/>
      <c r="AC23" s="216"/>
      <c r="AD23" s="216"/>
      <c r="AE23" s="216"/>
      <c r="AF23" s="216"/>
      <c r="AG23" s="216"/>
      <c r="AH23" s="216"/>
      <c r="AI23" s="216"/>
      <c r="AJ23" s="164"/>
      <c r="AK23" s="72"/>
      <c r="AL23" s="72"/>
      <c r="AM23" s="72"/>
      <c r="AN23" s="72"/>
      <c r="AO23" s="72"/>
      <c r="AP23" s="70"/>
      <c r="AQ23" s="70"/>
      <c r="AR23" s="216"/>
      <c r="AS23" s="216"/>
      <c r="AT23" s="157"/>
    </row>
    <row r="24" spans="1:46" x14ac:dyDescent="0.25">
      <c r="A24" s="4"/>
      <c r="B24" s="36" t="s">
        <v>42</v>
      </c>
      <c r="C24" s="69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1"/>
      <c r="O24" s="69">
        <v>2949</v>
      </c>
      <c r="P24" s="70">
        <v>2935</v>
      </c>
      <c r="Q24" s="70">
        <v>2848</v>
      </c>
      <c r="R24" s="70">
        <v>2629</v>
      </c>
      <c r="S24" s="70">
        <v>2406</v>
      </c>
      <c r="T24" s="70">
        <v>2512</v>
      </c>
      <c r="U24" s="70">
        <v>2495</v>
      </c>
      <c r="V24" s="225">
        <v>2673</v>
      </c>
      <c r="W24" s="225">
        <v>2622</v>
      </c>
      <c r="X24" s="163">
        <v>2659</v>
      </c>
      <c r="Y24" s="271">
        <v>2578</v>
      </c>
      <c r="Z24" s="216"/>
      <c r="AA24" s="216"/>
      <c r="AB24" s="216"/>
      <c r="AC24" s="216"/>
      <c r="AD24" s="216"/>
      <c r="AE24" s="216"/>
      <c r="AF24" s="216"/>
      <c r="AG24" s="216"/>
      <c r="AH24" s="216"/>
      <c r="AI24" s="216"/>
      <c r="AJ24" s="164"/>
      <c r="AK24" s="72" t="str">
        <f t="shared" ref="AK24:AT24" si="9">IF(C24=0,"0",C24-O24)</f>
        <v>0</v>
      </c>
      <c r="AL24" s="72" t="str">
        <f t="shared" si="9"/>
        <v>0</v>
      </c>
      <c r="AM24" s="72" t="str">
        <f t="shared" si="9"/>
        <v>0</v>
      </c>
      <c r="AN24" s="72" t="str">
        <f t="shared" si="9"/>
        <v>0</v>
      </c>
      <c r="AO24" s="72" t="str">
        <f t="shared" si="9"/>
        <v>0</v>
      </c>
      <c r="AP24" s="70" t="str">
        <f t="shared" si="9"/>
        <v>0</v>
      </c>
      <c r="AQ24" s="70" t="str">
        <f t="shared" si="9"/>
        <v>0</v>
      </c>
      <c r="AR24" s="216" t="str">
        <f t="shared" si="9"/>
        <v>0</v>
      </c>
      <c r="AS24" s="216" t="str">
        <f t="shared" si="9"/>
        <v>0</v>
      </c>
      <c r="AT24" s="157" t="str">
        <f t="shared" si="9"/>
        <v>0</v>
      </c>
    </row>
    <row r="25" spans="1:46" x14ac:dyDescent="0.25">
      <c r="A25" s="4"/>
      <c r="B25" s="36" t="s">
        <v>51</v>
      </c>
      <c r="C25" s="69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1"/>
      <c r="O25" s="69"/>
      <c r="P25" s="70"/>
      <c r="Q25" s="70"/>
      <c r="R25" s="70"/>
      <c r="S25" s="70"/>
      <c r="T25" s="70"/>
      <c r="U25" s="70"/>
      <c r="V25" s="225"/>
      <c r="W25" s="225">
        <v>1919</v>
      </c>
      <c r="X25" s="163">
        <v>1967</v>
      </c>
      <c r="Y25" s="271"/>
      <c r="Z25" s="216"/>
      <c r="AA25" s="216"/>
      <c r="AB25" s="216"/>
      <c r="AC25" s="216"/>
      <c r="AD25" s="216"/>
      <c r="AE25" s="216"/>
      <c r="AF25" s="216"/>
      <c r="AG25" s="216"/>
      <c r="AH25" s="216"/>
      <c r="AI25" s="216"/>
      <c r="AJ25" s="164"/>
      <c r="AK25" s="72"/>
      <c r="AL25" s="72"/>
      <c r="AM25" s="72"/>
      <c r="AN25" s="72"/>
      <c r="AO25" s="72"/>
      <c r="AP25" s="70"/>
      <c r="AQ25" s="70"/>
      <c r="AR25" s="216"/>
      <c r="AS25" s="216"/>
      <c r="AT25" s="157"/>
    </row>
    <row r="26" spans="1:46" x14ac:dyDescent="0.25">
      <c r="A26" s="4"/>
      <c r="B26" s="36" t="s">
        <v>52</v>
      </c>
      <c r="C26" s="69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1"/>
      <c r="O26" s="69"/>
      <c r="P26" s="70"/>
      <c r="Q26" s="70"/>
      <c r="R26" s="70"/>
      <c r="S26" s="70"/>
      <c r="T26" s="70"/>
      <c r="U26" s="70"/>
      <c r="V26" s="225"/>
      <c r="W26" s="225">
        <v>703</v>
      </c>
      <c r="X26" s="163">
        <v>692</v>
      </c>
      <c r="Y26" s="271"/>
      <c r="Z26" s="216"/>
      <c r="AA26" s="216"/>
      <c r="AB26" s="216"/>
      <c r="AC26" s="216"/>
      <c r="AD26" s="216"/>
      <c r="AE26" s="216"/>
      <c r="AF26" s="216"/>
      <c r="AG26" s="216"/>
      <c r="AH26" s="216"/>
      <c r="AI26" s="216"/>
      <c r="AJ26" s="164"/>
      <c r="AK26" s="72"/>
      <c r="AL26" s="72"/>
      <c r="AM26" s="72"/>
      <c r="AN26" s="72"/>
      <c r="AO26" s="72"/>
      <c r="AP26" s="70"/>
      <c r="AQ26" s="70"/>
      <c r="AR26" s="216"/>
      <c r="AS26" s="216"/>
      <c r="AT26" s="157"/>
    </row>
    <row r="27" spans="1:46" x14ac:dyDescent="0.25">
      <c r="A27" s="4"/>
      <c r="B27" s="36" t="s">
        <v>43</v>
      </c>
      <c r="C27" s="69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1"/>
      <c r="O27" s="69">
        <v>533</v>
      </c>
      <c r="P27" s="70">
        <v>627</v>
      </c>
      <c r="Q27" s="70">
        <v>557</v>
      </c>
      <c r="R27" s="70">
        <v>522</v>
      </c>
      <c r="S27" s="70">
        <v>487</v>
      </c>
      <c r="T27" s="70">
        <v>582</v>
      </c>
      <c r="U27" s="70">
        <v>509</v>
      </c>
      <c r="V27" s="225">
        <v>512</v>
      </c>
      <c r="W27" s="225">
        <v>509</v>
      </c>
      <c r="X27" s="163">
        <v>485</v>
      </c>
      <c r="Y27" s="271">
        <v>476</v>
      </c>
      <c r="Z27" s="216"/>
      <c r="AA27" s="216"/>
      <c r="AB27" s="216"/>
      <c r="AC27" s="216"/>
      <c r="AD27" s="216"/>
      <c r="AE27" s="216"/>
      <c r="AF27" s="216"/>
      <c r="AG27" s="216"/>
      <c r="AH27" s="216"/>
      <c r="AI27" s="216"/>
      <c r="AJ27" s="164"/>
      <c r="AK27" s="72" t="str">
        <f t="shared" ref="AK27:AT29" si="10">IF(C27=0,"0",C27-O27)</f>
        <v>0</v>
      </c>
      <c r="AL27" s="72" t="str">
        <f t="shared" si="10"/>
        <v>0</v>
      </c>
      <c r="AM27" s="72" t="str">
        <f t="shared" si="10"/>
        <v>0</v>
      </c>
      <c r="AN27" s="72" t="str">
        <f t="shared" si="10"/>
        <v>0</v>
      </c>
      <c r="AO27" s="72" t="str">
        <f t="shared" si="10"/>
        <v>0</v>
      </c>
      <c r="AP27" s="70" t="str">
        <f t="shared" si="10"/>
        <v>0</v>
      </c>
      <c r="AQ27" s="70" t="str">
        <f t="shared" si="10"/>
        <v>0</v>
      </c>
      <c r="AR27" s="216" t="str">
        <f t="shared" si="10"/>
        <v>0</v>
      </c>
      <c r="AS27" s="216" t="str">
        <f t="shared" si="10"/>
        <v>0</v>
      </c>
      <c r="AT27" s="157" t="str">
        <f t="shared" si="10"/>
        <v>0</v>
      </c>
    </row>
    <row r="28" spans="1:46" x14ac:dyDescent="0.25">
      <c r="A28" s="4"/>
      <c r="B28" s="36" t="s">
        <v>44</v>
      </c>
      <c r="C28" s="69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1"/>
      <c r="O28" s="69">
        <v>290</v>
      </c>
      <c r="P28" s="70">
        <v>376</v>
      </c>
      <c r="Q28" s="70">
        <v>349</v>
      </c>
      <c r="R28" s="70">
        <v>271</v>
      </c>
      <c r="S28" s="70">
        <v>273</v>
      </c>
      <c r="T28" s="70">
        <v>276</v>
      </c>
      <c r="U28" s="70">
        <v>257</v>
      </c>
      <c r="V28" s="225">
        <v>230</v>
      </c>
      <c r="W28" s="225">
        <v>265</v>
      </c>
      <c r="X28" s="163">
        <v>246</v>
      </c>
      <c r="Y28" s="271">
        <v>231</v>
      </c>
      <c r="Z28" s="216"/>
      <c r="AA28" s="216"/>
      <c r="AB28" s="216"/>
      <c r="AC28" s="216"/>
      <c r="AD28" s="216"/>
      <c r="AE28" s="216"/>
      <c r="AF28" s="216"/>
      <c r="AG28" s="216"/>
      <c r="AH28" s="216"/>
      <c r="AI28" s="216"/>
      <c r="AJ28" s="164"/>
      <c r="AK28" s="72" t="str">
        <f t="shared" si="10"/>
        <v>0</v>
      </c>
      <c r="AL28" s="72" t="str">
        <f t="shared" si="10"/>
        <v>0</v>
      </c>
      <c r="AM28" s="72" t="str">
        <f t="shared" si="10"/>
        <v>0</v>
      </c>
      <c r="AN28" s="72" t="str">
        <f t="shared" si="10"/>
        <v>0</v>
      </c>
      <c r="AO28" s="72" t="str">
        <f t="shared" si="10"/>
        <v>0</v>
      </c>
      <c r="AP28" s="70" t="str">
        <f t="shared" si="10"/>
        <v>0</v>
      </c>
      <c r="AQ28" s="70" t="str">
        <f t="shared" si="10"/>
        <v>0</v>
      </c>
      <c r="AR28" s="216" t="str">
        <f t="shared" si="10"/>
        <v>0</v>
      </c>
      <c r="AS28" s="216" t="str">
        <f t="shared" si="10"/>
        <v>0</v>
      </c>
      <c r="AT28" s="157" t="str">
        <f t="shared" si="10"/>
        <v>0</v>
      </c>
    </row>
    <row r="29" spans="1:46" x14ac:dyDescent="0.25">
      <c r="A29" s="4"/>
      <c r="B29" s="36" t="s">
        <v>45</v>
      </c>
      <c r="C29" s="69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1"/>
      <c r="O29" s="69">
        <v>6</v>
      </c>
      <c r="P29" s="70">
        <v>10</v>
      </c>
      <c r="Q29" s="70">
        <v>7</v>
      </c>
      <c r="R29" s="70">
        <v>9</v>
      </c>
      <c r="S29" s="70">
        <v>5</v>
      </c>
      <c r="T29" s="70">
        <v>4</v>
      </c>
      <c r="U29" s="70">
        <v>4</v>
      </c>
      <c r="V29" s="225">
        <v>5</v>
      </c>
      <c r="W29" s="225">
        <v>3</v>
      </c>
      <c r="X29" s="163">
        <v>6</v>
      </c>
      <c r="Y29" s="271">
        <v>4</v>
      </c>
      <c r="Z29" s="216"/>
      <c r="AA29" s="216"/>
      <c r="AB29" s="216"/>
      <c r="AC29" s="216"/>
      <c r="AD29" s="216"/>
      <c r="AE29" s="216"/>
      <c r="AF29" s="216"/>
      <c r="AG29" s="216"/>
      <c r="AH29" s="216"/>
      <c r="AI29" s="216"/>
      <c r="AJ29" s="164"/>
      <c r="AK29" s="72" t="str">
        <f t="shared" si="10"/>
        <v>0</v>
      </c>
      <c r="AL29" s="72" t="str">
        <f t="shared" si="10"/>
        <v>0</v>
      </c>
      <c r="AM29" s="72" t="str">
        <f t="shared" si="10"/>
        <v>0</v>
      </c>
      <c r="AN29" s="72" t="str">
        <f t="shared" si="10"/>
        <v>0</v>
      </c>
      <c r="AO29" s="72" t="str">
        <f t="shared" si="10"/>
        <v>0</v>
      </c>
      <c r="AP29" s="70" t="str">
        <f t="shared" si="10"/>
        <v>0</v>
      </c>
      <c r="AQ29" s="70" t="str">
        <f t="shared" si="10"/>
        <v>0</v>
      </c>
      <c r="AR29" s="216" t="str">
        <f t="shared" si="10"/>
        <v>0</v>
      </c>
      <c r="AS29" s="216" t="str">
        <f t="shared" si="10"/>
        <v>0</v>
      </c>
      <c r="AT29" s="157" t="str">
        <f t="shared" si="10"/>
        <v>0</v>
      </c>
    </row>
    <row r="30" spans="1:46" x14ac:dyDescent="0.25">
      <c r="B30" s="36" t="s">
        <v>46</v>
      </c>
      <c r="C30" s="130">
        <v>10511</v>
      </c>
      <c r="D30" s="72">
        <v>10420</v>
      </c>
      <c r="E30" s="72">
        <v>10318</v>
      </c>
      <c r="F30" s="72">
        <v>10269</v>
      </c>
      <c r="G30" s="72">
        <v>9421</v>
      </c>
      <c r="H30" s="72">
        <v>9702</v>
      </c>
      <c r="I30" s="72">
        <v>9542</v>
      </c>
      <c r="J30" s="72">
        <v>8602</v>
      </c>
      <c r="K30" s="72">
        <v>9117</v>
      </c>
      <c r="L30" s="72">
        <v>8809</v>
      </c>
      <c r="M30" s="72">
        <v>9084</v>
      </c>
      <c r="N30" s="71">
        <v>9883</v>
      </c>
      <c r="O30" s="72">
        <f>SUM(O21:O29)</f>
        <v>10227</v>
      </c>
      <c r="P30" s="72">
        <f t="shared" ref="P30:T30" si="11">SUM(P21:P29)</f>
        <v>10346</v>
      </c>
      <c r="Q30" s="72">
        <f t="shared" si="11"/>
        <v>10140</v>
      </c>
      <c r="R30" s="72">
        <f t="shared" si="11"/>
        <v>9443</v>
      </c>
      <c r="S30" s="72">
        <f t="shared" si="11"/>
        <v>8952</v>
      </c>
      <c r="T30" s="72">
        <f t="shared" si="11"/>
        <v>9301</v>
      </c>
      <c r="U30" s="72">
        <f>SUM(U21:U29)</f>
        <v>9136</v>
      </c>
      <c r="V30" s="72">
        <f t="shared" ref="V30" si="12">SUM(V21:V29)</f>
        <v>9006</v>
      </c>
      <c r="W30" s="72">
        <v>8734</v>
      </c>
      <c r="X30" s="163">
        <v>8760</v>
      </c>
      <c r="Y30" s="271">
        <v>8340</v>
      </c>
      <c r="Z30" s="216"/>
      <c r="AA30" s="216"/>
      <c r="AB30" s="216"/>
      <c r="AC30" s="216"/>
      <c r="AD30" s="216"/>
      <c r="AE30" s="216"/>
      <c r="AF30" s="216"/>
      <c r="AG30" s="216"/>
      <c r="AH30" s="216"/>
      <c r="AI30" s="216"/>
      <c r="AJ30" s="164"/>
      <c r="AK30" s="72">
        <f t="shared" ref="AK30:AR30" si="13">IF(C30=0,"0",C30-O30)</f>
        <v>284</v>
      </c>
      <c r="AL30" s="72">
        <f t="shared" si="13"/>
        <v>74</v>
      </c>
      <c r="AM30" s="72">
        <f t="shared" si="13"/>
        <v>178</v>
      </c>
      <c r="AN30" s="72">
        <f t="shared" si="13"/>
        <v>826</v>
      </c>
      <c r="AO30" s="72">
        <f t="shared" si="13"/>
        <v>469</v>
      </c>
      <c r="AP30" s="70">
        <f t="shared" si="13"/>
        <v>401</v>
      </c>
      <c r="AQ30" s="70">
        <f t="shared" si="13"/>
        <v>406</v>
      </c>
      <c r="AR30" s="216">
        <f t="shared" si="13"/>
        <v>-404</v>
      </c>
      <c r="AS30" s="216">
        <f>IF(W30=0,"0",K30-W30)</f>
        <v>383</v>
      </c>
      <c r="AT30" s="157">
        <f>IF(X30=0,"0",L30-X30)</f>
        <v>49</v>
      </c>
    </row>
    <row r="31" spans="1:46" x14ac:dyDescent="0.25">
      <c r="A31" s="4">
        <f>+A20+1</f>
        <v>3</v>
      </c>
      <c r="B31" s="43" t="s">
        <v>21</v>
      </c>
      <c r="C31" s="69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1"/>
      <c r="O31" s="69"/>
      <c r="P31" s="70"/>
      <c r="Q31" s="70"/>
      <c r="R31" s="70"/>
      <c r="S31" s="70"/>
      <c r="T31" s="70"/>
      <c r="U31" s="70"/>
      <c r="V31" s="225"/>
      <c r="W31" s="225"/>
      <c r="X31" s="163"/>
      <c r="Y31" s="271"/>
      <c r="Z31" s="216"/>
      <c r="AA31" s="216"/>
      <c r="AB31" s="216"/>
      <c r="AC31" s="216"/>
      <c r="AD31" s="216"/>
      <c r="AE31" s="216"/>
      <c r="AF31" s="216"/>
      <c r="AG31" s="216"/>
      <c r="AH31" s="216"/>
      <c r="AI31" s="216"/>
      <c r="AJ31" s="164"/>
      <c r="AK31" s="253"/>
      <c r="AL31" s="73"/>
      <c r="AM31" s="73"/>
      <c r="AN31" s="73"/>
      <c r="AO31" s="73"/>
      <c r="AP31" s="73"/>
      <c r="AQ31" s="73"/>
      <c r="AR31" s="242"/>
      <c r="AS31" s="242"/>
      <c r="AT31" s="200"/>
    </row>
    <row r="32" spans="1:46" x14ac:dyDescent="0.25">
      <c r="B32" s="36" t="s">
        <v>41</v>
      </c>
      <c r="C32" s="69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1"/>
      <c r="O32" s="69">
        <v>3117</v>
      </c>
      <c r="P32" s="70">
        <v>2552</v>
      </c>
      <c r="Q32" s="70">
        <v>2208</v>
      </c>
      <c r="R32" s="70">
        <v>1891</v>
      </c>
      <c r="S32" s="70">
        <v>1929</v>
      </c>
      <c r="T32" s="70">
        <v>2246</v>
      </c>
      <c r="U32" s="70">
        <v>2161</v>
      </c>
      <c r="V32" s="225">
        <v>1927</v>
      </c>
      <c r="W32" s="225">
        <v>1787</v>
      </c>
      <c r="X32" s="163">
        <v>1862</v>
      </c>
      <c r="Y32" s="271">
        <v>21607</v>
      </c>
      <c r="Z32" s="216"/>
      <c r="AA32" s="216"/>
      <c r="AB32" s="216"/>
      <c r="AC32" s="216"/>
      <c r="AD32" s="216"/>
      <c r="AE32" s="216"/>
      <c r="AF32" s="216"/>
      <c r="AG32" s="216"/>
      <c r="AH32" s="216"/>
      <c r="AI32" s="216"/>
      <c r="AJ32" s="164"/>
      <c r="AK32" s="72" t="str">
        <f t="shared" ref="AK32:AT32" si="14">IF(C32=0,"0",C32-O32)</f>
        <v>0</v>
      </c>
      <c r="AL32" s="72" t="str">
        <f t="shared" si="14"/>
        <v>0</v>
      </c>
      <c r="AM32" s="72" t="str">
        <f t="shared" si="14"/>
        <v>0</v>
      </c>
      <c r="AN32" s="72" t="str">
        <f t="shared" si="14"/>
        <v>0</v>
      </c>
      <c r="AO32" s="72" t="str">
        <f t="shared" si="14"/>
        <v>0</v>
      </c>
      <c r="AP32" s="70" t="str">
        <f t="shared" si="14"/>
        <v>0</v>
      </c>
      <c r="AQ32" s="70" t="str">
        <f t="shared" si="14"/>
        <v>0</v>
      </c>
      <c r="AR32" s="216" t="str">
        <f t="shared" si="14"/>
        <v>0</v>
      </c>
      <c r="AS32" s="216" t="str">
        <f t="shared" si="14"/>
        <v>0</v>
      </c>
      <c r="AT32" s="157" t="str">
        <f t="shared" si="14"/>
        <v>0</v>
      </c>
    </row>
    <row r="33" spans="1:46" x14ac:dyDescent="0.25">
      <c r="B33" s="36" t="s">
        <v>51</v>
      </c>
      <c r="C33" s="69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1"/>
      <c r="O33" s="69"/>
      <c r="P33" s="70"/>
      <c r="Q33" s="70"/>
      <c r="R33" s="70"/>
      <c r="S33" s="70"/>
      <c r="T33" s="70"/>
      <c r="U33" s="70"/>
      <c r="V33" s="225"/>
      <c r="W33" s="225">
        <v>1304</v>
      </c>
      <c r="X33" s="163">
        <v>1376</v>
      </c>
      <c r="Y33" s="271"/>
      <c r="Z33" s="216"/>
      <c r="AA33" s="216"/>
      <c r="AB33" s="216"/>
      <c r="AC33" s="216"/>
      <c r="AD33" s="216"/>
      <c r="AE33" s="216"/>
      <c r="AF33" s="216"/>
      <c r="AG33" s="216"/>
      <c r="AH33" s="216"/>
      <c r="AI33" s="216"/>
      <c r="AJ33" s="164"/>
      <c r="AK33" s="72"/>
      <c r="AL33" s="72"/>
      <c r="AM33" s="72"/>
      <c r="AN33" s="72"/>
      <c r="AO33" s="72"/>
      <c r="AP33" s="70"/>
      <c r="AQ33" s="70"/>
      <c r="AR33" s="216"/>
      <c r="AS33" s="216"/>
      <c r="AT33" s="157"/>
    </row>
    <row r="34" spans="1:46" x14ac:dyDescent="0.25">
      <c r="B34" s="36" t="s">
        <v>52</v>
      </c>
      <c r="C34" s="69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1"/>
      <c r="O34" s="69"/>
      <c r="P34" s="70"/>
      <c r="Q34" s="70"/>
      <c r="R34" s="70"/>
      <c r="S34" s="70"/>
      <c r="T34" s="70"/>
      <c r="U34" s="70"/>
      <c r="V34" s="225"/>
      <c r="W34" s="225">
        <v>483</v>
      </c>
      <c r="X34" s="163">
        <v>486</v>
      </c>
      <c r="Y34" s="271"/>
      <c r="Z34" s="216"/>
      <c r="AA34" s="216"/>
      <c r="AB34" s="216"/>
      <c r="AC34" s="216"/>
      <c r="AD34" s="216"/>
      <c r="AE34" s="216"/>
      <c r="AF34" s="216"/>
      <c r="AG34" s="216"/>
      <c r="AH34" s="216"/>
      <c r="AI34" s="216"/>
      <c r="AJ34" s="164"/>
      <c r="AK34" s="72"/>
      <c r="AL34" s="72"/>
      <c r="AM34" s="72"/>
      <c r="AN34" s="72"/>
      <c r="AO34" s="72"/>
      <c r="AP34" s="70"/>
      <c r="AQ34" s="70"/>
      <c r="AR34" s="216"/>
      <c r="AS34" s="216"/>
      <c r="AT34" s="157"/>
    </row>
    <row r="35" spans="1:46" x14ac:dyDescent="0.25">
      <c r="B35" s="36" t="s">
        <v>42</v>
      </c>
      <c r="C35" s="69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1"/>
      <c r="O35" s="69">
        <v>525</v>
      </c>
      <c r="P35" s="70">
        <v>436</v>
      </c>
      <c r="Q35" s="70">
        <v>314</v>
      </c>
      <c r="R35" s="70">
        <v>308</v>
      </c>
      <c r="S35" s="70">
        <v>305</v>
      </c>
      <c r="T35" s="70">
        <v>368</v>
      </c>
      <c r="U35" s="70">
        <v>373</v>
      </c>
      <c r="V35" s="225">
        <v>376</v>
      </c>
      <c r="W35" s="225">
        <v>324</v>
      </c>
      <c r="X35" s="163">
        <v>382</v>
      </c>
      <c r="Y35" s="271">
        <v>331</v>
      </c>
      <c r="Z35" s="216"/>
      <c r="AA35" s="216"/>
      <c r="AB35" s="216"/>
      <c r="AC35" s="216"/>
      <c r="AD35" s="216"/>
      <c r="AE35" s="216"/>
      <c r="AF35" s="216"/>
      <c r="AG35" s="216"/>
      <c r="AH35" s="216"/>
      <c r="AI35" s="216"/>
      <c r="AJ35" s="164"/>
      <c r="AK35" s="72" t="str">
        <f t="shared" ref="AK35:AT35" si="15">IF(C35=0,"0",C35-O35)</f>
        <v>0</v>
      </c>
      <c r="AL35" s="72" t="str">
        <f t="shared" si="15"/>
        <v>0</v>
      </c>
      <c r="AM35" s="72" t="str">
        <f t="shared" si="15"/>
        <v>0</v>
      </c>
      <c r="AN35" s="72" t="str">
        <f t="shared" si="15"/>
        <v>0</v>
      </c>
      <c r="AO35" s="72" t="str">
        <f t="shared" si="15"/>
        <v>0</v>
      </c>
      <c r="AP35" s="70" t="str">
        <f t="shared" si="15"/>
        <v>0</v>
      </c>
      <c r="AQ35" s="70" t="str">
        <f t="shared" si="15"/>
        <v>0</v>
      </c>
      <c r="AR35" s="216" t="str">
        <f t="shared" si="15"/>
        <v>0</v>
      </c>
      <c r="AS35" s="216" t="str">
        <f t="shared" si="15"/>
        <v>0</v>
      </c>
      <c r="AT35" s="157" t="str">
        <f t="shared" si="15"/>
        <v>0</v>
      </c>
    </row>
    <row r="36" spans="1:46" x14ac:dyDescent="0.25">
      <c r="B36" s="36" t="s">
        <v>51</v>
      </c>
      <c r="C36" s="69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1"/>
      <c r="O36" s="69"/>
      <c r="P36" s="70"/>
      <c r="Q36" s="70"/>
      <c r="R36" s="70"/>
      <c r="S36" s="70"/>
      <c r="T36" s="70"/>
      <c r="U36" s="70"/>
      <c r="V36" s="225"/>
      <c r="W36" s="225">
        <v>240</v>
      </c>
      <c r="X36" s="163">
        <v>292</v>
      </c>
      <c r="Y36" s="271"/>
      <c r="Z36" s="216"/>
      <c r="AA36" s="216"/>
      <c r="AB36" s="216"/>
      <c r="AC36" s="216"/>
      <c r="AD36" s="216"/>
      <c r="AE36" s="216"/>
      <c r="AF36" s="216"/>
      <c r="AG36" s="216"/>
      <c r="AH36" s="216"/>
      <c r="AI36" s="216"/>
      <c r="AJ36" s="164"/>
      <c r="AK36" s="72"/>
      <c r="AL36" s="72"/>
      <c r="AM36" s="72"/>
      <c r="AN36" s="72"/>
      <c r="AO36" s="72"/>
      <c r="AP36" s="70"/>
      <c r="AQ36" s="70"/>
      <c r="AR36" s="216"/>
      <c r="AS36" s="216"/>
      <c r="AT36" s="157"/>
    </row>
    <row r="37" spans="1:46" x14ac:dyDescent="0.25">
      <c r="B37" s="36" t="s">
        <v>52</v>
      </c>
      <c r="C37" s="69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1"/>
      <c r="O37" s="69"/>
      <c r="P37" s="70"/>
      <c r="Q37" s="70"/>
      <c r="R37" s="70"/>
      <c r="S37" s="70"/>
      <c r="T37" s="70"/>
      <c r="U37" s="70"/>
      <c r="V37" s="225"/>
      <c r="W37" s="225">
        <v>84</v>
      </c>
      <c r="X37" s="163">
        <v>90</v>
      </c>
      <c r="Y37" s="271"/>
      <c r="Z37" s="216"/>
      <c r="AA37" s="216"/>
      <c r="AB37" s="216"/>
      <c r="AC37" s="216"/>
      <c r="AD37" s="216"/>
      <c r="AE37" s="216"/>
      <c r="AF37" s="216"/>
      <c r="AG37" s="216"/>
      <c r="AH37" s="216"/>
      <c r="AI37" s="216"/>
      <c r="AJ37" s="164"/>
      <c r="AK37" s="72"/>
      <c r="AL37" s="72"/>
      <c r="AM37" s="72"/>
      <c r="AN37" s="72"/>
      <c r="AO37" s="72"/>
      <c r="AP37" s="70"/>
      <c r="AQ37" s="70"/>
      <c r="AR37" s="216"/>
      <c r="AS37" s="216"/>
      <c r="AT37" s="157"/>
    </row>
    <row r="38" spans="1:46" x14ac:dyDescent="0.25">
      <c r="B38" s="36" t="s">
        <v>43</v>
      </c>
      <c r="C38" s="69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1"/>
      <c r="O38" s="69">
        <v>258</v>
      </c>
      <c r="P38" s="70">
        <v>289</v>
      </c>
      <c r="Q38" s="70">
        <v>187</v>
      </c>
      <c r="R38" s="70">
        <v>179</v>
      </c>
      <c r="S38" s="70">
        <v>151</v>
      </c>
      <c r="T38" s="70">
        <v>255</v>
      </c>
      <c r="U38" s="70">
        <v>171</v>
      </c>
      <c r="V38" s="225">
        <v>218</v>
      </c>
      <c r="W38" s="225">
        <v>211</v>
      </c>
      <c r="X38" s="163">
        <v>204</v>
      </c>
      <c r="Y38" s="271">
        <v>209</v>
      </c>
      <c r="Z38" s="216"/>
      <c r="AA38" s="216"/>
      <c r="AB38" s="216"/>
      <c r="AC38" s="216"/>
      <c r="AD38" s="216"/>
      <c r="AE38" s="216"/>
      <c r="AF38" s="216"/>
      <c r="AG38" s="216"/>
      <c r="AH38" s="216"/>
      <c r="AI38" s="216"/>
      <c r="AJ38" s="164"/>
      <c r="AK38" s="72" t="str">
        <f t="shared" ref="AK38:AT40" si="16">IF(C38=0,"0",C38-O38)</f>
        <v>0</v>
      </c>
      <c r="AL38" s="72" t="str">
        <f t="shared" si="16"/>
        <v>0</v>
      </c>
      <c r="AM38" s="72" t="str">
        <f t="shared" si="16"/>
        <v>0</v>
      </c>
      <c r="AN38" s="72" t="str">
        <f t="shared" si="16"/>
        <v>0</v>
      </c>
      <c r="AO38" s="72" t="str">
        <f t="shared" si="16"/>
        <v>0</v>
      </c>
      <c r="AP38" s="70" t="str">
        <f t="shared" si="16"/>
        <v>0</v>
      </c>
      <c r="AQ38" s="70" t="str">
        <f t="shared" si="16"/>
        <v>0</v>
      </c>
      <c r="AR38" s="216" t="str">
        <f t="shared" si="16"/>
        <v>0</v>
      </c>
      <c r="AS38" s="216" t="str">
        <f t="shared" si="16"/>
        <v>0</v>
      </c>
      <c r="AT38" s="157" t="str">
        <f t="shared" si="16"/>
        <v>0</v>
      </c>
    </row>
    <row r="39" spans="1:46" x14ac:dyDescent="0.25">
      <c r="B39" s="36" t="s">
        <v>44</v>
      </c>
      <c r="C39" s="69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1"/>
      <c r="O39" s="69">
        <v>190</v>
      </c>
      <c r="P39" s="70">
        <v>190</v>
      </c>
      <c r="Q39" s="70">
        <v>142</v>
      </c>
      <c r="R39" s="70">
        <v>94</v>
      </c>
      <c r="S39" s="70">
        <v>111</v>
      </c>
      <c r="T39" s="70">
        <v>126</v>
      </c>
      <c r="U39" s="70">
        <v>111</v>
      </c>
      <c r="V39" s="225">
        <v>126</v>
      </c>
      <c r="W39" s="225">
        <v>154</v>
      </c>
      <c r="X39" s="163">
        <v>117</v>
      </c>
      <c r="Y39" s="271">
        <v>113</v>
      </c>
      <c r="Z39" s="216"/>
      <c r="AA39" s="216"/>
      <c r="AB39" s="216"/>
      <c r="AC39" s="216"/>
      <c r="AD39" s="216"/>
      <c r="AE39" s="216"/>
      <c r="AF39" s="216"/>
      <c r="AG39" s="216"/>
      <c r="AH39" s="216"/>
      <c r="AI39" s="216"/>
      <c r="AJ39" s="164"/>
      <c r="AK39" s="72" t="str">
        <f t="shared" si="16"/>
        <v>0</v>
      </c>
      <c r="AL39" s="72" t="str">
        <f t="shared" si="16"/>
        <v>0</v>
      </c>
      <c r="AM39" s="72" t="str">
        <f t="shared" si="16"/>
        <v>0</v>
      </c>
      <c r="AN39" s="72" t="str">
        <f t="shared" si="16"/>
        <v>0</v>
      </c>
      <c r="AO39" s="72" t="str">
        <f t="shared" si="16"/>
        <v>0</v>
      </c>
      <c r="AP39" s="70" t="str">
        <f t="shared" si="16"/>
        <v>0</v>
      </c>
      <c r="AQ39" s="70" t="str">
        <f t="shared" si="16"/>
        <v>0</v>
      </c>
      <c r="AR39" s="216" t="str">
        <f t="shared" si="16"/>
        <v>0</v>
      </c>
      <c r="AS39" s="216" t="str">
        <f t="shared" si="16"/>
        <v>0</v>
      </c>
      <c r="AT39" s="157" t="str">
        <f t="shared" si="16"/>
        <v>0</v>
      </c>
    </row>
    <row r="40" spans="1:46" x14ac:dyDescent="0.25">
      <c r="B40" s="36" t="s">
        <v>45</v>
      </c>
      <c r="C40" s="69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1"/>
      <c r="O40" s="69">
        <v>3</v>
      </c>
      <c r="P40" s="70">
        <v>6</v>
      </c>
      <c r="Q40" s="70">
        <v>4</v>
      </c>
      <c r="R40" s="70">
        <v>6</v>
      </c>
      <c r="S40" s="70">
        <v>2</v>
      </c>
      <c r="T40" s="70">
        <v>1</v>
      </c>
      <c r="U40" s="70">
        <v>2</v>
      </c>
      <c r="V40" s="225">
        <v>3</v>
      </c>
      <c r="W40" s="225">
        <v>1</v>
      </c>
      <c r="X40" s="163">
        <v>4</v>
      </c>
      <c r="Y40" s="271">
        <v>2</v>
      </c>
      <c r="Z40" s="216"/>
      <c r="AA40" s="216"/>
      <c r="AB40" s="216"/>
      <c r="AC40" s="216"/>
      <c r="AD40" s="216"/>
      <c r="AE40" s="216"/>
      <c r="AF40" s="216"/>
      <c r="AG40" s="216"/>
      <c r="AH40" s="216"/>
      <c r="AI40" s="216"/>
      <c r="AJ40" s="164"/>
      <c r="AK40" s="72" t="str">
        <f t="shared" si="16"/>
        <v>0</v>
      </c>
      <c r="AL40" s="72" t="str">
        <f t="shared" si="16"/>
        <v>0</v>
      </c>
      <c r="AM40" s="72" t="str">
        <f t="shared" si="16"/>
        <v>0</v>
      </c>
      <c r="AN40" s="72" t="str">
        <f t="shared" si="16"/>
        <v>0</v>
      </c>
      <c r="AO40" s="72" t="str">
        <f t="shared" si="16"/>
        <v>0</v>
      </c>
      <c r="AP40" s="70" t="str">
        <f t="shared" si="16"/>
        <v>0</v>
      </c>
      <c r="AQ40" s="70" t="str">
        <f t="shared" si="16"/>
        <v>0</v>
      </c>
      <c r="AR40" s="216" t="str">
        <f t="shared" si="16"/>
        <v>0</v>
      </c>
      <c r="AS40" s="216" t="str">
        <f t="shared" si="16"/>
        <v>0</v>
      </c>
      <c r="AT40" s="157" t="str">
        <f t="shared" si="16"/>
        <v>0</v>
      </c>
    </row>
    <row r="41" spans="1:46" x14ac:dyDescent="0.25">
      <c r="B41" s="36" t="s">
        <v>46</v>
      </c>
      <c r="C41" s="130">
        <v>4029</v>
      </c>
      <c r="D41" s="72">
        <v>3768</v>
      </c>
      <c r="E41" s="72">
        <v>3505</v>
      </c>
      <c r="F41" s="72">
        <v>3419</v>
      </c>
      <c r="G41" s="72">
        <v>2979</v>
      </c>
      <c r="H41" s="72">
        <v>3605</v>
      </c>
      <c r="I41" s="72">
        <v>3541</v>
      </c>
      <c r="J41" s="72">
        <v>3016</v>
      </c>
      <c r="K41" s="72">
        <v>3610</v>
      </c>
      <c r="L41" s="72">
        <v>3371</v>
      </c>
      <c r="M41" s="72">
        <v>3750</v>
      </c>
      <c r="N41" s="157">
        <v>4506</v>
      </c>
      <c r="O41" s="72">
        <f>SUM(O32:O40)</f>
        <v>4093</v>
      </c>
      <c r="P41" s="72">
        <f t="shared" ref="P41:T41" si="17">SUM(P32:P40)</f>
        <v>3473</v>
      </c>
      <c r="Q41" s="72">
        <f t="shared" si="17"/>
        <v>2855</v>
      </c>
      <c r="R41" s="72">
        <f t="shared" si="17"/>
        <v>2478</v>
      </c>
      <c r="S41" s="72">
        <f t="shared" si="17"/>
        <v>2498</v>
      </c>
      <c r="T41" s="72">
        <f t="shared" si="17"/>
        <v>2996</v>
      </c>
      <c r="U41" s="72">
        <f>SUM(U32:U40)</f>
        <v>2818</v>
      </c>
      <c r="V41" s="72">
        <f t="shared" ref="V41" si="18">SUM(V32:V40)</f>
        <v>2650</v>
      </c>
      <c r="W41" s="72">
        <v>2477</v>
      </c>
      <c r="X41" s="164">
        <v>2569</v>
      </c>
      <c r="Y41" s="271">
        <v>2262</v>
      </c>
      <c r="Z41" s="216"/>
      <c r="AA41" s="216"/>
      <c r="AB41" s="216"/>
      <c r="AC41" s="216"/>
      <c r="AD41" s="216"/>
      <c r="AE41" s="216"/>
      <c r="AF41" s="216"/>
      <c r="AG41" s="216"/>
      <c r="AH41" s="216"/>
      <c r="AI41" s="216"/>
      <c r="AJ41" s="164"/>
      <c r="AK41" s="72">
        <f t="shared" ref="AK41:AR41" si="19">IF(C41=0,"0",C41-O41)</f>
        <v>-64</v>
      </c>
      <c r="AL41" s="72">
        <f t="shared" si="19"/>
        <v>295</v>
      </c>
      <c r="AM41" s="72">
        <f t="shared" si="19"/>
        <v>650</v>
      </c>
      <c r="AN41" s="72">
        <f t="shared" si="19"/>
        <v>941</v>
      </c>
      <c r="AO41" s="72">
        <f t="shared" si="19"/>
        <v>481</v>
      </c>
      <c r="AP41" s="70">
        <f t="shared" si="19"/>
        <v>609</v>
      </c>
      <c r="AQ41" s="70">
        <f t="shared" si="19"/>
        <v>723</v>
      </c>
      <c r="AR41" s="216">
        <f t="shared" si="19"/>
        <v>366</v>
      </c>
      <c r="AS41" s="216">
        <f>IF(W41=0,"0",K41-W41)</f>
        <v>1133</v>
      </c>
      <c r="AT41" s="157">
        <f>IF(X41=0,"0",L41-X41)</f>
        <v>802</v>
      </c>
    </row>
    <row r="42" spans="1:46" x14ac:dyDescent="0.25">
      <c r="A42" s="4">
        <f>+A31+1</f>
        <v>4</v>
      </c>
      <c r="B42" s="43" t="s">
        <v>22</v>
      </c>
      <c r="C42" s="130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157"/>
      <c r="O42" s="72"/>
      <c r="P42" s="72"/>
      <c r="Q42" s="72"/>
      <c r="R42" s="72"/>
      <c r="S42" s="72"/>
      <c r="T42" s="72"/>
      <c r="U42" s="72"/>
      <c r="V42" s="216"/>
      <c r="W42" s="216"/>
      <c r="X42" s="164"/>
      <c r="Y42" s="271"/>
      <c r="Z42" s="216"/>
      <c r="AA42" s="216"/>
      <c r="AB42" s="216"/>
      <c r="AC42" s="216"/>
      <c r="AD42" s="216"/>
      <c r="AE42" s="216"/>
      <c r="AF42" s="216"/>
      <c r="AG42" s="216"/>
      <c r="AH42" s="216"/>
      <c r="AI42" s="216"/>
      <c r="AJ42" s="164"/>
      <c r="AK42" s="72"/>
      <c r="AL42" s="72"/>
      <c r="AM42" s="72"/>
      <c r="AN42" s="72"/>
      <c r="AO42" s="72"/>
      <c r="AP42" s="70"/>
      <c r="AQ42" s="70"/>
      <c r="AR42" s="216"/>
      <c r="AS42" s="216"/>
      <c r="AT42" s="157"/>
    </row>
    <row r="43" spans="1:46" x14ac:dyDescent="0.25">
      <c r="A43" s="4"/>
      <c r="B43" s="36" t="s">
        <v>41</v>
      </c>
      <c r="C43" s="130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157"/>
      <c r="O43" s="72">
        <v>1446</v>
      </c>
      <c r="P43" s="72">
        <v>1497</v>
      </c>
      <c r="Q43" s="72">
        <v>1384</v>
      </c>
      <c r="R43" s="72">
        <v>1090</v>
      </c>
      <c r="S43" s="72">
        <v>882</v>
      </c>
      <c r="T43" s="72">
        <v>826</v>
      </c>
      <c r="U43" s="72">
        <v>930</v>
      </c>
      <c r="V43" s="216">
        <v>974</v>
      </c>
      <c r="W43" s="216">
        <v>792</v>
      </c>
      <c r="X43" s="164">
        <v>717</v>
      </c>
      <c r="Y43" s="271">
        <v>679</v>
      </c>
      <c r="Z43" s="216"/>
      <c r="AA43" s="216"/>
      <c r="AB43" s="216"/>
      <c r="AC43" s="216"/>
      <c r="AD43" s="216"/>
      <c r="AE43" s="216"/>
      <c r="AF43" s="216"/>
      <c r="AG43" s="216"/>
      <c r="AH43" s="216"/>
      <c r="AI43" s="216"/>
      <c r="AJ43" s="164"/>
      <c r="AK43" s="72" t="str">
        <f t="shared" ref="AK43:AT43" si="20">IF(C43=0,"0",C43-O43)</f>
        <v>0</v>
      </c>
      <c r="AL43" s="72" t="str">
        <f t="shared" si="20"/>
        <v>0</v>
      </c>
      <c r="AM43" s="72" t="str">
        <f t="shared" si="20"/>
        <v>0</v>
      </c>
      <c r="AN43" s="72" t="str">
        <f t="shared" si="20"/>
        <v>0</v>
      </c>
      <c r="AO43" s="72" t="str">
        <f t="shared" si="20"/>
        <v>0</v>
      </c>
      <c r="AP43" s="70" t="str">
        <f t="shared" si="20"/>
        <v>0</v>
      </c>
      <c r="AQ43" s="70" t="str">
        <f t="shared" si="20"/>
        <v>0</v>
      </c>
      <c r="AR43" s="216" t="str">
        <f t="shared" si="20"/>
        <v>0</v>
      </c>
      <c r="AS43" s="216" t="str">
        <f t="shared" si="20"/>
        <v>0</v>
      </c>
      <c r="AT43" s="157" t="str">
        <f t="shared" si="20"/>
        <v>0</v>
      </c>
    </row>
    <row r="44" spans="1:46" x14ac:dyDescent="0.25">
      <c r="A44" s="4"/>
      <c r="B44" s="36" t="s">
        <v>51</v>
      </c>
      <c r="C44" s="130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157"/>
      <c r="O44" s="72"/>
      <c r="P44" s="72"/>
      <c r="Q44" s="72"/>
      <c r="R44" s="72"/>
      <c r="S44" s="72"/>
      <c r="T44" s="72"/>
      <c r="U44" s="72"/>
      <c r="V44" s="216"/>
      <c r="W44" s="216">
        <v>569</v>
      </c>
      <c r="X44" s="164">
        <v>561</v>
      </c>
      <c r="Y44" s="271"/>
      <c r="Z44" s="216"/>
      <c r="AA44" s="216"/>
      <c r="AB44" s="216"/>
      <c r="AC44" s="216"/>
      <c r="AD44" s="216"/>
      <c r="AE44" s="216"/>
      <c r="AF44" s="216"/>
      <c r="AG44" s="216"/>
      <c r="AH44" s="216"/>
      <c r="AI44" s="216"/>
      <c r="AJ44" s="164"/>
      <c r="AK44" s="72"/>
      <c r="AL44" s="72"/>
      <c r="AM44" s="72"/>
      <c r="AN44" s="72"/>
      <c r="AO44" s="72"/>
      <c r="AP44" s="70"/>
      <c r="AQ44" s="70"/>
      <c r="AR44" s="216"/>
      <c r="AS44" s="216"/>
      <c r="AT44" s="157"/>
    </row>
    <row r="45" spans="1:46" x14ac:dyDescent="0.25">
      <c r="A45" s="4"/>
      <c r="B45" s="36" t="s">
        <v>52</v>
      </c>
      <c r="C45" s="130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157"/>
      <c r="O45" s="72"/>
      <c r="P45" s="72"/>
      <c r="Q45" s="72"/>
      <c r="R45" s="72"/>
      <c r="S45" s="72"/>
      <c r="T45" s="72"/>
      <c r="U45" s="72"/>
      <c r="V45" s="216"/>
      <c r="W45" s="216">
        <v>223</v>
      </c>
      <c r="X45" s="164">
        <v>156</v>
      </c>
      <c r="Y45" s="271"/>
      <c r="Z45" s="216"/>
      <c r="AA45" s="216"/>
      <c r="AB45" s="216"/>
      <c r="AC45" s="216"/>
      <c r="AD45" s="216"/>
      <c r="AE45" s="216"/>
      <c r="AF45" s="216"/>
      <c r="AG45" s="216"/>
      <c r="AH45" s="216"/>
      <c r="AI45" s="216"/>
      <c r="AJ45" s="164"/>
      <c r="AK45" s="72"/>
      <c r="AL45" s="72"/>
      <c r="AM45" s="72"/>
      <c r="AN45" s="72"/>
      <c r="AO45" s="72"/>
      <c r="AP45" s="70"/>
      <c r="AQ45" s="70"/>
      <c r="AR45" s="216"/>
      <c r="AS45" s="216"/>
      <c r="AT45" s="157"/>
    </row>
    <row r="46" spans="1:46" x14ac:dyDescent="0.25">
      <c r="A46" s="4"/>
      <c r="B46" s="36" t="s">
        <v>42</v>
      </c>
      <c r="C46" s="130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157"/>
      <c r="O46" s="72">
        <v>454</v>
      </c>
      <c r="P46" s="72">
        <v>365</v>
      </c>
      <c r="Q46" s="72">
        <v>333</v>
      </c>
      <c r="R46" s="72">
        <v>250</v>
      </c>
      <c r="S46" s="72">
        <v>190</v>
      </c>
      <c r="T46" s="72">
        <v>202</v>
      </c>
      <c r="U46" s="72">
        <v>230</v>
      </c>
      <c r="V46" s="216">
        <v>255</v>
      </c>
      <c r="W46" s="216">
        <v>228</v>
      </c>
      <c r="X46" s="164">
        <v>197</v>
      </c>
      <c r="Y46" s="271">
        <v>183</v>
      </c>
      <c r="Z46" s="216"/>
      <c r="AA46" s="216"/>
      <c r="AB46" s="216"/>
      <c r="AC46" s="216"/>
      <c r="AD46" s="216"/>
      <c r="AE46" s="216"/>
      <c r="AF46" s="216"/>
      <c r="AG46" s="216"/>
      <c r="AH46" s="216"/>
      <c r="AI46" s="216"/>
      <c r="AJ46" s="164"/>
      <c r="AK46" s="72" t="str">
        <f t="shared" ref="AK46:AT46" si="21">IF(C46=0,"0",C46-O46)</f>
        <v>0</v>
      </c>
      <c r="AL46" s="72" t="str">
        <f t="shared" si="21"/>
        <v>0</v>
      </c>
      <c r="AM46" s="72" t="str">
        <f t="shared" si="21"/>
        <v>0</v>
      </c>
      <c r="AN46" s="72" t="str">
        <f t="shared" si="21"/>
        <v>0</v>
      </c>
      <c r="AO46" s="72" t="str">
        <f t="shared" si="21"/>
        <v>0</v>
      </c>
      <c r="AP46" s="70" t="str">
        <f t="shared" si="21"/>
        <v>0</v>
      </c>
      <c r="AQ46" s="70" t="str">
        <f t="shared" si="21"/>
        <v>0</v>
      </c>
      <c r="AR46" s="216" t="str">
        <f t="shared" si="21"/>
        <v>0</v>
      </c>
      <c r="AS46" s="216" t="str">
        <f t="shared" si="21"/>
        <v>0</v>
      </c>
      <c r="AT46" s="157" t="str">
        <f t="shared" si="21"/>
        <v>0</v>
      </c>
    </row>
    <row r="47" spans="1:46" x14ac:dyDescent="0.25">
      <c r="A47" s="4"/>
      <c r="B47" s="36" t="s">
        <v>51</v>
      </c>
      <c r="C47" s="130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157"/>
      <c r="O47" s="72"/>
      <c r="P47" s="72"/>
      <c r="Q47" s="72"/>
      <c r="R47" s="72"/>
      <c r="S47" s="72"/>
      <c r="T47" s="72"/>
      <c r="U47" s="72"/>
      <c r="V47" s="216"/>
      <c r="W47" s="216">
        <v>179</v>
      </c>
      <c r="X47" s="164">
        <v>152</v>
      </c>
      <c r="Y47" s="271"/>
      <c r="Z47" s="216"/>
      <c r="AA47" s="216"/>
      <c r="AB47" s="216"/>
      <c r="AC47" s="216"/>
      <c r="AD47" s="216"/>
      <c r="AE47" s="216"/>
      <c r="AF47" s="216"/>
      <c r="AG47" s="216"/>
      <c r="AH47" s="216"/>
      <c r="AI47" s="216"/>
      <c r="AJ47" s="164"/>
      <c r="AK47" s="72"/>
      <c r="AL47" s="72"/>
      <c r="AM47" s="72"/>
      <c r="AN47" s="72"/>
      <c r="AO47" s="72"/>
      <c r="AP47" s="70"/>
      <c r="AQ47" s="70"/>
      <c r="AR47" s="216"/>
      <c r="AS47" s="216"/>
      <c r="AT47" s="157"/>
    </row>
    <row r="48" spans="1:46" x14ac:dyDescent="0.25">
      <c r="A48" s="4"/>
      <c r="B48" s="36" t="s">
        <v>52</v>
      </c>
      <c r="C48" s="130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157"/>
      <c r="O48" s="72"/>
      <c r="P48" s="72"/>
      <c r="Q48" s="72"/>
      <c r="R48" s="72"/>
      <c r="S48" s="72"/>
      <c r="T48" s="72"/>
      <c r="U48" s="72"/>
      <c r="V48" s="216"/>
      <c r="W48" s="216">
        <v>49</v>
      </c>
      <c r="X48" s="164">
        <v>45</v>
      </c>
      <c r="Y48" s="271"/>
      <c r="Z48" s="216"/>
      <c r="AA48" s="216"/>
      <c r="AB48" s="216"/>
      <c r="AC48" s="216"/>
      <c r="AD48" s="216"/>
      <c r="AE48" s="216"/>
      <c r="AF48" s="216"/>
      <c r="AG48" s="216"/>
      <c r="AH48" s="216"/>
      <c r="AI48" s="216"/>
      <c r="AJ48" s="164"/>
      <c r="AK48" s="72"/>
      <c r="AL48" s="72"/>
      <c r="AM48" s="72"/>
      <c r="AN48" s="72"/>
      <c r="AO48" s="72"/>
      <c r="AP48" s="70"/>
      <c r="AQ48" s="70"/>
      <c r="AR48" s="216"/>
      <c r="AS48" s="216"/>
      <c r="AT48" s="157"/>
    </row>
    <row r="49" spans="1:46" x14ac:dyDescent="0.25">
      <c r="A49" s="4"/>
      <c r="B49" s="36" t="s">
        <v>43</v>
      </c>
      <c r="C49" s="130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157"/>
      <c r="O49" s="72">
        <v>107</v>
      </c>
      <c r="P49" s="72">
        <v>123</v>
      </c>
      <c r="Q49" s="72">
        <v>118</v>
      </c>
      <c r="R49" s="72">
        <v>61</v>
      </c>
      <c r="S49" s="72">
        <v>74</v>
      </c>
      <c r="T49" s="72">
        <v>66</v>
      </c>
      <c r="U49" s="72">
        <v>85</v>
      </c>
      <c r="V49" s="216">
        <v>56</v>
      </c>
      <c r="W49" s="216">
        <v>78</v>
      </c>
      <c r="X49" s="164">
        <v>72</v>
      </c>
      <c r="Y49" s="271">
        <v>64</v>
      </c>
      <c r="Z49" s="216"/>
      <c r="AA49" s="216"/>
      <c r="AB49" s="216"/>
      <c r="AC49" s="216"/>
      <c r="AD49" s="216"/>
      <c r="AE49" s="216"/>
      <c r="AF49" s="216"/>
      <c r="AG49" s="216"/>
      <c r="AH49" s="216"/>
      <c r="AI49" s="216"/>
      <c r="AJ49" s="164"/>
      <c r="AK49" s="72" t="str">
        <f t="shared" ref="AK49:AT51" si="22">IF(C49=0,"0",C49-O49)</f>
        <v>0</v>
      </c>
      <c r="AL49" s="72" t="str">
        <f t="shared" si="22"/>
        <v>0</v>
      </c>
      <c r="AM49" s="72" t="str">
        <f t="shared" si="22"/>
        <v>0</v>
      </c>
      <c r="AN49" s="72" t="str">
        <f t="shared" si="22"/>
        <v>0</v>
      </c>
      <c r="AO49" s="72" t="str">
        <f t="shared" si="22"/>
        <v>0</v>
      </c>
      <c r="AP49" s="70" t="str">
        <f t="shared" si="22"/>
        <v>0</v>
      </c>
      <c r="AQ49" s="70" t="str">
        <f t="shared" si="22"/>
        <v>0</v>
      </c>
      <c r="AR49" s="216" t="str">
        <f t="shared" si="22"/>
        <v>0</v>
      </c>
      <c r="AS49" s="216" t="str">
        <f t="shared" si="22"/>
        <v>0</v>
      </c>
      <c r="AT49" s="157" t="str">
        <f t="shared" si="22"/>
        <v>0</v>
      </c>
    </row>
    <row r="50" spans="1:46" x14ac:dyDescent="0.25">
      <c r="A50" s="4"/>
      <c r="B50" s="36" t="s">
        <v>44</v>
      </c>
      <c r="C50" s="130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157"/>
      <c r="O50" s="72">
        <v>58</v>
      </c>
      <c r="P50" s="72">
        <v>104</v>
      </c>
      <c r="Q50" s="72">
        <v>83</v>
      </c>
      <c r="R50" s="72">
        <v>35</v>
      </c>
      <c r="S50" s="72">
        <v>30</v>
      </c>
      <c r="T50" s="72">
        <v>37</v>
      </c>
      <c r="U50" s="72">
        <v>39</v>
      </c>
      <c r="V50" s="216">
        <v>16</v>
      </c>
      <c r="W50" s="216">
        <v>23</v>
      </c>
      <c r="X50" s="164">
        <v>33</v>
      </c>
      <c r="Y50" s="271">
        <v>24</v>
      </c>
      <c r="Z50" s="216"/>
      <c r="AA50" s="216"/>
      <c r="AB50" s="216"/>
      <c r="AC50" s="216"/>
      <c r="AD50" s="216"/>
      <c r="AE50" s="216"/>
      <c r="AF50" s="216"/>
      <c r="AG50" s="216"/>
      <c r="AH50" s="216"/>
      <c r="AI50" s="216"/>
      <c r="AJ50" s="164"/>
      <c r="AK50" s="72" t="str">
        <f t="shared" si="22"/>
        <v>0</v>
      </c>
      <c r="AL50" s="72" t="str">
        <f t="shared" si="22"/>
        <v>0</v>
      </c>
      <c r="AM50" s="72" t="str">
        <f t="shared" si="22"/>
        <v>0</v>
      </c>
      <c r="AN50" s="72" t="str">
        <f t="shared" si="22"/>
        <v>0</v>
      </c>
      <c r="AO50" s="72" t="str">
        <f t="shared" si="22"/>
        <v>0</v>
      </c>
      <c r="AP50" s="70" t="str">
        <f t="shared" si="22"/>
        <v>0</v>
      </c>
      <c r="AQ50" s="70" t="str">
        <f t="shared" si="22"/>
        <v>0</v>
      </c>
      <c r="AR50" s="216" t="str">
        <f t="shared" si="22"/>
        <v>0</v>
      </c>
      <c r="AS50" s="216" t="str">
        <f t="shared" si="22"/>
        <v>0</v>
      </c>
      <c r="AT50" s="157" t="str">
        <f t="shared" si="22"/>
        <v>0</v>
      </c>
    </row>
    <row r="51" spans="1:46" x14ac:dyDescent="0.25">
      <c r="A51" s="4"/>
      <c r="B51" s="36" t="s">
        <v>45</v>
      </c>
      <c r="C51" s="130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157"/>
      <c r="O51" s="72">
        <v>1</v>
      </c>
      <c r="P51" s="72">
        <v>2</v>
      </c>
      <c r="Q51" s="72">
        <v>2</v>
      </c>
      <c r="R51" s="72">
        <v>1</v>
      </c>
      <c r="S51" s="72">
        <v>2</v>
      </c>
      <c r="T51" s="72">
        <v>1</v>
      </c>
      <c r="U51" s="72">
        <v>1</v>
      </c>
      <c r="V51" s="216">
        <v>1</v>
      </c>
      <c r="W51" s="216">
        <v>2</v>
      </c>
      <c r="X51" s="164">
        <v>1</v>
      </c>
      <c r="Y51" s="271">
        <v>1</v>
      </c>
      <c r="Z51" s="216"/>
      <c r="AA51" s="216"/>
      <c r="AB51" s="216"/>
      <c r="AC51" s="216"/>
      <c r="AD51" s="216"/>
      <c r="AE51" s="216"/>
      <c r="AF51" s="216"/>
      <c r="AG51" s="216"/>
      <c r="AH51" s="216"/>
      <c r="AI51" s="216"/>
      <c r="AJ51" s="164"/>
      <c r="AK51" s="72" t="str">
        <f t="shared" si="22"/>
        <v>0</v>
      </c>
      <c r="AL51" s="72" t="str">
        <f t="shared" si="22"/>
        <v>0</v>
      </c>
      <c r="AM51" s="72" t="str">
        <f t="shared" si="22"/>
        <v>0</v>
      </c>
      <c r="AN51" s="72" t="str">
        <f t="shared" si="22"/>
        <v>0</v>
      </c>
      <c r="AO51" s="72" t="str">
        <f t="shared" si="22"/>
        <v>0</v>
      </c>
      <c r="AP51" s="70" t="str">
        <f t="shared" si="22"/>
        <v>0</v>
      </c>
      <c r="AQ51" s="70" t="str">
        <f t="shared" si="22"/>
        <v>0</v>
      </c>
      <c r="AR51" s="216" t="str">
        <f t="shared" si="22"/>
        <v>0</v>
      </c>
      <c r="AS51" s="216" t="str">
        <f t="shared" si="22"/>
        <v>0</v>
      </c>
      <c r="AT51" s="157" t="str">
        <f t="shared" si="22"/>
        <v>0</v>
      </c>
    </row>
    <row r="52" spans="1:46" x14ac:dyDescent="0.25">
      <c r="A52" s="4"/>
      <c r="B52" s="36" t="s">
        <v>46</v>
      </c>
      <c r="C52" s="130">
        <v>2050</v>
      </c>
      <c r="D52" s="72">
        <v>2013</v>
      </c>
      <c r="E52" s="72">
        <v>2098</v>
      </c>
      <c r="F52" s="72">
        <v>1833</v>
      </c>
      <c r="G52" s="72">
        <v>1589</v>
      </c>
      <c r="H52" s="72">
        <v>1284</v>
      </c>
      <c r="I52" s="72">
        <v>1574</v>
      </c>
      <c r="J52" s="72">
        <v>1605</v>
      </c>
      <c r="K52" s="72">
        <v>1350</v>
      </c>
      <c r="L52" s="72">
        <v>1446</v>
      </c>
      <c r="M52" s="72">
        <v>1395</v>
      </c>
      <c r="N52" s="157">
        <v>1646</v>
      </c>
      <c r="O52" s="72">
        <f>SUM(O43:O51)</f>
        <v>2066</v>
      </c>
      <c r="P52" s="72">
        <f t="shared" ref="P52:T52" si="23">SUM(P43:P51)</f>
        <v>2091</v>
      </c>
      <c r="Q52" s="72">
        <f t="shared" si="23"/>
        <v>1920</v>
      </c>
      <c r="R52" s="72">
        <f t="shared" si="23"/>
        <v>1437</v>
      </c>
      <c r="S52" s="72">
        <f t="shared" si="23"/>
        <v>1178</v>
      </c>
      <c r="T52" s="72">
        <f t="shared" si="23"/>
        <v>1132</v>
      </c>
      <c r="U52" s="72">
        <f>SUM(U43:U51)</f>
        <v>1285</v>
      </c>
      <c r="V52" s="72">
        <f t="shared" ref="V52" si="24">SUM(V43:V51)</f>
        <v>1302</v>
      </c>
      <c r="W52" s="72">
        <v>1123</v>
      </c>
      <c r="X52" s="164">
        <v>1020</v>
      </c>
      <c r="Y52" s="271">
        <v>951</v>
      </c>
      <c r="Z52" s="216"/>
      <c r="AA52" s="216"/>
      <c r="AB52" s="216"/>
      <c r="AC52" s="216"/>
      <c r="AD52" s="216"/>
      <c r="AE52" s="216"/>
      <c r="AF52" s="216"/>
      <c r="AG52" s="216"/>
      <c r="AH52" s="216"/>
      <c r="AI52" s="216"/>
      <c r="AJ52" s="164"/>
      <c r="AK52" s="72">
        <f t="shared" ref="AK52:AR52" si="25">IF(C52=0,"0",C52-O52)</f>
        <v>-16</v>
      </c>
      <c r="AL52" s="72">
        <f t="shared" si="25"/>
        <v>-78</v>
      </c>
      <c r="AM52" s="72">
        <f t="shared" si="25"/>
        <v>178</v>
      </c>
      <c r="AN52" s="72">
        <f t="shared" si="25"/>
        <v>396</v>
      </c>
      <c r="AO52" s="72">
        <f t="shared" si="25"/>
        <v>411</v>
      </c>
      <c r="AP52" s="70">
        <f t="shared" si="25"/>
        <v>152</v>
      </c>
      <c r="AQ52" s="70">
        <f t="shared" si="25"/>
        <v>289</v>
      </c>
      <c r="AR52" s="216">
        <f t="shared" si="25"/>
        <v>303</v>
      </c>
      <c r="AS52" s="216">
        <f>IF(W52=0,"0",K52-W52)</f>
        <v>227</v>
      </c>
      <c r="AT52" s="157">
        <f>IF(X52=0,"0",L52-X52)</f>
        <v>426</v>
      </c>
    </row>
    <row r="53" spans="1:46" x14ac:dyDescent="0.25">
      <c r="A53" s="4">
        <f>+A42+1</f>
        <v>5</v>
      </c>
      <c r="B53" s="43" t="s">
        <v>23</v>
      </c>
      <c r="C53" s="130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157"/>
      <c r="O53" s="72"/>
      <c r="P53" s="72"/>
      <c r="Q53" s="72"/>
      <c r="R53" s="72"/>
      <c r="S53" s="72"/>
      <c r="T53" s="72"/>
      <c r="U53" s="72"/>
      <c r="V53" s="216"/>
      <c r="W53" s="216"/>
      <c r="X53" s="164"/>
      <c r="Y53" s="271"/>
      <c r="Z53" s="216"/>
      <c r="AA53" s="216"/>
      <c r="AB53" s="216"/>
      <c r="AC53" s="216"/>
      <c r="AD53" s="216"/>
      <c r="AE53" s="216"/>
      <c r="AF53" s="216"/>
      <c r="AG53" s="216"/>
      <c r="AH53" s="216"/>
      <c r="AI53" s="216"/>
      <c r="AJ53" s="164"/>
      <c r="AK53" s="72"/>
      <c r="AL53" s="72"/>
      <c r="AM53" s="72"/>
      <c r="AN53" s="72"/>
      <c r="AO53" s="72"/>
      <c r="AP53" s="70"/>
      <c r="AQ53" s="70"/>
      <c r="AR53" s="216"/>
      <c r="AS53" s="216"/>
      <c r="AT53" s="157"/>
    </row>
    <row r="54" spans="1:46" x14ac:dyDescent="0.25">
      <c r="A54" s="4"/>
      <c r="B54" s="36" t="s">
        <v>41</v>
      </c>
      <c r="C54" s="130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157"/>
      <c r="O54" s="72">
        <v>1886</v>
      </c>
      <c r="P54" s="72">
        <v>2349</v>
      </c>
      <c r="Q54" s="72">
        <v>2787</v>
      </c>
      <c r="R54" s="72">
        <v>3031</v>
      </c>
      <c r="S54" s="72">
        <v>2970</v>
      </c>
      <c r="T54" s="72">
        <v>2855</v>
      </c>
      <c r="U54" s="72">
        <v>2780</v>
      </c>
      <c r="V54" s="216">
        <v>2685</v>
      </c>
      <c r="W54" s="216">
        <v>2756</v>
      </c>
      <c r="X54" s="164">
        <v>2785</v>
      </c>
      <c r="Y54" s="271">
        <v>2765</v>
      </c>
      <c r="Z54" s="216"/>
      <c r="AA54" s="216"/>
      <c r="AB54" s="216"/>
      <c r="AC54" s="216"/>
      <c r="AD54" s="216"/>
      <c r="AE54" s="216"/>
      <c r="AF54" s="216"/>
      <c r="AG54" s="216"/>
      <c r="AH54" s="216"/>
      <c r="AI54" s="216"/>
      <c r="AJ54" s="164"/>
      <c r="AK54" s="72" t="str">
        <f t="shared" ref="AK54:AT54" si="26">IF(C54=0,"0",C54-O54)</f>
        <v>0</v>
      </c>
      <c r="AL54" s="72" t="str">
        <f t="shared" si="26"/>
        <v>0</v>
      </c>
      <c r="AM54" s="72" t="str">
        <f t="shared" si="26"/>
        <v>0</v>
      </c>
      <c r="AN54" s="72" t="str">
        <f t="shared" si="26"/>
        <v>0</v>
      </c>
      <c r="AO54" s="72" t="str">
        <f t="shared" si="26"/>
        <v>0</v>
      </c>
      <c r="AP54" s="70" t="str">
        <f t="shared" si="26"/>
        <v>0</v>
      </c>
      <c r="AQ54" s="70" t="str">
        <f t="shared" si="26"/>
        <v>0</v>
      </c>
      <c r="AR54" s="216" t="str">
        <f t="shared" si="26"/>
        <v>0</v>
      </c>
      <c r="AS54" s="216" t="str">
        <f t="shared" si="26"/>
        <v>0</v>
      </c>
      <c r="AT54" s="157" t="str">
        <f t="shared" si="26"/>
        <v>0</v>
      </c>
    </row>
    <row r="55" spans="1:46" x14ac:dyDescent="0.25">
      <c r="A55" s="4"/>
      <c r="B55" s="36" t="s">
        <v>51</v>
      </c>
      <c r="C55" s="130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157"/>
      <c r="O55" s="72"/>
      <c r="P55" s="72"/>
      <c r="Q55" s="72"/>
      <c r="R55" s="72"/>
      <c r="S55" s="72"/>
      <c r="T55" s="72"/>
      <c r="U55" s="72"/>
      <c r="V55" s="216"/>
      <c r="W55" s="216">
        <v>2147</v>
      </c>
      <c r="X55" s="164">
        <v>2169</v>
      </c>
      <c r="Y55" s="271"/>
      <c r="Z55" s="216"/>
      <c r="AA55" s="216"/>
      <c r="AB55" s="216"/>
      <c r="AC55" s="216"/>
      <c r="AD55" s="216"/>
      <c r="AE55" s="216"/>
      <c r="AF55" s="216"/>
      <c r="AG55" s="216"/>
      <c r="AH55" s="216"/>
      <c r="AI55" s="216"/>
      <c r="AJ55" s="164"/>
      <c r="AK55" s="72"/>
      <c r="AL55" s="72"/>
      <c r="AM55" s="72"/>
      <c r="AN55" s="72"/>
      <c r="AO55" s="72"/>
      <c r="AP55" s="70"/>
      <c r="AQ55" s="70"/>
      <c r="AR55" s="216"/>
      <c r="AS55" s="216"/>
      <c r="AT55" s="157"/>
    </row>
    <row r="56" spans="1:46" x14ac:dyDescent="0.25">
      <c r="A56" s="4"/>
      <c r="B56" s="36" t="s">
        <v>52</v>
      </c>
      <c r="C56" s="130"/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157"/>
      <c r="O56" s="72"/>
      <c r="P56" s="72"/>
      <c r="Q56" s="72"/>
      <c r="R56" s="72"/>
      <c r="S56" s="72"/>
      <c r="T56" s="72"/>
      <c r="U56" s="72"/>
      <c r="V56" s="216"/>
      <c r="W56" s="216">
        <v>609</v>
      </c>
      <c r="X56" s="164">
        <v>616</v>
      </c>
      <c r="Y56" s="271"/>
      <c r="Z56" s="216"/>
      <c r="AA56" s="216"/>
      <c r="AB56" s="216"/>
      <c r="AC56" s="216"/>
      <c r="AD56" s="216"/>
      <c r="AE56" s="216"/>
      <c r="AF56" s="216"/>
      <c r="AG56" s="216"/>
      <c r="AH56" s="216"/>
      <c r="AI56" s="216"/>
      <c r="AJ56" s="164"/>
      <c r="AK56" s="72"/>
      <c r="AL56" s="72"/>
      <c r="AM56" s="72"/>
      <c r="AN56" s="72"/>
      <c r="AO56" s="72"/>
      <c r="AP56" s="70"/>
      <c r="AQ56" s="70"/>
      <c r="AR56" s="216"/>
      <c r="AS56" s="216"/>
      <c r="AT56" s="157"/>
    </row>
    <row r="57" spans="1:46" x14ac:dyDescent="0.25">
      <c r="A57" s="4"/>
      <c r="B57" s="36" t="s">
        <v>42</v>
      </c>
      <c r="C57" s="130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157"/>
      <c r="O57" s="72">
        <v>1970</v>
      </c>
      <c r="P57" s="72">
        <v>2134</v>
      </c>
      <c r="Q57" s="72">
        <v>2201</v>
      </c>
      <c r="R57" s="72">
        <v>2071</v>
      </c>
      <c r="S57" s="72">
        <v>1911</v>
      </c>
      <c r="T57" s="72">
        <v>1942</v>
      </c>
      <c r="U57" s="72">
        <v>1892</v>
      </c>
      <c r="V57" s="216">
        <v>2042</v>
      </c>
      <c r="W57" s="216">
        <v>2070</v>
      </c>
      <c r="X57" s="164">
        <v>2080</v>
      </c>
      <c r="Y57" s="271">
        <v>2064</v>
      </c>
      <c r="Z57" s="216"/>
      <c r="AA57" s="216"/>
      <c r="AB57" s="216"/>
      <c r="AC57" s="216"/>
      <c r="AD57" s="216"/>
      <c r="AE57" s="216"/>
      <c r="AF57" s="216"/>
      <c r="AG57" s="216"/>
      <c r="AH57" s="216"/>
      <c r="AI57" s="216"/>
      <c r="AJ57" s="164"/>
      <c r="AK57" s="72" t="str">
        <f t="shared" ref="AK57:AT57" si="27">IF(C57=0,"0",C57-O57)</f>
        <v>0</v>
      </c>
      <c r="AL57" s="72" t="str">
        <f t="shared" si="27"/>
        <v>0</v>
      </c>
      <c r="AM57" s="72" t="str">
        <f t="shared" si="27"/>
        <v>0</v>
      </c>
      <c r="AN57" s="72" t="str">
        <f t="shared" si="27"/>
        <v>0</v>
      </c>
      <c r="AO57" s="72" t="str">
        <f t="shared" si="27"/>
        <v>0</v>
      </c>
      <c r="AP57" s="70" t="str">
        <f t="shared" si="27"/>
        <v>0</v>
      </c>
      <c r="AQ57" s="70" t="str">
        <f t="shared" si="27"/>
        <v>0</v>
      </c>
      <c r="AR57" s="216" t="str">
        <f t="shared" si="27"/>
        <v>0</v>
      </c>
      <c r="AS57" s="216" t="str">
        <f t="shared" si="27"/>
        <v>0</v>
      </c>
      <c r="AT57" s="157" t="str">
        <f t="shared" si="27"/>
        <v>0</v>
      </c>
    </row>
    <row r="58" spans="1:46" x14ac:dyDescent="0.25">
      <c r="A58" s="4"/>
      <c r="B58" s="36" t="s">
        <v>51</v>
      </c>
      <c r="C58" s="130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157"/>
      <c r="O58" s="72"/>
      <c r="P58" s="72"/>
      <c r="Q58" s="72"/>
      <c r="R58" s="72"/>
      <c r="S58" s="72"/>
      <c r="T58" s="72"/>
      <c r="U58" s="72"/>
      <c r="V58" s="216"/>
      <c r="W58" s="216">
        <v>1500</v>
      </c>
      <c r="X58" s="164">
        <v>1523</v>
      </c>
      <c r="Y58" s="271"/>
      <c r="Z58" s="216"/>
      <c r="AA58" s="216"/>
      <c r="AB58" s="216"/>
      <c r="AC58" s="216"/>
      <c r="AD58" s="216"/>
      <c r="AE58" s="216"/>
      <c r="AF58" s="216"/>
      <c r="AG58" s="216"/>
      <c r="AH58" s="216"/>
      <c r="AI58" s="216"/>
      <c r="AJ58" s="164"/>
      <c r="AK58" s="72"/>
      <c r="AL58" s="72"/>
      <c r="AM58" s="72"/>
      <c r="AN58" s="72"/>
      <c r="AO58" s="72"/>
      <c r="AP58" s="70"/>
      <c r="AQ58" s="70"/>
      <c r="AR58" s="216"/>
      <c r="AS58" s="216"/>
      <c r="AT58" s="157"/>
    </row>
    <row r="59" spans="1:46" x14ac:dyDescent="0.25">
      <c r="A59" s="4"/>
      <c r="B59" s="36" t="s">
        <v>52</v>
      </c>
      <c r="C59" s="130"/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157"/>
      <c r="O59" s="72"/>
      <c r="P59" s="72"/>
      <c r="Q59" s="72"/>
      <c r="R59" s="72"/>
      <c r="S59" s="72"/>
      <c r="T59" s="72"/>
      <c r="U59" s="72"/>
      <c r="V59" s="216"/>
      <c r="W59" s="216">
        <v>570</v>
      </c>
      <c r="X59" s="164">
        <v>557</v>
      </c>
      <c r="Y59" s="271"/>
      <c r="Z59" s="216"/>
      <c r="AA59" s="216"/>
      <c r="AB59" s="216"/>
      <c r="AC59" s="216"/>
      <c r="AD59" s="216"/>
      <c r="AE59" s="216"/>
      <c r="AF59" s="216"/>
      <c r="AG59" s="216"/>
      <c r="AH59" s="216"/>
      <c r="AI59" s="216"/>
      <c r="AJ59" s="164"/>
      <c r="AK59" s="72"/>
      <c r="AL59" s="72"/>
      <c r="AM59" s="72"/>
      <c r="AN59" s="72"/>
      <c r="AO59" s="72"/>
      <c r="AP59" s="70"/>
      <c r="AQ59" s="70"/>
      <c r="AR59" s="216"/>
      <c r="AS59" s="216"/>
      <c r="AT59" s="157"/>
    </row>
    <row r="60" spans="1:46" x14ac:dyDescent="0.25">
      <c r="A60" s="4"/>
      <c r="B60" s="36" t="s">
        <v>43</v>
      </c>
      <c r="C60" s="130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157"/>
      <c r="O60" s="72">
        <v>168</v>
      </c>
      <c r="P60" s="72">
        <v>215</v>
      </c>
      <c r="Q60" s="72">
        <v>252</v>
      </c>
      <c r="R60" s="72">
        <v>282</v>
      </c>
      <c r="S60" s="72">
        <v>262</v>
      </c>
      <c r="T60" s="72">
        <v>261</v>
      </c>
      <c r="U60" s="72">
        <v>253</v>
      </c>
      <c r="V60" s="216">
        <v>238</v>
      </c>
      <c r="W60" s="216">
        <v>220</v>
      </c>
      <c r="X60" s="164">
        <v>209</v>
      </c>
      <c r="Y60" s="271">
        <v>203</v>
      </c>
      <c r="Z60" s="216"/>
      <c r="AA60" s="216"/>
      <c r="AB60" s="216"/>
      <c r="AC60" s="216"/>
      <c r="AD60" s="216"/>
      <c r="AE60" s="216"/>
      <c r="AF60" s="216"/>
      <c r="AG60" s="216"/>
      <c r="AH60" s="216"/>
      <c r="AI60" s="216"/>
      <c r="AJ60" s="164"/>
      <c r="AK60" s="72" t="str">
        <f t="shared" ref="AK60:AT62" si="28">IF(C60=0,"0",C60-O60)</f>
        <v>0</v>
      </c>
      <c r="AL60" s="72" t="str">
        <f t="shared" si="28"/>
        <v>0</v>
      </c>
      <c r="AM60" s="72" t="str">
        <f t="shared" si="28"/>
        <v>0</v>
      </c>
      <c r="AN60" s="72" t="str">
        <f t="shared" si="28"/>
        <v>0</v>
      </c>
      <c r="AO60" s="72" t="str">
        <f t="shared" si="28"/>
        <v>0</v>
      </c>
      <c r="AP60" s="70" t="str">
        <f t="shared" si="28"/>
        <v>0</v>
      </c>
      <c r="AQ60" s="70" t="str">
        <f t="shared" si="28"/>
        <v>0</v>
      </c>
      <c r="AR60" s="216" t="str">
        <f t="shared" si="28"/>
        <v>0</v>
      </c>
      <c r="AS60" s="216" t="str">
        <f t="shared" si="28"/>
        <v>0</v>
      </c>
      <c r="AT60" s="157" t="str">
        <f t="shared" si="28"/>
        <v>0</v>
      </c>
    </row>
    <row r="61" spans="1:46" x14ac:dyDescent="0.25">
      <c r="A61" s="4"/>
      <c r="B61" s="36" t="s">
        <v>44</v>
      </c>
      <c r="C61" s="130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157"/>
      <c r="O61" s="72">
        <v>42</v>
      </c>
      <c r="P61" s="72">
        <v>82</v>
      </c>
      <c r="Q61" s="72">
        <v>124</v>
      </c>
      <c r="R61" s="72">
        <v>142</v>
      </c>
      <c r="S61" s="72">
        <v>132</v>
      </c>
      <c r="T61" s="72">
        <v>113</v>
      </c>
      <c r="U61" s="72">
        <v>107</v>
      </c>
      <c r="V61" s="216">
        <v>88</v>
      </c>
      <c r="W61" s="216">
        <v>88</v>
      </c>
      <c r="X61" s="164">
        <v>96</v>
      </c>
      <c r="Y61" s="271">
        <v>94</v>
      </c>
      <c r="Z61" s="216"/>
      <c r="AA61" s="216"/>
      <c r="AB61" s="216"/>
      <c r="AC61" s="216"/>
      <c r="AD61" s="216"/>
      <c r="AE61" s="216"/>
      <c r="AF61" s="216"/>
      <c r="AG61" s="216"/>
      <c r="AH61" s="216"/>
      <c r="AI61" s="216"/>
      <c r="AJ61" s="164"/>
      <c r="AK61" s="72" t="str">
        <f t="shared" si="28"/>
        <v>0</v>
      </c>
      <c r="AL61" s="72" t="str">
        <f t="shared" si="28"/>
        <v>0</v>
      </c>
      <c r="AM61" s="72" t="str">
        <f t="shared" si="28"/>
        <v>0</v>
      </c>
      <c r="AN61" s="72" t="str">
        <f t="shared" si="28"/>
        <v>0</v>
      </c>
      <c r="AO61" s="72" t="str">
        <f t="shared" si="28"/>
        <v>0</v>
      </c>
      <c r="AP61" s="70" t="str">
        <f t="shared" si="28"/>
        <v>0</v>
      </c>
      <c r="AQ61" s="70" t="str">
        <f t="shared" si="28"/>
        <v>0</v>
      </c>
      <c r="AR61" s="216" t="str">
        <f t="shared" si="28"/>
        <v>0</v>
      </c>
      <c r="AS61" s="216" t="str">
        <f t="shared" si="28"/>
        <v>0</v>
      </c>
      <c r="AT61" s="157" t="str">
        <f t="shared" si="28"/>
        <v>0</v>
      </c>
    </row>
    <row r="62" spans="1:46" x14ac:dyDescent="0.25">
      <c r="A62" s="4"/>
      <c r="B62" s="36" t="s">
        <v>45</v>
      </c>
      <c r="C62" s="130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157"/>
      <c r="O62" s="72">
        <v>2</v>
      </c>
      <c r="P62" s="72">
        <v>2</v>
      </c>
      <c r="Q62" s="72">
        <v>1</v>
      </c>
      <c r="R62" s="72">
        <v>2</v>
      </c>
      <c r="S62" s="72">
        <v>1</v>
      </c>
      <c r="T62" s="72">
        <v>2</v>
      </c>
      <c r="U62" s="72">
        <v>1</v>
      </c>
      <c r="V62" s="216">
        <v>1</v>
      </c>
      <c r="W62" s="216">
        <v>0</v>
      </c>
      <c r="X62" s="164">
        <v>1</v>
      </c>
      <c r="Y62" s="271">
        <v>1</v>
      </c>
      <c r="Z62" s="216"/>
      <c r="AA62" s="216"/>
      <c r="AB62" s="216"/>
      <c r="AC62" s="216"/>
      <c r="AD62" s="216"/>
      <c r="AE62" s="216"/>
      <c r="AF62" s="216"/>
      <c r="AG62" s="216"/>
      <c r="AH62" s="216"/>
      <c r="AI62" s="216"/>
      <c r="AJ62" s="164"/>
      <c r="AK62" s="72" t="str">
        <f t="shared" si="28"/>
        <v>0</v>
      </c>
      <c r="AL62" s="72" t="str">
        <f t="shared" si="28"/>
        <v>0</v>
      </c>
      <c r="AM62" s="72" t="str">
        <f t="shared" si="28"/>
        <v>0</v>
      </c>
      <c r="AN62" s="72" t="str">
        <f t="shared" si="28"/>
        <v>0</v>
      </c>
      <c r="AO62" s="72" t="str">
        <f t="shared" si="28"/>
        <v>0</v>
      </c>
      <c r="AP62" s="70" t="str">
        <f t="shared" si="28"/>
        <v>0</v>
      </c>
      <c r="AQ62" s="70" t="str">
        <f t="shared" si="28"/>
        <v>0</v>
      </c>
      <c r="AR62" s="216" t="str">
        <f t="shared" si="28"/>
        <v>0</v>
      </c>
      <c r="AS62" s="216" t="str">
        <f t="shared" si="28"/>
        <v>0</v>
      </c>
      <c r="AT62" s="157" t="str">
        <f t="shared" si="28"/>
        <v>0</v>
      </c>
    </row>
    <row r="63" spans="1:46" ht="15.75" thickBot="1" x14ac:dyDescent="0.3">
      <c r="A63" s="4"/>
      <c r="B63" s="38" t="s">
        <v>46</v>
      </c>
      <c r="C63" s="121">
        <v>4432</v>
      </c>
      <c r="D63" s="61">
        <v>4639</v>
      </c>
      <c r="E63" s="61">
        <v>4715</v>
      </c>
      <c r="F63" s="61">
        <v>5017</v>
      </c>
      <c r="G63" s="61">
        <v>4853</v>
      </c>
      <c r="H63" s="61">
        <v>4813</v>
      </c>
      <c r="I63" s="61">
        <v>4427</v>
      </c>
      <c r="J63" s="61">
        <v>3981</v>
      </c>
      <c r="K63" s="61">
        <v>4157</v>
      </c>
      <c r="L63" s="61">
        <v>3992</v>
      </c>
      <c r="M63" s="61">
        <v>3939</v>
      </c>
      <c r="N63" s="158">
        <v>3731</v>
      </c>
      <c r="O63" s="61">
        <f>SUM(O54:O62)</f>
        <v>4068</v>
      </c>
      <c r="P63" s="61">
        <f t="shared" ref="P63:T63" si="29">SUM(P54:P62)</f>
        <v>4782</v>
      </c>
      <c r="Q63" s="61">
        <f t="shared" si="29"/>
        <v>5365</v>
      </c>
      <c r="R63" s="61">
        <f t="shared" si="29"/>
        <v>5528</v>
      </c>
      <c r="S63" s="61">
        <f t="shared" si="29"/>
        <v>5276</v>
      </c>
      <c r="T63" s="61">
        <f t="shared" si="29"/>
        <v>5173</v>
      </c>
      <c r="U63" s="61">
        <f>SUM(U54:U62)</f>
        <v>5033</v>
      </c>
      <c r="V63" s="61">
        <f t="shared" ref="V63" si="30">SUM(V54:V62)</f>
        <v>5054</v>
      </c>
      <c r="W63" s="61">
        <v>5134</v>
      </c>
      <c r="X63" s="165">
        <v>5171</v>
      </c>
      <c r="Y63" s="269">
        <v>5127</v>
      </c>
      <c r="Z63" s="223"/>
      <c r="AA63" s="223"/>
      <c r="AB63" s="223"/>
      <c r="AC63" s="223"/>
      <c r="AD63" s="223"/>
      <c r="AE63" s="223"/>
      <c r="AF63" s="223"/>
      <c r="AG63" s="223"/>
      <c r="AH63" s="223"/>
      <c r="AI63" s="223"/>
      <c r="AJ63" s="165"/>
      <c r="AK63" s="61">
        <f t="shared" ref="AK63:AR63" si="31">IF(C63=0,"0",C63-O63)</f>
        <v>364</v>
      </c>
      <c r="AL63" s="190">
        <f t="shared" si="31"/>
        <v>-143</v>
      </c>
      <c r="AM63" s="190">
        <f t="shared" si="31"/>
        <v>-650</v>
      </c>
      <c r="AN63" s="190">
        <f t="shared" si="31"/>
        <v>-511</v>
      </c>
      <c r="AO63" s="190">
        <f t="shared" si="31"/>
        <v>-423</v>
      </c>
      <c r="AP63" s="190">
        <f t="shared" si="31"/>
        <v>-360</v>
      </c>
      <c r="AQ63" s="190">
        <f t="shared" si="31"/>
        <v>-606</v>
      </c>
      <c r="AR63" s="243">
        <f t="shared" si="31"/>
        <v>-1073</v>
      </c>
      <c r="AS63" s="223">
        <f>IF(W63=0,"0",K63-W63)</f>
        <v>-977</v>
      </c>
      <c r="AT63" s="158">
        <f>IF(X63=0,"0",L63-X63)</f>
        <v>-1179</v>
      </c>
    </row>
    <row r="64" spans="1:46" x14ac:dyDescent="0.25">
      <c r="A64" s="4">
        <f>+A53+1</f>
        <v>6</v>
      </c>
      <c r="B64" s="42" t="s">
        <v>33</v>
      </c>
      <c r="C64" s="149"/>
      <c r="D64" s="77"/>
      <c r="E64" s="77"/>
      <c r="F64" s="77"/>
      <c r="G64" s="77"/>
      <c r="H64" s="77"/>
      <c r="I64" s="77"/>
      <c r="J64" s="77"/>
      <c r="K64" s="77"/>
      <c r="L64" s="77"/>
      <c r="M64" s="77"/>
      <c r="N64" s="159"/>
      <c r="O64" s="77"/>
      <c r="P64" s="77"/>
      <c r="Q64" s="77"/>
      <c r="R64" s="77"/>
      <c r="S64" s="77"/>
      <c r="T64" s="77"/>
      <c r="U64" s="77"/>
      <c r="V64" s="226"/>
      <c r="W64" s="226"/>
      <c r="X64" s="166"/>
      <c r="Y64" s="272"/>
      <c r="Z64" s="226"/>
      <c r="AA64" s="226"/>
      <c r="AB64" s="226"/>
      <c r="AC64" s="226"/>
      <c r="AD64" s="226"/>
      <c r="AE64" s="226"/>
      <c r="AF64" s="226"/>
      <c r="AG64" s="226"/>
      <c r="AH64" s="226"/>
      <c r="AI64" s="226"/>
      <c r="AJ64" s="166"/>
      <c r="AK64" s="77"/>
      <c r="AL64" s="77"/>
      <c r="AM64" s="77"/>
      <c r="AN64" s="77"/>
      <c r="AO64" s="77"/>
      <c r="AP64" s="77"/>
      <c r="AQ64" s="77"/>
      <c r="AR64" s="226"/>
      <c r="AS64" s="226"/>
      <c r="AT64" s="76"/>
    </row>
    <row r="65" spans="1:46" x14ac:dyDescent="0.25">
      <c r="A65" s="4"/>
      <c r="B65" s="36" t="s">
        <v>41</v>
      </c>
      <c r="C65" s="107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109"/>
      <c r="O65" s="80">
        <v>969254.34000000055</v>
      </c>
      <c r="P65" s="80">
        <v>950930.73000000219</v>
      </c>
      <c r="Q65" s="80">
        <v>847015.08000000089</v>
      </c>
      <c r="R65" s="80">
        <v>762882.25000000268</v>
      </c>
      <c r="S65" s="80">
        <v>795688.65999999759</v>
      </c>
      <c r="T65" s="80">
        <v>1001364.1699999968</v>
      </c>
      <c r="U65" s="80">
        <v>1036547.5000000007</v>
      </c>
      <c r="V65" s="108">
        <v>814596.32999999891</v>
      </c>
      <c r="W65" s="108">
        <v>577944.76999999816</v>
      </c>
      <c r="X65" s="167">
        <v>628462</v>
      </c>
      <c r="Y65" s="273">
        <v>583065</v>
      </c>
      <c r="Z65" s="108"/>
      <c r="AA65" s="108"/>
      <c r="AB65" s="108"/>
      <c r="AC65" s="108"/>
      <c r="AD65" s="108"/>
      <c r="AE65" s="108"/>
      <c r="AF65" s="108"/>
      <c r="AG65" s="108"/>
      <c r="AH65" s="108"/>
      <c r="AI65" s="108"/>
      <c r="AJ65" s="167"/>
      <c r="AK65" s="80">
        <f t="shared" ref="AK65:AT65" si="32">IF(C65=0,0,C65-O65)</f>
        <v>0</v>
      </c>
      <c r="AL65" s="80">
        <f t="shared" si="32"/>
        <v>0</v>
      </c>
      <c r="AM65" s="80">
        <f t="shared" si="32"/>
        <v>0</v>
      </c>
      <c r="AN65" s="80">
        <f t="shared" si="32"/>
        <v>0</v>
      </c>
      <c r="AO65" s="80">
        <f t="shared" si="32"/>
        <v>0</v>
      </c>
      <c r="AP65" s="78">
        <f t="shared" si="32"/>
        <v>0</v>
      </c>
      <c r="AQ65" s="78">
        <f t="shared" si="32"/>
        <v>0</v>
      </c>
      <c r="AR65" s="108">
        <f t="shared" si="32"/>
        <v>0</v>
      </c>
      <c r="AS65" s="108">
        <f t="shared" si="32"/>
        <v>0</v>
      </c>
      <c r="AT65" s="109">
        <f t="shared" si="32"/>
        <v>0</v>
      </c>
    </row>
    <row r="66" spans="1:46" x14ac:dyDescent="0.25">
      <c r="A66" s="4"/>
      <c r="B66" s="36" t="s">
        <v>51</v>
      </c>
      <c r="C66" s="107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109"/>
      <c r="O66" s="80"/>
      <c r="P66" s="80"/>
      <c r="Q66" s="80"/>
      <c r="R66" s="80"/>
      <c r="S66" s="80"/>
      <c r="T66" s="80"/>
      <c r="U66" s="80"/>
      <c r="V66" s="108"/>
      <c r="W66" s="108">
        <v>395589.61000000022</v>
      </c>
      <c r="X66" s="167">
        <v>439699.03999999969</v>
      </c>
      <c r="Y66" s="273"/>
      <c r="Z66" s="108"/>
      <c r="AA66" s="108"/>
      <c r="AB66" s="108"/>
      <c r="AC66" s="108"/>
      <c r="AD66" s="108"/>
      <c r="AE66" s="108"/>
      <c r="AF66" s="108"/>
      <c r="AG66" s="108"/>
      <c r="AH66" s="108"/>
      <c r="AI66" s="108"/>
      <c r="AJ66" s="167"/>
      <c r="AK66" s="80"/>
      <c r="AL66" s="80"/>
      <c r="AM66" s="80"/>
      <c r="AN66" s="80"/>
      <c r="AO66" s="80"/>
      <c r="AP66" s="78"/>
      <c r="AQ66" s="78"/>
      <c r="AR66" s="108"/>
      <c r="AS66" s="108"/>
      <c r="AT66" s="109"/>
    </row>
    <row r="67" spans="1:46" x14ac:dyDescent="0.25">
      <c r="A67" s="4"/>
      <c r="B67" s="36" t="s">
        <v>52</v>
      </c>
      <c r="C67" s="107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109"/>
      <c r="O67" s="80"/>
      <c r="P67" s="80"/>
      <c r="Q67" s="80"/>
      <c r="R67" s="80"/>
      <c r="S67" s="80"/>
      <c r="T67" s="80"/>
      <c r="U67" s="80"/>
      <c r="V67" s="108"/>
      <c r="W67" s="108">
        <v>182355.16</v>
      </c>
      <c r="X67" s="167">
        <v>188706.64000000022</v>
      </c>
      <c r="Y67" s="273"/>
      <c r="Z67" s="108"/>
      <c r="AA67" s="108"/>
      <c r="AB67" s="108"/>
      <c r="AC67" s="108"/>
      <c r="AD67" s="108"/>
      <c r="AE67" s="108"/>
      <c r="AF67" s="108"/>
      <c r="AG67" s="108"/>
      <c r="AH67" s="108"/>
      <c r="AI67" s="108"/>
      <c r="AJ67" s="167"/>
      <c r="AK67" s="80"/>
      <c r="AL67" s="80"/>
      <c r="AM67" s="80"/>
      <c r="AN67" s="80"/>
      <c r="AO67" s="80"/>
      <c r="AP67" s="78"/>
      <c r="AQ67" s="78"/>
      <c r="AR67" s="108"/>
      <c r="AS67" s="108"/>
      <c r="AT67" s="109"/>
    </row>
    <row r="68" spans="1:46" x14ac:dyDescent="0.25">
      <c r="A68" s="4"/>
      <c r="B68" s="36" t="s">
        <v>42</v>
      </c>
      <c r="C68" s="107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109"/>
      <c r="O68" s="80">
        <v>449863.17000000074</v>
      </c>
      <c r="P68" s="80">
        <v>445345.71999999951</v>
      </c>
      <c r="Q68" s="80">
        <v>378449.54999999941</v>
      </c>
      <c r="R68" s="80">
        <v>336134.30999999912</v>
      </c>
      <c r="S68" s="80">
        <v>320229.23000000045</v>
      </c>
      <c r="T68" s="80">
        <v>390076.45000000094</v>
      </c>
      <c r="U68" s="80">
        <v>387912.5000000007</v>
      </c>
      <c r="V68" s="108">
        <v>370557.44000000012</v>
      </c>
      <c r="W68" s="108">
        <v>277720.22999999928</v>
      </c>
      <c r="X68" s="167">
        <v>292958</v>
      </c>
      <c r="Y68" s="273">
        <v>284338</v>
      </c>
      <c r="Z68" s="108"/>
      <c r="AA68" s="108"/>
      <c r="AB68" s="108"/>
      <c r="AC68" s="108"/>
      <c r="AD68" s="108"/>
      <c r="AE68" s="108"/>
      <c r="AF68" s="108"/>
      <c r="AG68" s="108"/>
      <c r="AH68" s="108"/>
      <c r="AI68" s="108"/>
      <c r="AJ68" s="167"/>
      <c r="AK68" s="80">
        <f t="shared" ref="AK68:AT68" si="33">IF(C68=0,0,C68-O68)</f>
        <v>0</v>
      </c>
      <c r="AL68" s="80">
        <f t="shared" si="33"/>
        <v>0</v>
      </c>
      <c r="AM68" s="80">
        <f t="shared" si="33"/>
        <v>0</v>
      </c>
      <c r="AN68" s="80">
        <f t="shared" si="33"/>
        <v>0</v>
      </c>
      <c r="AO68" s="80">
        <f t="shared" si="33"/>
        <v>0</v>
      </c>
      <c r="AP68" s="78">
        <f t="shared" si="33"/>
        <v>0</v>
      </c>
      <c r="AQ68" s="78">
        <f t="shared" si="33"/>
        <v>0</v>
      </c>
      <c r="AR68" s="108">
        <f t="shared" si="33"/>
        <v>0</v>
      </c>
      <c r="AS68" s="108">
        <f t="shared" si="33"/>
        <v>0</v>
      </c>
      <c r="AT68" s="109">
        <f t="shared" si="33"/>
        <v>0</v>
      </c>
    </row>
    <row r="69" spans="1:46" x14ac:dyDescent="0.25">
      <c r="A69" s="4"/>
      <c r="B69" s="36" t="s">
        <v>51</v>
      </c>
      <c r="C69" s="107"/>
      <c r="D69" s="80"/>
      <c r="E69" s="80"/>
      <c r="F69" s="80"/>
      <c r="G69" s="80"/>
      <c r="H69" s="80"/>
      <c r="I69" s="80"/>
      <c r="J69" s="80"/>
      <c r="K69" s="80"/>
      <c r="L69" s="80"/>
      <c r="M69" s="80"/>
      <c r="N69" s="109"/>
      <c r="O69" s="80"/>
      <c r="P69" s="80"/>
      <c r="Q69" s="80"/>
      <c r="R69" s="80"/>
      <c r="S69" s="80"/>
      <c r="T69" s="80"/>
      <c r="U69" s="80"/>
      <c r="V69" s="108"/>
      <c r="W69" s="108">
        <v>198326.74000000011</v>
      </c>
      <c r="X69" s="167">
        <v>212624.89000000004</v>
      </c>
      <c r="Y69" s="273"/>
      <c r="Z69" s="108"/>
      <c r="AA69" s="108"/>
      <c r="AB69" s="108"/>
      <c r="AC69" s="108"/>
      <c r="AD69" s="108"/>
      <c r="AE69" s="108"/>
      <c r="AF69" s="108"/>
      <c r="AG69" s="108"/>
      <c r="AH69" s="108"/>
      <c r="AI69" s="108"/>
      <c r="AJ69" s="167"/>
      <c r="AK69" s="80"/>
      <c r="AL69" s="80"/>
      <c r="AM69" s="80"/>
      <c r="AN69" s="80"/>
      <c r="AO69" s="80"/>
      <c r="AP69" s="78"/>
      <c r="AQ69" s="78"/>
      <c r="AR69" s="108"/>
      <c r="AS69" s="108"/>
      <c r="AT69" s="109"/>
    </row>
    <row r="70" spans="1:46" x14ac:dyDescent="0.25">
      <c r="A70" s="4"/>
      <c r="B70" s="36" t="s">
        <v>52</v>
      </c>
      <c r="C70" s="107"/>
      <c r="D70" s="80"/>
      <c r="E70" s="80"/>
      <c r="F70" s="80"/>
      <c r="G70" s="80"/>
      <c r="H70" s="80"/>
      <c r="I70" s="80"/>
      <c r="J70" s="80"/>
      <c r="K70" s="80"/>
      <c r="L70" s="80"/>
      <c r="M70" s="80"/>
      <c r="N70" s="109"/>
      <c r="O70" s="80"/>
      <c r="P70" s="80"/>
      <c r="Q70" s="80"/>
      <c r="R70" s="80"/>
      <c r="S70" s="80"/>
      <c r="T70" s="80"/>
      <c r="U70" s="80"/>
      <c r="V70" s="108"/>
      <c r="W70" s="108">
        <v>79393.489999999976</v>
      </c>
      <c r="X70" s="167">
        <v>80333.44000000009</v>
      </c>
      <c r="Y70" s="273"/>
      <c r="Z70" s="108"/>
      <c r="AA70" s="108"/>
      <c r="AB70" s="108"/>
      <c r="AC70" s="108"/>
      <c r="AD70" s="108"/>
      <c r="AE70" s="108"/>
      <c r="AF70" s="108"/>
      <c r="AG70" s="108"/>
      <c r="AH70" s="108"/>
      <c r="AI70" s="108"/>
      <c r="AJ70" s="167"/>
      <c r="AK70" s="80"/>
      <c r="AL70" s="80"/>
      <c r="AM70" s="80"/>
      <c r="AN70" s="80"/>
      <c r="AO70" s="80"/>
      <c r="AP70" s="78"/>
      <c r="AQ70" s="78"/>
      <c r="AR70" s="108"/>
      <c r="AS70" s="108"/>
      <c r="AT70" s="109"/>
    </row>
    <row r="71" spans="1:46" x14ac:dyDescent="0.25">
      <c r="A71" s="4"/>
      <c r="B71" s="36" t="s">
        <v>43</v>
      </c>
      <c r="C71" s="107"/>
      <c r="D71" s="80"/>
      <c r="E71" s="80"/>
      <c r="F71" s="80"/>
      <c r="G71" s="80"/>
      <c r="H71" s="80"/>
      <c r="I71" s="80"/>
      <c r="J71" s="80"/>
      <c r="K71" s="80"/>
      <c r="L71" s="80"/>
      <c r="M71" s="80"/>
      <c r="N71" s="109"/>
      <c r="O71" s="80">
        <v>32056.659999999996</v>
      </c>
      <c r="P71" s="80">
        <v>36908.720000000016</v>
      </c>
      <c r="Q71" s="80">
        <v>25661.610000000019</v>
      </c>
      <c r="R71" s="80">
        <v>23038.890000000003</v>
      </c>
      <c r="S71" s="80">
        <v>21562.610000000008</v>
      </c>
      <c r="T71" s="80">
        <v>27171.880000000005</v>
      </c>
      <c r="U71" s="80">
        <v>22750.740000000013</v>
      </c>
      <c r="V71" s="108">
        <v>21609.950000000004</v>
      </c>
      <c r="W71" s="108">
        <v>19924.28999999999</v>
      </c>
      <c r="X71" s="167">
        <v>18157</v>
      </c>
      <c r="Y71" s="273">
        <v>18203.090000000004</v>
      </c>
      <c r="Z71" s="108"/>
      <c r="AA71" s="108"/>
      <c r="AB71" s="108"/>
      <c r="AC71" s="108"/>
      <c r="AD71" s="108"/>
      <c r="AE71" s="108"/>
      <c r="AF71" s="108"/>
      <c r="AG71" s="108"/>
      <c r="AH71" s="108"/>
      <c r="AI71" s="108"/>
      <c r="AJ71" s="167"/>
      <c r="AK71" s="80">
        <f t="shared" ref="AK71:AT73" si="34">IF(C71=0,0,C71-O71)</f>
        <v>0</v>
      </c>
      <c r="AL71" s="80">
        <f t="shared" si="34"/>
        <v>0</v>
      </c>
      <c r="AM71" s="80">
        <f t="shared" si="34"/>
        <v>0</v>
      </c>
      <c r="AN71" s="80">
        <f t="shared" si="34"/>
        <v>0</v>
      </c>
      <c r="AO71" s="80">
        <f t="shared" si="34"/>
        <v>0</v>
      </c>
      <c r="AP71" s="78">
        <f t="shared" si="34"/>
        <v>0</v>
      </c>
      <c r="AQ71" s="78">
        <f t="shared" si="34"/>
        <v>0</v>
      </c>
      <c r="AR71" s="108">
        <f t="shared" si="34"/>
        <v>0</v>
      </c>
      <c r="AS71" s="108">
        <f t="shared" si="34"/>
        <v>0</v>
      </c>
      <c r="AT71" s="109">
        <f t="shared" si="34"/>
        <v>0</v>
      </c>
    </row>
    <row r="72" spans="1:46" x14ac:dyDescent="0.25">
      <c r="A72" s="4"/>
      <c r="B72" s="36" t="s">
        <v>44</v>
      </c>
      <c r="C72" s="107"/>
      <c r="D72" s="80"/>
      <c r="E72" s="80"/>
      <c r="F72" s="80"/>
      <c r="G72" s="80"/>
      <c r="H72" s="80"/>
      <c r="I72" s="80"/>
      <c r="J72" s="80"/>
      <c r="K72" s="80"/>
      <c r="L72" s="80"/>
      <c r="M72" s="80"/>
      <c r="N72" s="109"/>
      <c r="O72" s="80">
        <v>264233.31</v>
      </c>
      <c r="P72" s="80">
        <v>329805.29000000004</v>
      </c>
      <c r="Q72" s="80">
        <v>228071.40000000008</v>
      </c>
      <c r="R72" s="80">
        <v>154399.50000000015</v>
      </c>
      <c r="S72" s="80">
        <v>157182.50000000015</v>
      </c>
      <c r="T72" s="80">
        <v>185622.03999999992</v>
      </c>
      <c r="U72" s="80">
        <v>179460.48000000007</v>
      </c>
      <c r="V72" s="108">
        <v>159306.74999999994</v>
      </c>
      <c r="W72" s="108">
        <v>157293.16999999993</v>
      </c>
      <c r="X72" s="167">
        <v>118976</v>
      </c>
      <c r="Y72" s="273">
        <v>119905.85</v>
      </c>
      <c r="Z72" s="108"/>
      <c r="AA72" s="108"/>
      <c r="AB72" s="108"/>
      <c r="AC72" s="108"/>
      <c r="AD72" s="108"/>
      <c r="AE72" s="108"/>
      <c r="AF72" s="108"/>
      <c r="AG72" s="108"/>
      <c r="AH72" s="108"/>
      <c r="AI72" s="108"/>
      <c r="AJ72" s="167"/>
      <c r="AK72" s="80">
        <f t="shared" si="34"/>
        <v>0</v>
      </c>
      <c r="AL72" s="80">
        <f t="shared" si="34"/>
        <v>0</v>
      </c>
      <c r="AM72" s="80">
        <f t="shared" si="34"/>
        <v>0</v>
      </c>
      <c r="AN72" s="80">
        <f t="shared" si="34"/>
        <v>0</v>
      </c>
      <c r="AO72" s="80">
        <f t="shared" si="34"/>
        <v>0</v>
      </c>
      <c r="AP72" s="78">
        <f t="shared" si="34"/>
        <v>0</v>
      </c>
      <c r="AQ72" s="78">
        <f t="shared" si="34"/>
        <v>0</v>
      </c>
      <c r="AR72" s="108">
        <f t="shared" si="34"/>
        <v>0</v>
      </c>
      <c r="AS72" s="108">
        <f t="shared" si="34"/>
        <v>0</v>
      </c>
      <c r="AT72" s="109">
        <f t="shared" si="34"/>
        <v>0</v>
      </c>
    </row>
    <row r="73" spans="1:46" x14ac:dyDescent="0.25">
      <c r="A73" s="4"/>
      <c r="B73" s="36" t="s">
        <v>45</v>
      </c>
      <c r="C73" s="107"/>
      <c r="D73" s="80"/>
      <c r="E73" s="80"/>
      <c r="F73" s="80"/>
      <c r="G73" s="80"/>
      <c r="H73" s="80"/>
      <c r="I73" s="80"/>
      <c r="J73" s="80"/>
      <c r="K73" s="80"/>
      <c r="L73" s="80"/>
      <c r="M73" s="80"/>
      <c r="N73" s="109"/>
      <c r="O73" s="80">
        <v>370046.79000000004</v>
      </c>
      <c r="P73" s="80">
        <v>231160.62000000002</v>
      </c>
      <c r="Q73" s="80">
        <v>273449.62</v>
      </c>
      <c r="R73" s="80">
        <v>184700.05</v>
      </c>
      <c r="S73" s="80">
        <v>122710.32</v>
      </c>
      <c r="T73" s="80">
        <v>287904.43</v>
      </c>
      <c r="U73" s="80">
        <v>131464.08000000002</v>
      </c>
      <c r="V73" s="108">
        <v>192587.69999999998</v>
      </c>
      <c r="W73" s="108">
        <v>94315.87</v>
      </c>
      <c r="X73" s="167">
        <v>183646</v>
      </c>
      <c r="Y73" s="273">
        <v>101820.3</v>
      </c>
      <c r="Z73" s="108"/>
      <c r="AA73" s="108"/>
      <c r="AB73" s="108"/>
      <c r="AC73" s="108"/>
      <c r="AD73" s="108"/>
      <c r="AE73" s="108"/>
      <c r="AF73" s="108"/>
      <c r="AG73" s="108"/>
      <c r="AH73" s="108"/>
      <c r="AI73" s="108"/>
      <c r="AJ73" s="167"/>
      <c r="AK73" s="80">
        <f t="shared" si="34"/>
        <v>0</v>
      </c>
      <c r="AL73" s="80">
        <f t="shared" si="34"/>
        <v>0</v>
      </c>
      <c r="AM73" s="80">
        <f t="shared" si="34"/>
        <v>0</v>
      </c>
      <c r="AN73" s="80">
        <f t="shared" si="34"/>
        <v>0</v>
      </c>
      <c r="AO73" s="80">
        <f t="shared" si="34"/>
        <v>0</v>
      </c>
      <c r="AP73" s="78">
        <f t="shared" si="34"/>
        <v>0</v>
      </c>
      <c r="AQ73" s="78">
        <f t="shared" si="34"/>
        <v>0</v>
      </c>
      <c r="AR73" s="108">
        <f t="shared" si="34"/>
        <v>0</v>
      </c>
      <c r="AS73" s="108">
        <f t="shared" si="34"/>
        <v>0</v>
      </c>
      <c r="AT73" s="109">
        <f t="shared" si="34"/>
        <v>0</v>
      </c>
    </row>
    <row r="74" spans="1:46" x14ac:dyDescent="0.25">
      <c r="A74" s="4"/>
      <c r="B74" s="36" t="s">
        <v>46</v>
      </c>
      <c r="C74" s="107">
        <v>2074562</v>
      </c>
      <c r="D74" s="80">
        <v>1774599.64</v>
      </c>
      <c r="E74" s="80">
        <v>1664593.4600000046</v>
      </c>
      <c r="F74" s="80">
        <v>1358861.5299999991</v>
      </c>
      <c r="G74" s="80">
        <v>1125647.3900000022</v>
      </c>
      <c r="H74" s="80">
        <v>1613105.8199999966</v>
      </c>
      <c r="I74" s="80">
        <v>1571227.0499999921</v>
      </c>
      <c r="J74" s="80">
        <v>1156855.580000001</v>
      </c>
      <c r="K74" s="80">
        <v>1198438.6900000023</v>
      </c>
      <c r="L74" s="80">
        <v>1118557.1400000006</v>
      </c>
      <c r="M74" s="80">
        <v>1380821.1900000039</v>
      </c>
      <c r="N74" s="109">
        <v>2053154.6499999939</v>
      </c>
      <c r="O74" s="80">
        <f>SUM(O65:O73)</f>
        <v>2085454.2700000012</v>
      </c>
      <c r="P74" s="80">
        <f t="shared" ref="P74:T74" si="35">SUM(P65:P73)</f>
        <v>1994151.0800000017</v>
      </c>
      <c r="Q74" s="80">
        <f t="shared" si="35"/>
        <v>1752647.2600000007</v>
      </c>
      <c r="R74" s="80">
        <f t="shared" si="35"/>
        <v>1461155.0000000021</v>
      </c>
      <c r="S74" s="80">
        <f t="shared" si="35"/>
        <v>1417373.3199999984</v>
      </c>
      <c r="T74" s="80">
        <f t="shared" si="35"/>
        <v>1892138.9699999976</v>
      </c>
      <c r="U74" s="80">
        <f>SUM(U65:U73)</f>
        <v>1758135.3000000014</v>
      </c>
      <c r="V74" s="108">
        <f t="shared" ref="V74" si="36">SUM(V65:V73)</f>
        <v>1558658.169999999</v>
      </c>
      <c r="W74" s="108">
        <v>1127198.3299999973</v>
      </c>
      <c r="X74" s="167">
        <v>1242199</v>
      </c>
      <c r="Y74" s="273">
        <v>1107332.0999999994</v>
      </c>
      <c r="Z74" s="108"/>
      <c r="AA74" s="108"/>
      <c r="AB74" s="108"/>
      <c r="AC74" s="108"/>
      <c r="AD74" s="108"/>
      <c r="AE74" s="108"/>
      <c r="AF74" s="108"/>
      <c r="AG74" s="108"/>
      <c r="AH74" s="108"/>
      <c r="AI74" s="108"/>
      <c r="AJ74" s="167"/>
      <c r="AK74" s="80">
        <f>C74-O74</f>
        <v>-10892.270000001183</v>
      </c>
      <c r="AL74" s="80">
        <f t="shared" ref="AL74:AR74" si="37">IF(D74=0,0,D74-P74)</f>
        <v>-219551.44000000181</v>
      </c>
      <c r="AM74" s="80">
        <f t="shared" si="37"/>
        <v>-88053.799999996088</v>
      </c>
      <c r="AN74" s="80">
        <f t="shared" si="37"/>
        <v>-102293.470000003</v>
      </c>
      <c r="AO74" s="80">
        <f t="shared" si="37"/>
        <v>-291725.92999999621</v>
      </c>
      <c r="AP74" s="78">
        <f t="shared" si="37"/>
        <v>-279033.15000000107</v>
      </c>
      <c r="AQ74" s="78">
        <f t="shared" si="37"/>
        <v>-186908.25000000931</v>
      </c>
      <c r="AR74" s="108">
        <f t="shared" si="37"/>
        <v>-401802.58999999799</v>
      </c>
      <c r="AS74" s="108">
        <f>IF(W74=0,0,K74-W74)</f>
        <v>71240.360000004992</v>
      </c>
      <c r="AT74" s="109">
        <f>IF(X74=0,0,L74-X74)</f>
        <v>-123641.8599999994</v>
      </c>
    </row>
    <row r="75" spans="1:46" x14ac:dyDescent="0.25">
      <c r="A75" s="4">
        <f>+A64+1</f>
        <v>7</v>
      </c>
      <c r="B75" s="43" t="s">
        <v>34</v>
      </c>
      <c r="C75" s="107"/>
      <c r="D75" s="80"/>
      <c r="E75" s="80"/>
      <c r="F75" s="80"/>
      <c r="G75" s="80"/>
      <c r="H75" s="80"/>
      <c r="I75" s="80"/>
      <c r="J75" s="80"/>
      <c r="K75" s="80"/>
      <c r="L75" s="80"/>
      <c r="M75" s="80"/>
      <c r="N75" s="109"/>
      <c r="O75" s="80"/>
      <c r="P75" s="80"/>
      <c r="Q75" s="80"/>
      <c r="R75" s="80"/>
      <c r="S75" s="80"/>
      <c r="T75" s="80"/>
      <c r="U75" s="80"/>
      <c r="V75" s="108"/>
      <c r="W75" s="108"/>
      <c r="X75" s="167"/>
      <c r="Y75" s="273"/>
      <c r="Z75" s="108"/>
      <c r="AA75" s="108"/>
      <c r="AB75" s="108"/>
      <c r="AC75" s="108"/>
      <c r="AD75" s="108"/>
      <c r="AE75" s="108"/>
      <c r="AF75" s="108"/>
      <c r="AG75" s="108"/>
      <c r="AH75" s="108"/>
      <c r="AI75" s="108"/>
      <c r="AJ75" s="167"/>
      <c r="AK75" s="80"/>
      <c r="AL75" s="80"/>
      <c r="AM75" s="80"/>
      <c r="AN75" s="80"/>
      <c r="AO75" s="80"/>
      <c r="AP75" s="78"/>
      <c r="AQ75" s="78"/>
      <c r="AR75" s="108"/>
      <c r="AS75" s="108"/>
      <c r="AT75" s="109"/>
    </row>
    <row r="76" spans="1:46" x14ac:dyDescent="0.25">
      <c r="A76" s="4"/>
      <c r="B76" s="36" t="s">
        <v>41</v>
      </c>
      <c r="C76" s="107"/>
      <c r="D76" s="80"/>
      <c r="E76" s="80"/>
      <c r="F76" s="80"/>
      <c r="G76" s="80"/>
      <c r="H76" s="80"/>
      <c r="I76" s="80"/>
      <c r="J76" s="80"/>
      <c r="K76" s="80"/>
      <c r="L76" s="80"/>
      <c r="M76" s="80"/>
      <c r="N76" s="109"/>
      <c r="O76" s="80">
        <v>538404.55000000028</v>
      </c>
      <c r="P76" s="80">
        <v>587587.56000000017</v>
      </c>
      <c r="Q76" s="80">
        <v>606280.64000000164</v>
      </c>
      <c r="R76" s="80">
        <v>529793.11999999941</v>
      </c>
      <c r="S76" s="80">
        <v>472672.98000000056</v>
      </c>
      <c r="T76" s="80">
        <v>498668.69</v>
      </c>
      <c r="U76" s="80">
        <v>593851.93000000005</v>
      </c>
      <c r="V76" s="108">
        <v>617724.26000000094</v>
      </c>
      <c r="W76" s="108">
        <v>506345.16999999975</v>
      </c>
      <c r="X76" s="167">
        <v>384599</v>
      </c>
      <c r="Y76" s="273">
        <v>373941</v>
      </c>
      <c r="Z76" s="108"/>
      <c r="AA76" s="108"/>
      <c r="AB76" s="108"/>
      <c r="AC76" s="108"/>
      <c r="AD76" s="108"/>
      <c r="AE76" s="108"/>
      <c r="AF76" s="108"/>
      <c r="AG76" s="108"/>
      <c r="AH76" s="108"/>
      <c r="AI76" s="108"/>
      <c r="AJ76" s="167"/>
      <c r="AK76" s="80">
        <f t="shared" ref="AK76:AT76" si="38">IF(C76=0,0,C76-O76)</f>
        <v>0</v>
      </c>
      <c r="AL76" s="80">
        <f t="shared" si="38"/>
        <v>0</v>
      </c>
      <c r="AM76" s="80">
        <f t="shared" si="38"/>
        <v>0</v>
      </c>
      <c r="AN76" s="80">
        <f t="shared" si="38"/>
        <v>0</v>
      </c>
      <c r="AO76" s="80">
        <f t="shared" si="38"/>
        <v>0</v>
      </c>
      <c r="AP76" s="78">
        <f t="shared" si="38"/>
        <v>0</v>
      </c>
      <c r="AQ76" s="78">
        <f t="shared" si="38"/>
        <v>0</v>
      </c>
      <c r="AR76" s="108">
        <f t="shared" si="38"/>
        <v>0</v>
      </c>
      <c r="AS76" s="108">
        <f t="shared" si="38"/>
        <v>0</v>
      </c>
      <c r="AT76" s="109">
        <f t="shared" si="38"/>
        <v>0</v>
      </c>
    </row>
    <row r="77" spans="1:46" x14ac:dyDescent="0.25">
      <c r="A77" s="4"/>
      <c r="B77" s="36" t="s">
        <v>51</v>
      </c>
      <c r="C77" s="107"/>
      <c r="D77" s="80"/>
      <c r="E77" s="80"/>
      <c r="F77" s="80"/>
      <c r="G77" s="80"/>
      <c r="H77" s="80"/>
      <c r="I77" s="80"/>
      <c r="J77" s="80"/>
      <c r="K77" s="80"/>
      <c r="L77" s="80"/>
      <c r="M77" s="80"/>
      <c r="N77" s="109"/>
      <c r="O77" s="80"/>
      <c r="P77" s="80"/>
      <c r="Q77" s="80"/>
      <c r="R77" s="80"/>
      <c r="S77" s="80"/>
      <c r="T77" s="80"/>
      <c r="U77" s="80"/>
      <c r="V77" s="108"/>
      <c r="W77" s="108">
        <v>362476.27999999968</v>
      </c>
      <c r="X77" s="167">
        <v>279833.77999999991</v>
      </c>
      <c r="Y77" s="273"/>
      <c r="Z77" s="108"/>
      <c r="AA77" s="108"/>
      <c r="AB77" s="108"/>
      <c r="AC77" s="108"/>
      <c r="AD77" s="108"/>
      <c r="AE77" s="108"/>
      <c r="AF77" s="108"/>
      <c r="AG77" s="108"/>
      <c r="AH77" s="108"/>
      <c r="AI77" s="108"/>
      <c r="AJ77" s="167"/>
      <c r="AK77" s="80"/>
      <c r="AL77" s="80"/>
      <c r="AM77" s="80"/>
      <c r="AN77" s="80"/>
      <c r="AO77" s="80"/>
      <c r="AP77" s="78"/>
      <c r="AQ77" s="78"/>
      <c r="AR77" s="108"/>
      <c r="AS77" s="108"/>
      <c r="AT77" s="109"/>
    </row>
    <row r="78" spans="1:46" x14ac:dyDescent="0.25">
      <c r="A78" s="4"/>
      <c r="B78" s="36" t="s">
        <v>52</v>
      </c>
      <c r="C78" s="107"/>
      <c r="D78" s="80"/>
      <c r="E78" s="80"/>
      <c r="F78" s="80"/>
      <c r="G78" s="80"/>
      <c r="H78" s="80"/>
      <c r="I78" s="80"/>
      <c r="J78" s="80"/>
      <c r="K78" s="80"/>
      <c r="L78" s="80"/>
      <c r="M78" s="80"/>
      <c r="N78" s="109"/>
      <c r="O78" s="80"/>
      <c r="P78" s="80"/>
      <c r="Q78" s="80"/>
      <c r="R78" s="80"/>
      <c r="S78" s="80"/>
      <c r="T78" s="80"/>
      <c r="U78" s="80"/>
      <c r="V78" s="108"/>
      <c r="W78" s="108">
        <v>143868.88999999993</v>
      </c>
      <c r="X78" s="167">
        <v>104678.00000000007</v>
      </c>
      <c r="Y78" s="273"/>
      <c r="Z78" s="108"/>
      <c r="AA78" s="108"/>
      <c r="AB78" s="108"/>
      <c r="AC78" s="108"/>
      <c r="AD78" s="108"/>
      <c r="AE78" s="108"/>
      <c r="AF78" s="108"/>
      <c r="AG78" s="108"/>
      <c r="AH78" s="108"/>
      <c r="AI78" s="108"/>
      <c r="AJ78" s="167"/>
      <c r="AK78" s="80"/>
      <c r="AL78" s="80"/>
      <c r="AM78" s="80"/>
      <c r="AN78" s="80"/>
      <c r="AO78" s="80"/>
      <c r="AP78" s="78"/>
      <c r="AQ78" s="78"/>
      <c r="AR78" s="108"/>
      <c r="AS78" s="108"/>
      <c r="AT78" s="109"/>
    </row>
    <row r="79" spans="1:46" x14ac:dyDescent="0.25">
      <c r="A79" s="4"/>
      <c r="B79" s="36" t="s">
        <v>42</v>
      </c>
      <c r="C79" s="107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109"/>
      <c r="O79" s="80">
        <v>413166.0899999988</v>
      </c>
      <c r="P79" s="80">
        <v>387739.69000000076</v>
      </c>
      <c r="Q79" s="80">
        <v>396551.53999999946</v>
      </c>
      <c r="R79" s="80">
        <v>311058.85999999987</v>
      </c>
      <c r="S79" s="80">
        <v>302558.10000000015</v>
      </c>
      <c r="T79" s="80">
        <v>295133.84000000037</v>
      </c>
      <c r="U79" s="80">
        <v>340644.55000000075</v>
      </c>
      <c r="V79" s="108">
        <v>374664.66000000073</v>
      </c>
      <c r="W79" s="108">
        <v>330316.53000000038</v>
      </c>
      <c r="X79" s="167">
        <v>250388</v>
      </c>
      <c r="Y79" s="273">
        <v>241386</v>
      </c>
      <c r="Z79" s="108"/>
      <c r="AA79" s="108"/>
      <c r="AB79" s="108"/>
      <c r="AC79" s="108"/>
      <c r="AD79" s="108"/>
      <c r="AE79" s="108"/>
      <c r="AF79" s="108"/>
      <c r="AG79" s="108"/>
      <c r="AH79" s="108"/>
      <c r="AI79" s="108"/>
      <c r="AJ79" s="167"/>
      <c r="AK79" s="80">
        <f t="shared" ref="AK79:AT79" si="39">IF(C79=0,0,C79-O79)</f>
        <v>0</v>
      </c>
      <c r="AL79" s="80">
        <f t="shared" si="39"/>
        <v>0</v>
      </c>
      <c r="AM79" s="80">
        <f t="shared" si="39"/>
        <v>0</v>
      </c>
      <c r="AN79" s="80">
        <f t="shared" si="39"/>
        <v>0</v>
      </c>
      <c r="AO79" s="80">
        <f t="shared" si="39"/>
        <v>0</v>
      </c>
      <c r="AP79" s="78">
        <f t="shared" si="39"/>
        <v>0</v>
      </c>
      <c r="AQ79" s="78">
        <f t="shared" si="39"/>
        <v>0</v>
      </c>
      <c r="AR79" s="108">
        <f t="shared" si="39"/>
        <v>0</v>
      </c>
      <c r="AS79" s="108">
        <f t="shared" si="39"/>
        <v>0</v>
      </c>
      <c r="AT79" s="109">
        <f t="shared" si="39"/>
        <v>0</v>
      </c>
    </row>
    <row r="80" spans="1:46" x14ac:dyDescent="0.25">
      <c r="A80" s="4"/>
      <c r="B80" s="36" t="s">
        <v>51</v>
      </c>
      <c r="C80" s="107"/>
      <c r="D80" s="80"/>
      <c r="E80" s="80"/>
      <c r="F80" s="80"/>
      <c r="G80" s="80"/>
      <c r="H80" s="80"/>
      <c r="I80" s="80"/>
      <c r="J80" s="80"/>
      <c r="K80" s="80"/>
      <c r="L80" s="80"/>
      <c r="M80" s="80"/>
      <c r="N80" s="109"/>
      <c r="O80" s="80"/>
      <c r="P80" s="80"/>
      <c r="Q80" s="80"/>
      <c r="R80" s="80"/>
      <c r="S80" s="80"/>
      <c r="T80" s="80"/>
      <c r="U80" s="80"/>
      <c r="V80" s="108"/>
      <c r="W80" s="108">
        <v>237614.92999999993</v>
      </c>
      <c r="X80" s="167">
        <v>178420.5199999997</v>
      </c>
      <c r="Y80" s="273"/>
      <c r="Z80" s="108"/>
      <c r="AA80" s="108"/>
      <c r="AB80" s="108"/>
      <c r="AC80" s="108"/>
      <c r="AD80" s="108"/>
      <c r="AE80" s="108"/>
      <c r="AF80" s="108"/>
      <c r="AG80" s="108"/>
      <c r="AH80" s="108"/>
      <c r="AI80" s="108"/>
      <c r="AJ80" s="167"/>
      <c r="AK80" s="80"/>
      <c r="AL80" s="80"/>
      <c r="AM80" s="80"/>
      <c r="AN80" s="80"/>
      <c r="AO80" s="80"/>
      <c r="AP80" s="78"/>
      <c r="AQ80" s="78"/>
      <c r="AR80" s="108"/>
      <c r="AS80" s="108"/>
      <c r="AT80" s="109"/>
    </row>
    <row r="81" spans="1:46" x14ac:dyDescent="0.25">
      <c r="A81" s="4"/>
      <c r="B81" s="36" t="s">
        <v>52</v>
      </c>
      <c r="C81" s="107"/>
      <c r="D81" s="80"/>
      <c r="E81" s="80"/>
      <c r="F81" s="80"/>
      <c r="G81" s="80"/>
      <c r="H81" s="80"/>
      <c r="I81" s="80"/>
      <c r="J81" s="80"/>
      <c r="K81" s="80"/>
      <c r="L81" s="80"/>
      <c r="M81" s="80"/>
      <c r="N81" s="109"/>
      <c r="O81" s="80"/>
      <c r="P81" s="80"/>
      <c r="Q81" s="80"/>
      <c r="R81" s="80"/>
      <c r="S81" s="80"/>
      <c r="T81" s="80"/>
      <c r="U81" s="80"/>
      <c r="V81" s="108"/>
      <c r="W81" s="108">
        <v>92701.599999999919</v>
      </c>
      <c r="X81" s="167">
        <v>71967.599999999933</v>
      </c>
      <c r="Y81" s="273"/>
      <c r="Z81" s="108"/>
      <c r="AA81" s="108"/>
      <c r="AB81" s="108"/>
      <c r="AC81" s="108"/>
      <c r="AD81" s="108"/>
      <c r="AE81" s="108"/>
      <c r="AF81" s="108"/>
      <c r="AG81" s="108"/>
      <c r="AH81" s="108"/>
      <c r="AI81" s="108"/>
      <c r="AJ81" s="167"/>
      <c r="AK81" s="80"/>
      <c r="AL81" s="80"/>
      <c r="AM81" s="80"/>
      <c r="AN81" s="80"/>
      <c r="AO81" s="80"/>
      <c r="AP81" s="78"/>
      <c r="AQ81" s="78"/>
      <c r="AR81" s="108"/>
      <c r="AS81" s="108"/>
      <c r="AT81" s="109"/>
    </row>
    <row r="82" spans="1:46" x14ac:dyDescent="0.25">
      <c r="A82" s="4"/>
      <c r="B82" s="36" t="s">
        <v>43</v>
      </c>
      <c r="C82" s="107"/>
      <c r="D82" s="80"/>
      <c r="E82" s="80"/>
      <c r="F82" s="80"/>
      <c r="G82" s="80"/>
      <c r="H82" s="80"/>
      <c r="I82" s="80"/>
      <c r="J82" s="80"/>
      <c r="K82" s="80"/>
      <c r="L82" s="80"/>
      <c r="M82" s="80"/>
      <c r="N82" s="109"/>
      <c r="O82" s="80">
        <v>11604.529999999999</v>
      </c>
      <c r="P82" s="80">
        <v>18268.869999999995</v>
      </c>
      <c r="Q82" s="80">
        <v>19141.030000000006</v>
      </c>
      <c r="R82" s="80">
        <v>14604.189999999997</v>
      </c>
      <c r="S82" s="80">
        <v>13936.129999999996</v>
      </c>
      <c r="T82" s="80">
        <v>13052.779999999997</v>
      </c>
      <c r="U82" s="80">
        <v>14195.739999999996</v>
      </c>
      <c r="V82" s="108">
        <v>11948.650000000003</v>
      </c>
      <c r="W82" s="108">
        <v>12195.019999999999</v>
      </c>
      <c r="X82" s="167">
        <v>11208</v>
      </c>
      <c r="Y82" s="273">
        <v>10121.619999999995</v>
      </c>
      <c r="Z82" s="108"/>
      <c r="AA82" s="108"/>
      <c r="AB82" s="108"/>
      <c r="AC82" s="108"/>
      <c r="AD82" s="108"/>
      <c r="AE82" s="108"/>
      <c r="AF82" s="108"/>
      <c r="AG82" s="108"/>
      <c r="AH82" s="108"/>
      <c r="AI82" s="108"/>
      <c r="AJ82" s="167"/>
      <c r="AK82" s="80">
        <f t="shared" ref="AK82:AT84" si="40">IF(C82=0,0,C82-O82)</f>
        <v>0</v>
      </c>
      <c r="AL82" s="80">
        <f t="shared" si="40"/>
        <v>0</v>
      </c>
      <c r="AM82" s="80">
        <f t="shared" si="40"/>
        <v>0</v>
      </c>
      <c r="AN82" s="80">
        <f t="shared" si="40"/>
        <v>0</v>
      </c>
      <c r="AO82" s="80">
        <f t="shared" si="40"/>
        <v>0</v>
      </c>
      <c r="AP82" s="78">
        <f t="shared" si="40"/>
        <v>0</v>
      </c>
      <c r="AQ82" s="78">
        <f t="shared" si="40"/>
        <v>0</v>
      </c>
      <c r="AR82" s="108">
        <f t="shared" si="40"/>
        <v>0</v>
      </c>
      <c r="AS82" s="108">
        <f t="shared" si="40"/>
        <v>0</v>
      </c>
      <c r="AT82" s="109">
        <f t="shared" si="40"/>
        <v>0</v>
      </c>
    </row>
    <row r="83" spans="1:46" x14ac:dyDescent="0.25">
      <c r="A83" s="4"/>
      <c r="B83" s="36" t="s">
        <v>44</v>
      </c>
      <c r="C83" s="107"/>
      <c r="D83" s="80"/>
      <c r="E83" s="80"/>
      <c r="F83" s="80"/>
      <c r="G83" s="80"/>
      <c r="H83" s="80"/>
      <c r="I83" s="80"/>
      <c r="J83" s="80"/>
      <c r="K83" s="80"/>
      <c r="L83" s="80"/>
      <c r="M83" s="80"/>
      <c r="N83" s="109"/>
      <c r="O83" s="80">
        <v>53545.010000000024</v>
      </c>
      <c r="P83" s="80">
        <v>158091.17000000013</v>
      </c>
      <c r="Q83" s="80">
        <v>151593.68</v>
      </c>
      <c r="R83" s="80">
        <v>88477.219999999928</v>
      </c>
      <c r="S83" s="80">
        <v>64083.360000000001</v>
      </c>
      <c r="T83" s="80">
        <v>69299.119999999937</v>
      </c>
      <c r="U83" s="80">
        <v>67207.930000000037</v>
      </c>
      <c r="V83" s="108">
        <v>46227.129999999983</v>
      </c>
      <c r="W83" s="108">
        <v>67481.99000000002</v>
      </c>
      <c r="X83" s="167">
        <v>69484</v>
      </c>
      <c r="Y83" s="273">
        <v>47351.489999999991</v>
      </c>
      <c r="Z83" s="108"/>
      <c r="AA83" s="108"/>
      <c r="AB83" s="108"/>
      <c r="AC83" s="108"/>
      <c r="AD83" s="108"/>
      <c r="AE83" s="108"/>
      <c r="AF83" s="108"/>
      <c r="AG83" s="108"/>
      <c r="AH83" s="108"/>
      <c r="AI83" s="108"/>
      <c r="AJ83" s="167"/>
      <c r="AK83" s="80">
        <f t="shared" si="40"/>
        <v>0</v>
      </c>
      <c r="AL83" s="80">
        <f t="shared" si="40"/>
        <v>0</v>
      </c>
      <c r="AM83" s="80">
        <f t="shared" si="40"/>
        <v>0</v>
      </c>
      <c r="AN83" s="80">
        <f t="shared" si="40"/>
        <v>0</v>
      </c>
      <c r="AO83" s="80">
        <f t="shared" si="40"/>
        <v>0</v>
      </c>
      <c r="AP83" s="78">
        <f t="shared" si="40"/>
        <v>0</v>
      </c>
      <c r="AQ83" s="78">
        <f t="shared" si="40"/>
        <v>0</v>
      </c>
      <c r="AR83" s="108">
        <f t="shared" si="40"/>
        <v>0</v>
      </c>
      <c r="AS83" s="108">
        <f t="shared" si="40"/>
        <v>0</v>
      </c>
      <c r="AT83" s="109">
        <f t="shared" si="40"/>
        <v>0</v>
      </c>
    </row>
    <row r="84" spans="1:46" x14ac:dyDescent="0.25">
      <c r="A84" s="4"/>
      <c r="B84" s="36" t="s">
        <v>45</v>
      </c>
      <c r="C84" s="107"/>
      <c r="D84" s="80"/>
      <c r="E84" s="80"/>
      <c r="F84" s="80"/>
      <c r="G84" s="80"/>
      <c r="H84" s="80"/>
      <c r="I84" s="80"/>
      <c r="J84" s="80"/>
      <c r="K84" s="80"/>
      <c r="L84" s="80"/>
      <c r="M84" s="80"/>
      <c r="N84" s="109"/>
      <c r="O84" s="80">
        <v>242965.34</v>
      </c>
      <c r="P84" s="80">
        <v>116064.44999999998</v>
      </c>
      <c r="Q84" s="80">
        <v>33509.85</v>
      </c>
      <c r="R84" s="80">
        <v>45843.31</v>
      </c>
      <c r="S84" s="80">
        <v>55550.89</v>
      </c>
      <c r="T84" s="80">
        <v>49565.090000000004</v>
      </c>
      <c r="U84" s="80">
        <v>66282.22</v>
      </c>
      <c r="V84" s="108">
        <v>53517.11</v>
      </c>
      <c r="W84" s="108">
        <v>39243.589999999997</v>
      </c>
      <c r="X84" s="167">
        <v>53527</v>
      </c>
      <c r="Y84" s="273">
        <v>53526.939999999995</v>
      </c>
      <c r="Z84" s="108"/>
      <c r="AA84" s="108"/>
      <c r="AB84" s="108"/>
      <c r="AC84" s="108"/>
      <c r="AD84" s="108"/>
      <c r="AE84" s="108"/>
      <c r="AF84" s="108"/>
      <c r="AG84" s="108"/>
      <c r="AH84" s="108"/>
      <c r="AI84" s="108"/>
      <c r="AJ84" s="167"/>
      <c r="AK84" s="80">
        <f t="shared" si="40"/>
        <v>0</v>
      </c>
      <c r="AL84" s="80">
        <f t="shared" si="40"/>
        <v>0</v>
      </c>
      <c r="AM84" s="80">
        <f t="shared" si="40"/>
        <v>0</v>
      </c>
      <c r="AN84" s="80">
        <f t="shared" si="40"/>
        <v>0</v>
      </c>
      <c r="AO84" s="80">
        <f t="shared" si="40"/>
        <v>0</v>
      </c>
      <c r="AP84" s="78">
        <f t="shared" si="40"/>
        <v>0</v>
      </c>
      <c r="AQ84" s="78">
        <f t="shared" si="40"/>
        <v>0</v>
      </c>
      <c r="AR84" s="108">
        <f t="shared" si="40"/>
        <v>0</v>
      </c>
      <c r="AS84" s="108">
        <f t="shared" si="40"/>
        <v>0</v>
      </c>
      <c r="AT84" s="109">
        <f t="shared" si="40"/>
        <v>0</v>
      </c>
    </row>
    <row r="85" spans="1:46" x14ac:dyDescent="0.25">
      <c r="A85" s="4"/>
      <c r="B85" s="36" t="s">
        <v>46</v>
      </c>
      <c r="C85" s="107">
        <v>1097051</v>
      </c>
      <c r="D85" s="80">
        <v>1111337.5</v>
      </c>
      <c r="E85" s="80">
        <v>1083810.0499999996</v>
      </c>
      <c r="F85" s="80">
        <v>969845.93999999901</v>
      </c>
      <c r="G85" s="80">
        <v>753502.849999998</v>
      </c>
      <c r="H85" s="80">
        <v>585359.34999999928</v>
      </c>
      <c r="I85" s="80">
        <v>777601.46999999741</v>
      </c>
      <c r="J85" s="80">
        <v>837169.76999999781</v>
      </c>
      <c r="K85" s="80">
        <v>610975.04999999888</v>
      </c>
      <c r="L85" s="80">
        <v>573607.1</v>
      </c>
      <c r="M85" s="80">
        <v>574317.18999999994</v>
      </c>
      <c r="N85" s="109">
        <v>783144.61999999697</v>
      </c>
      <c r="O85" s="80">
        <f>SUM(O76:O84)</f>
        <v>1259685.5199999991</v>
      </c>
      <c r="P85" s="80">
        <f t="shared" ref="P85:T85" si="41">SUM(P76:P84)</f>
        <v>1267751.7400000009</v>
      </c>
      <c r="Q85" s="80">
        <f t="shared" si="41"/>
        <v>1207076.7400000012</v>
      </c>
      <c r="R85" s="80">
        <f t="shared" si="41"/>
        <v>989776.69999999925</v>
      </c>
      <c r="S85" s="80">
        <f t="shared" si="41"/>
        <v>908801.46000000078</v>
      </c>
      <c r="T85" s="80">
        <f t="shared" si="41"/>
        <v>925719.52000000037</v>
      </c>
      <c r="U85" s="80">
        <f>SUM(U76:U84)</f>
        <v>1082182.3700000008</v>
      </c>
      <c r="V85" s="108">
        <f t="shared" ref="V85" si="42">SUM(V76:V84)</f>
        <v>1104081.8100000017</v>
      </c>
      <c r="W85" s="108">
        <v>955582.30000000016</v>
      </c>
      <c r="X85" s="167">
        <v>769206</v>
      </c>
      <c r="Y85" s="273">
        <v>726326.96999999892</v>
      </c>
      <c r="Z85" s="108"/>
      <c r="AA85" s="108"/>
      <c r="AB85" s="108"/>
      <c r="AC85" s="108"/>
      <c r="AD85" s="108"/>
      <c r="AE85" s="108"/>
      <c r="AF85" s="108"/>
      <c r="AG85" s="108"/>
      <c r="AH85" s="108"/>
      <c r="AI85" s="108"/>
      <c r="AJ85" s="167"/>
      <c r="AK85" s="80">
        <f>C85-O85</f>
        <v>-162634.51999999909</v>
      </c>
      <c r="AL85" s="80">
        <f t="shared" ref="AL85:AR85" si="43">IF(D85=0,0,D85-P85)</f>
        <v>-156414.24000000092</v>
      </c>
      <c r="AM85" s="80">
        <f t="shared" si="43"/>
        <v>-123266.69000000157</v>
      </c>
      <c r="AN85" s="80">
        <f t="shared" si="43"/>
        <v>-19930.760000000242</v>
      </c>
      <c r="AO85" s="80">
        <f t="shared" si="43"/>
        <v>-155298.61000000278</v>
      </c>
      <c r="AP85" s="78">
        <f t="shared" si="43"/>
        <v>-340360.17000000109</v>
      </c>
      <c r="AQ85" s="78">
        <f t="shared" si="43"/>
        <v>-304580.9000000034</v>
      </c>
      <c r="AR85" s="108">
        <f t="shared" si="43"/>
        <v>-266912.04000000388</v>
      </c>
      <c r="AS85" s="108">
        <f>IF(W85=0,0,K85-W85)</f>
        <v>-344607.25000000128</v>
      </c>
      <c r="AT85" s="109">
        <f>IF(X85=0,0,L85-X85)</f>
        <v>-195598.90000000002</v>
      </c>
    </row>
    <row r="86" spans="1:46" x14ac:dyDescent="0.25">
      <c r="A86" s="4">
        <f>+A75+1</f>
        <v>8</v>
      </c>
      <c r="B86" s="43" t="s">
        <v>35</v>
      </c>
      <c r="C86" s="107"/>
      <c r="D86" s="80"/>
      <c r="E86" s="80"/>
      <c r="F86" s="80"/>
      <c r="G86" s="80"/>
      <c r="H86" s="80"/>
      <c r="I86" s="80"/>
      <c r="J86" s="80"/>
      <c r="K86" s="80"/>
      <c r="L86" s="80"/>
      <c r="M86" s="80"/>
      <c r="N86" s="109"/>
      <c r="O86" s="80"/>
      <c r="P86" s="80"/>
      <c r="Q86" s="80"/>
      <c r="R86" s="80"/>
      <c r="S86" s="80"/>
      <c r="T86" s="80"/>
      <c r="U86" s="80"/>
      <c r="V86" s="108"/>
      <c r="W86" s="108"/>
      <c r="X86" s="167"/>
      <c r="Y86" s="273"/>
      <c r="Z86" s="108"/>
      <c r="AA86" s="108"/>
      <c r="AB86" s="108"/>
      <c r="AC86" s="108"/>
      <c r="AD86" s="108"/>
      <c r="AE86" s="108"/>
      <c r="AF86" s="108"/>
      <c r="AG86" s="108"/>
      <c r="AH86" s="108"/>
      <c r="AI86" s="108"/>
      <c r="AJ86" s="167"/>
      <c r="AK86" s="80"/>
      <c r="AL86" s="80"/>
      <c r="AM86" s="80"/>
      <c r="AN86" s="80"/>
      <c r="AO86" s="80"/>
      <c r="AP86" s="78"/>
      <c r="AQ86" s="78"/>
      <c r="AR86" s="108"/>
      <c r="AS86" s="108"/>
      <c r="AT86" s="109"/>
    </row>
    <row r="87" spans="1:46" x14ac:dyDescent="0.25">
      <c r="A87" s="4"/>
      <c r="B87" s="36" t="s">
        <v>41</v>
      </c>
      <c r="C87" s="107"/>
      <c r="D87" s="80"/>
      <c r="E87" s="80"/>
      <c r="F87" s="80"/>
      <c r="G87" s="80"/>
      <c r="H87" s="80"/>
      <c r="I87" s="80"/>
      <c r="J87" s="80"/>
      <c r="K87" s="80"/>
      <c r="L87" s="80"/>
      <c r="M87" s="80"/>
      <c r="N87" s="109"/>
      <c r="O87" s="80">
        <v>1894497.6100000024</v>
      </c>
      <c r="P87" s="80">
        <v>2011410.1000000041</v>
      </c>
      <c r="Q87" s="80">
        <v>2254412.0699999984</v>
      </c>
      <c r="R87" s="80">
        <v>2716174.1399999978</v>
      </c>
      <c r="S87" s="80">
        <v>2845405.160000002</v>
      </c>
      <c r="T87" s="80">
        <v>2912791.0800000038</v>
      </c>
      <c r="U87" s="80">
        <v>3081517.310000007</v>
      </c>
      <c r="V87" s="108">
        <v>3137054.4899999928</v>
      </c>
      <c r="W87" s="108">
        <v>3319091.0500000026</v>
      </c>
      <c r="X87" s="167">
        <v>3518622.7299999981</v>
      </c>
      <c r="Y87" s="273">
        <v>3498384</v>
      </c>
      <c r="Z87" s="108"/>
      <c r="AA87" s="108"/>
      <c r="AB87" s="108"/>
      <c r="AC87" s="108"/>
      <c r="AD87" s="108"/>
      <c r="AE87" s="108"/>
      <c r="AF87" s="108"/>
      <c r="AG87" s="108"/>
      <c r="AH87" s="108"/>
      <c r="AI87" s="108"/>
      <c r="AJ87" s="167"/>
      <c r="AK87" s="80">
        <f t="shared" ref="AK87:AT87" si="44">IF(C87=0,0,C87-O87)</f>
        <v>0</v>
      </c>
      <c r="AL87" s="80">
        <f t="shared" si="44"/>
        <v>0</v>
      </c>
      <c r="AM87" s="80">
        <f t="shared" si="44"/>
        <v>0</v>
      </c>
      <c r="AN87" s="80">
        <f t="shared" si="44"/>
        <v>0</v>
      </c>
      <c r="AO87" s="80">
        <f t="shared" si="44"/>
        <v>0</v>
      </c>
      <c r="AP87" s="78">
        <f t="shared" si="44"/>
        <v>0</v>
      </c>
      <c r="AQ87" s="78">
        <f t="shared" si="44"/>
        <v>0</v>
      </c>
      <c r="AR87" s="108">
        <f t="shared" si="44"/>
        <v>0</v>
      </c>
      <c r="AS87" s="108">
        <f t="shared" si="44"/>
        <v>0</v>
      </c>
      <c r="AT87" s="109">
        <f t="shared" si="44"/>
        <v>0</v>
      </c>
    </row>
    <row r="88" spans="1:46" x14ac:dyDescent="0.25">
      <c r="A88" s="4"/>
      <c r="B88" s="36" t="s">
        <v>51</v>
      </c>
      <c r="C88" s="107"/>
      <c r="D88" s="80"/>
      <c r="E88" s="80"/>
      <c r="F88" s="80"/>
      <c r="G88" s="80"/>
      <c r="H88" s="80"/>
      <c r="I88" s="80"/>
      <c r="J88" s="80"/>
      <c r="K88" s="80"/>
      <c r="L88" s="80"/>
      <c r="M88" s="80"/>
      <c r="N88" s="109"/>
      <c r="O88" s="80"/>
      <c r="P88" s="80"/>
      <c r="Q88" s="80"/>
      <c r="R88" s="80"/>
      <c r="S88" s="80"/>
      <c r="T88" s="80"/>
      <c r="U88" s="80"/>
      <c r="V88" s="108"/>
      <c r="W88" s="108">
        <v>2359418.3500000006</v>
      </c>
      <c r="X88" s="167">
        <v>2507799.5100000026</v>
      </c>
      <c r="Y88" s="273"/>
      <c r="Z88" s="108"/>
      <c r="AA88" s="108"/>
      <c r="AB88" s="108"/>
      <c r="AC88" s="108"/>
      <c r="AD88" s="108"/>
      <c r="AE88" s="108"/>
      <c r="AF88" s="108"/>
      <c r="AG88" s="108"/>
      <c r="AH88" s="108"/>
      <c r="AI88" s="108"/>
      <c r="AJ88" s="167"/>
      <c r="AK88" s="80"/>
      <c r="AL88" s="80"/>
      <c r="AM88" s="80"/>
      <c r="AN88" s="80"/>
      <c r="AO88" s="80"/>
      <c r="AP88" s="78"/>
      <c r="AQ88" s="78"/>
      <c r="AR88" s="108"/>
      <c r="AS88" s="108"/>
      <c r="AT88" s="109"/>
    </row>
    <row r="89" spans="1:46" x14ac:dyDescent="0.25">
      <c r="A89" s="4"/>
      <c r="B89" s="36" t="s">
        <v>52</v>
      </c>
      <c r="C89" s="107"/>
      <c r="D89" s="80"/>
      <c r="E89" s="80"/>
      <c r="F89" s="80"/>
      <c r="G89" s="80"/>
      <c r="H89" s="80"/>
      <c r="I89" s="80"/>
      <c r="J89" s="80"/>
      <c r="K89" s="80"/>
      <c r="L89" s="80"/>
      <c r="M89" s="80"/>
      <c r="N89" s="109"/>
      <c r="O89" s="80"/>
      <c r="P89" s="80"/>
      <c r="Q89" s="80"/>
      <c r="R89" s="80"/>
      <c r="S89" s="80"/>
      <c r="T89" s="80"/>
      <c r="U89" s="80"/>
      <c r="V89" s="108"/>
      <c r="W89" s="108">
        <v>959672.69999999902</v>
      </c>
      <c r="X89" s="167">
        <v>1010823.2199999995</v>
      </c>
      <c r="Y89" s="273"/>
      <c r="Z89" s="108"/>
      <c r="AA89" s="108"/>
      <c r="AB89" s="108"/>
      <c r="AC89" s="108"/>
      <c r="AD89" s="108"/>
      <c r="AE89" s="108"/>
      <c r="AF89" s="108"/>
      <c r="AG89" s="108"/>
      <c r="AH89" s="108"/>
      <c r="AI89" s="108"/>
      <c r="AJ89" s="167"/>
      <c r="AK89" s="80"/>
      <c r="AL89" s="80"/>
      <c r="AM89" s="80"/>
      <c r="AN89" s="80"/>
      <c r="AO89" s="80"/>
      <c r="AP89" s="78"/>
      <c r="AQ89" s="78"/>
      <c r="AR89" s="108"/>
      <c r="AS89" s="108"/>
      <c r="AT89" s="109"/>
    </row>
    <row r="90" spans="1:46" x14ac:dyDescent="0.25">
      <c r="A90" s="4"/>
      <c r="B90" s="36" t="s">
        <v>42</v>
      </c>
      <c r="C90" s="107"/>
      <c r="D90" s="80"/>
      <c r="E90" s="80"/>
      <c r="F90" s="80"/>
      <c r="G90" s="80"/>
      <c r="H90" s="80"/>
      <c r="I90" s="80"/>
      <c r="J90" s="80"/>
      <c r="K90" s="80"/>
      <c r="L90" s="80"/>
      <c r="M90" s="80"/>
      <c r="N90" s="109"/>
      <c r="O90" s="80">
        <v>4250803.1999999974</v>
      </c>
      <c r="P90" s="80">
        <v>4543315.9200000018</v>
      </c>
      <c r="Q90" s="80">
        <v>4650847.1699999934</v>
      </c>
      <c r="R90" s="80">
        <v>4565666.660000002</v>
      </c>
      <c r="S90" s="80">
        <v>4617242.4200000037</v>
      </c>
      <c r="T90" s="80">
        <v>4739494.2000000048</v>
      </c>
      <c r="U90" s="80">
        <v>4822433.3299999991</v>
      </c>
      <c r="V90" s="108">
        <v>5165028.549999997</v>
      </c>
      <c r="W90" s="108">
        <v>5369614.9999999925</v>
      </c>
      <c r="X90" s="167">
        <v>5490768</v>
      </c>
      <c r="Y90" s="273">
        <v>5508449</v>
      </c>
      <c r="Z90" s="108"/>
      <c r="AA90" s="108"/>
      <c r="AB90" s="108"/>
      <c r="AC90" s="108"/>
      <c r="AD90" s="108"/>
      <c r="AE90" s="108"/>
      <c r="AF90" s="108"/>
      <c r="AG90" s="108"/>
      <c r="AH90" s="108"/>
      <c r="AI90" s="108"/>
      <c r="AJ90" s="167"/>
      <c r="AK90" s="80">
        <f t="shared" ref="AK90:AT90" si="45">IF(C90=0,0,C90-O90)</f>
        <v>0</v>
      </c>
      <c r="AL90" s="80">
        <f t="shared" si="45"/>
        <v>0</v>
      </c>
      <c r="AM90" s="80">
        <f t="shared" si="45"/>
        <v>0</v>
      </c>
      <c r="AN90" s="80">
        <f t="shared" si="45"/>
        <v>0</v>
      </c>
      <c r="AO90" s="80">
        <f t="shared" si="45"/>
        <v>0</v>
      </c>
      <c r="AP90" s="78">
        <f t="shared" si="45"/>
        <v>0</v>
      </c>
      <c r="AQ90" s="78">
        <f t="shared" si="45"/>
        <v>0</v>
      </c>
      <c r="AR90" s="108">
        <f t="shared" si="45"/>
        <v>0</v>
      </c>
      <c r="AS90" s="108">
        <f t="shared" si="45"/>
        <v>0</v>
      </c>
      <c r="AT90" s="109">
        <f t="shared" si="45"/>
        <v>0</v>
      </c>
    </row>
    <row r="91" spans="1:46" x14ac:dyDescent="0.25">
      <c r="A91" s="4"/>
      <c r="B91" s="36" t="s">
        <v>51</v>
      </c>
      <c r="C91" s="107"/>
      <c r="D91" s="80"/>
      <c r="E91" s="80"/>
      <c r="F91" s="80"/>
      <c r="G91" s="80"/>
      <c r="H91" s="80"/>
      <c r="I91" s="80"/>
      <c r="J91" s="80"/>
      <c r="K91" s="80"/>
      <c r="L91" s="80"/>
      <c r="M91" s="80"/>
      <c r="N91" s="109"/>
      <c r="O91" s="80"/>
      <c r="P91" s="80"/>
      <c r="Q91" s="80"/>
      <c r="R91" s="80"/>
      <c r="S91" s="80"/>
      <c r="T91" s="80"/>
      <c r="U91" s="80"/>
      <c r="V91" s="108"/>
      <c r="W91" s="108">
        <v>3404052.7200000049</v>
      </c>
      <c r="X91" s="167">
        <v>3508430.1600000076</v>
      </c>
      <c r="Y91" s="273"/>
      <c r="Z91" s="108"/>
      <c r="AA91" s="108"/>
      <c r="AB91" s="108"/>
      <c r="AC91" s="108"/>
      <c r="AD91" s="108"/>
      <c r="AE91" s="108"/>
      <c r="AF91" s="108"/>
      <c r="AG91" s="108"/>
      <c r="AH91" s="108"/>
      <c r="AI91" s="108"/>
      <c r="AJ91" s="167"/>
      <c r="AK91" s="80"/>
      <c r="AL91" s="80"/>
      <c r="AM91" s="80"/>
      <c r="AN91" s="80"/>
      <c r="AO91" s="80"/>
      <c r="AP91" s="78"/>
      <c r="AQ91" s="78"/>
      <c r="AR91" s="108"/>
      <c r="AS91" s="108"/>
      <c r="AT91" s="109"/>
    </row>
    <row r="92" spans="1:46" x14ac:dyDescent="0.25">
      <c r="A92" s="4"/>
      <c r="B92" s="36" t="s">
        <v>52</v>
      </c>
      <c r="C92" s="107"/>
      <c r="D92" s="80"/>
      <c r="E92" s="80"/>
      <c r="F92" s="80"/>
      <c r="G92" s="80"/>
      <c r="H92" s="80"/>
      <c r="I92" s="80"/>
      <c r="J92" s="80"/>
      <c r="K92" s="80"/>
      <c r="L92" s="80"/>
      <c r="M92" s="80"/>
      <c r="N92" s="109"/>
      <c r="O92" s="80"/>
      <c r="P92" s="80"/>
      <c r="Q92" s="80"/>
      <c r="R92" s="80"/>
      <c r="S92" s="80"/>
      <c r="T92" s="80"/>
      <c r="U92" s="80"/>
      <c r="V92" s="108"/>
      <c r="W92" s="108">
        <v>1965562.2799999998</v>
      </c>
      <c r="X92" s="167">
        <v>1982338.0900000024</v>
      </c>
      <c r="Y92" s="273"/>
      <c r="Z92" s="108"/>
      <c r="AA92" s="108"/>
      <c r="AB92" s="108"/>
      <c r="AC92" s="108"/>
      <c r="AD92" s="108"/>
      <c r="AE92" s="108"/>
      <c r="AF92" s="108"/>
      <c r="AG92" s="108"/>
      <c r="AH92" s="108"/>
      <c r="AI92" s="108"/>
      <c r="AJ92" s="167"/>
      <c r="AK92" s="80"/>
      <c r="AL92" s="80"/>
      <c r="AM92" s="80"/>
      <c r="AN92" s="80"/>
      <c r="AO92" s="80"/>
      <c r="AP92" s="78"/>
      <c r="AQ92" s="78"/>
      <c r="AR92" s="108"/>
      <c r="AS92" s="108"/>
      <c r="AT92" s="109"/>
    </row>
    <row r="93" spans="1:46" x14ac:dyDescent="0.25">
      <c r="A93" s="4"/>
      <c r="B93" s="36" t="s">
        <v>43</v>
      </c>
      <c r="C93" s="107"/>
      <c r="D93" s="80"/>
      <c r="E93" s="80"/>
      <c r="F93" s="80"/>
      <c r="G93" s="80"/>
      <c r="H93" s="80"/>
      <c r="I93" s="80"/>
      <c r="J93" s="80"/>
      <c r="K93" s="80"/>
      <c r="L93" s="80"/>
      <c r="M93" s="80"/>
      <c r="N93" s="109"/>
      <c r="O93" s="80">
        <v>47245.400000000016</v>
      </c>
      <c r="P93" s="80">
        <v>50538.909999999996</v>
      </c>
      <c r="Q93" s="80">
        <v>59415.500000000007</v>
      </c>
      <c r="R93" s="80">
        <v>68490.699999999983</v>
      </c>
      <c r="S93" s="80">
        <v>72013.669999999969</v>
      </c>
      <c r="T93" s="80">
        <v>58245.530000000021</v>
      </c>
      <c r="U93" s="80">
        <v>60738.320000000007</v>
      </c>
      <c r="V93" s="108">
        <v>58746.139999999948</v>
      </c>
      <c r="W93" s="108">
        <v>61169.869999999981</v>
      </c>
      <c r="X93" s="167">
        <v>58746.159999999982</v>
      </c>
      <c r="Y93" s="273">
        <v>55646.289999999979</v>
      </c>
      <c r="Z93" s="108"/>
      <c r="AA93" s="108"/>
      <c r="AB93" s="108"/>
      <c r="AC93" s="108"/>
      <c r="AD93" s="108"/>
      <c r="AE93" s="108"/>
      <c r="AF93" s="108"/>
      <c r="AG93" s="108"/>
      <c r="AH93" s="108"/>
      <c r="AI93" s="108"/>
      <c r="AJ93" s="167"/>
      <c r="AK93" s="80">
        <f t="shared" ref="AK93:AT95" si="46">IF(C93=0,0,C93-O93)</f>
        <v>0</v>
      </c>
      <c r="AL93" s="80">
        <f t="shared" si="46"/>
        <v>0</v>
      </c>
      <c r="AM93" s="80">
        <f t="shared" si="46"/>
        <v>0</v>
      </c>
      <c r="AN93" s="80">
        <f t="shared" si="46"/>
        <v>0</v>
      </c>
      <c r="AO93" s="80">
        <f t="shared" si="46"/>
        <v>0</v>
      </c>
      <c r="AP93" s="78">
        <f t="shared" si="46"/>
        <v>0</v>
      </c>
      <c r="AQ93" s="78">
        <f t="shared" si="46"/>
        <v>0</v>
      </c>
      <c r="AR93" s="108">
        <f t="shared" si="46"/>
        <v>0</v>
      </c>
      <c r="AS93" s="108">
        <f t="shared" si="46"/>
        <v>0</v>
      </c>
      <c r="AT93" s="109">
        <f t="shared" si="46"/>
        <v>0</v>
      </c>
    </row>
    <row r="94" spans="1:46" x14ac:dyDescent="0.25">
      <c r="A94" s="4"/>
      <c r="B94" s="36" t="s">
        <v>44</v>
      </c>
      <c r="C94" s="107"/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109"/>
      <c r="O94" s="80">
        <v>109476.78000000001</v>
      </c>
      <c r="P94" s="80">
        <v>142448.74</v>
      </c>
      <c r="Q94" s="80">
        <v>202348.64999999997</v>
      </c>
      <c r="R94" s="80">
        <v>232934.13999999996</v>
      </c>
      <c r="S94" s="80">
        <v>250580.58999999988</v>
      </c>
      <c r="T94" s="80">
        <v>220281.94000000003</v>
      </c>
      <c r="U94" s="80">
        <v>198880.03000000003</v>
      </c>
      <c r="V94" s="108">
        <v>188080.0499999999</v>
      </c>
      <c r="W94" s="108">
        <v>202000.01999999996</v>
      </c>
      <c r="X94" s="167">
        <v>226625.32</v>
      </c>
      <c r="Y94" s="273">
        <v>226789.35</v>
      </c>
      <c r="Z94" s="108"/>
      <c r="AA94" s="108"/>
      <c r="AB94" s="108"/>
      <c r="AC94" s="108"/>
      <c r="AD94" s="108"/>
      <c r="AE94" s="108"/>
      <c r="AF94" s="108"/>
      <c r="AG94" s="108"/>
      <c r="AH94" s="108"/>
      <c r="AI94" s="108"/>
      <c r="AJ94" s="167"/>
      <c r="AK94" s="80">
        <f t="shared" si="46"/>
        <v>0</v>
      </c>
      <c r="AL94" s="80">
        <f t="shared" si="46"/>
        <v>0</v>
      </c>
      <c r="AM94" s="80">
        <f t="shared" si="46"/>
        <v>0</v>
      </c>
      <c r="AN94" s="80">
        <f t="shared" si="46"/>
        <v>0</v>
      </c>
      <c r="AO94" s="80">
        <f t="shared" si="46"/>
        <v>0</v>
      </c>
      <c r="AP94" s="78">
        <f t="shared" si="46"/>
        <v>0</v>
      </c>
      <c r="AQ94" s="78">
        <f t="shared" si="46"/>
        <v>0</v>
      </c>
      <c r="AR94" s="108">
        <f t="shared" si="46"/>
        <v>0</v>
      </c>
      <c r="AS94" s="108">
        <f t="shared" si="46"/>
        <v>0</v>
      </c>
      <c r="AT94" s="109">
        <f t="shared" si="46"/>
        <v>0</v>
      </c>
    </row>
    <row r="95" spans="1:46" x14ac:dyDescent="0.25">
      <c r="A95" s="4"/>
      <c r="B95" s="36" t="s">
        <v>45</v>
      </c>
      <c r="C95" s="107"/>
      <c r="D95" s="80"/>
      <c r="E95" s="80"/>
      <c r="F95" s="80"/>
      <c r="G95" s="80"/>
      <c r="H95" s="80"/>
      <c r="I95" s="80"/>
      <c r="J95" s="80"/>
      <c r="K95" s="80"/>
      <c r="L95" s="80"/>
      <c r="M95" s="80"/>
      <c r="N95" s="109"/>
      <c r="O95" s="80">
        <v>23274.92</v>
      </c>
      <c r="P95" s="80">
        <v>17894.22</v>
      </c>
      <c r="Q95" s="80">
        <v>22902.77</v>
      </c>
      <c r="R95" s="80">
        <v>26531.040000000001</v>
      </c>
      <c r="S95" s="80">
        <v>1150.5899999999999</v>
      </c>
      <c r="T95" s="80">
        <v>44257.03</v>
      </c>
      <c r="U95" s="80">
        <v>5209.68</v>
      </c>
      <c r="V95" s="108">
        <v>5192.91</v>
      </c>
      <c r="W95" s="108">
        <v>0</v>
      </c>
      <c r="X95" s="167">
        <v>5192.91</v>
      </c>
      <c r="Y95" s="273">
        <v>5192.91</v>
      </c>
      <c r="Z95" s="108"/>
      <c r="AA95" s="108"/>
      <c r="AB95" s="108"/>
      <c r="AC95" s="108"/>
      <c r="AD95" s="108"/>
      <c r="AE95" s="108"/>
      <c r="AF95" s="108"/>
      <c r="AG95" s="108"/>
      <c r="AH95" s="108"/>
      <c r="AI95" s="108"/>
      <c r="AJ95" s="167"/>
      <c r="AK95" s="80">
        <f t="shared" si="46"/>
        <v>0</v>
      </c>
      <c r="AL95" s="80">
        <f t="shared" si="46"/>
        <v>0</v>
      </c>
      <c r="AM95" s="80">
        <f t="shared" si="46"/>
        <v>0</v>
      </c>
      <c r="AN95" s="80">
        <f t="shared" si="46"/>
        <v>0</v>
      </c>
      <c r="AO95" s="80">
        <f t="shared" si="46"/>
        <v>0</v>
      </c>
      <c r="AP95" s="78">
        <f t="shared" si="46"/>
        <v>0</v>
      </c>
      <c r="AQ95" s="78">
        <f t="shared" si="46"/>
        <v>0</v>
      </c>
      <c r="AR95" s="108">
        <f t="shared" si="46"/>
        <v>0</v>
      </c>
      <c r="AS95" s="108">
        <f t="shared" si="46"/>
        <v>0</v>
      </c>
      <c r="AT95" s="109">
        <f t="shared" si="46"/>
        <v>0</v>
      </c>
    </row>
    <row r="96" spans="1:46" x14ac:dyDescent="0.25">
      <c r="A96" s="4"/>
      <c r="B96" s="36" t="s">
        <v>46</v>
      </c>
      <c r="C96" s="107">
        <v>6188564</v>
      </c>
      <c r="D96" s="80">
        <v>6481247.3799999999</v>
      </c>
      <c r="E96" s="80">
        <v>6665210.8800000008</v>
      </c>
      <c r="F96" s="80">
        <v>6963550.5000000214</v>
      </c>
      <c r="G96" s="80">
        <v>6958401.6799999829</v>
      </c>
      <c r="H96" s="80">
        <v>6920224.7499999935</v>
      </c>
      <c r="I96" s="80">
        <v>6675816.6699999971</v>
      </c>
      <c r="J96" s="80">
        <v>6490607.6999999918</v>
      </c>
      <c r="K96" s="80">
        <v>6585077.2500000205</v>
      </c>
      <c r="L96" s="80">
        <v>6516640.5499999709</v>
      </c>
      <c r="M96" s="80">
        <v>6314662.9300000034</v>
      </c>
      <c r="N96" s="109">
        <v>6154284.3200000115</v>
      </c>
      <c r="O96" s="80">
        <f>SUM(O87:O95)</f>
        <v>6325297.9100000001</v>
      </c>
      <c r="P96" s="80">
        <f t="shared" ref="P96:T96" si="47">SUM(P87:P95)</f>
        <v>6765607.8900000062</v>
      </c>
      <c r="Q96" s="80">
        <f t="shared" si="47"/>
        <v>7189926.1599999918</v>
      </c>
      <c r="R96" s="80">
        <f t="shared" si="47"/>
        <v>7609796.6799999997</v>
      </c>
      <c r="S96" s="80">
        <f t="shared" si="47"/>
        <v>7786392.4300000053</v>
      </c>
      <c r="T96" s="80">
        <f t="shared" si="47"/>
        <v>7975069.7800000096</v>
      </c>
      <c r="U96" s="80">
        <f>SUM(U87:U95)</f>
        <v>8168778.6700000064</v>
      </c>
      <c r="V96" s="108">
        <f t="shared" ref="V96" si="48">SUM(V87:V95)</f>
        <v>8554102.1399999894</v>
      </c>
      <c r="W96" s="108">
        <v>8951875.9399999939</v>
      </c>
      <c r="X96" s="167">
        <v>9299955.3700000029</v>
      </c>
      <c r="Y96" s="273">
        <v>9294461.6099999975</v>
      </c>
      <c r="Z96" s="108"/>
      <c r="AA96" s="108"/>
      <c r="AB96" s="108"/>
      <c r="AC96" s="108"/>
      <c r="AD96" s="108"/>
      <c r="AE96" s="108"/>
      <c r="AF96" s="108"/>
      <c r="AG96" s="108"/>
      <c r="AH96" s="108"/>
      <c r="AI96" s="108"/>
      <c r="AJ96" s="167"/>
      <c r="AK96" s="80">
        <f>C96-O96</f>
        <v>-136733.91000000015</v>
      </c>
      <c r="AL96" s="80">
        <f t="shared" ref="AL96:AR96" si="49">IF(D96=0,0,D96-P96)</f>
        <v>-284360.5100000063</v>
      </c>
      <c r="AM96" s="80">
        <f t="shared" si="49"/>
        <v>-524715.27999999095</v>
      </c>
      <c r="AN96" s="80">
        <f t="shared" si="49"/>
        <v>-646246.17999997828</v>
      </c>
      <c r="AO96" s="80">
        <f t="shared" si="49"/>
        <v>-827990.75000002235</v>
      </c>
      <c r="AP96" s="78">
        <f t="shared" si="49"/>
        <v>-1054845.0300000161</v>
      </c>
      <c r="AQ96" s="78">
        <f t="shared" si="49"/>
        <v>-1492962.0000000093</v>
      </c>
      <c r="AR96" s="108">
        <f t="shared" si="49"/>
        <v>-2063494.4399999976</v>
      </c>
      <c r="AS96" s="108">
        <f>IF(W96=0,0,K96-W96)</f>
        <v>-2366798.6899999734</v>
      </c>
      <c r="AT96" s="109">
        <f>IF(X96=0,0,L96-X96)</f>
        <v>-2783314.820000032</v>
      </c>
    </row>
    <row r="97" spans="1:46" x14ac:dyDescent="0.25">
      <c r="A97" s="4">
        <f>+A86+1</f>
        <v>9</v>
      </c>
      <c r="B97" s="43" t="s">
        <v>47</v>
      </c>
      <c r="C97" s="107"/>
      <c r="D97" s="80"/>
      <c r="E97" s="80"/>
      <c r="F97" s="80"/>
      <c r="G97" s="80"/>
      <c r="H97" s="80"/>
      <c r="I97" s="80"/>
      <c r="J97" s="80"/>
      <c r="K97" s="80"/>
      <c r="L97" s="80"/>
      <c r="M97" s="80"/>
      <c r="N97" s="109"/>
      <c r="O97" s="80"/>
      <c r="P97" s="80"/>
      <c r="Q97" s="80"/>
      <c r="R97" s="80"/>
      <c r="S97" s="80"/>
      <c r="T97" s="80"/>
      <c r="U97" s="80"/>
      <c r="V97" s="108"/>
      <c r="W97" s="108"/>
      <c r="X97" s="167"/>
      <c r="Y97" s="273"/>
      <c r="Z97" s="108"/>
      <c r="AA97" s="108"/>
      <c r="AB97" s="108"/>
      <c r="AC97" s="108"/>
      <c r="AD97" s="108"/>
      <c r="AE97" s="108"/>
      <c r="AF97" s="108"/>
      <c r="AG97" s="108"/>
      <c r="AH97" s="108"/>
      <c r="AI97" s="108"/>
      <c r="AJ97" s="167"/>
      <c r="AK97" s="80"/>
      <c r="AL97" s="80"/>
      <c r="AM97" s="80"/>
      <c r="AN97" s="80"/>
      <c r="AO97" s="80"/>
      <c r="AP97" s="78"/>
      <c r="AQ97" s="78"/>
      <c r="AR97" s="108"/>
      <c r="AS97" s="108"/>
      <c r="AT97" s="109"/>
    </row>
    <row r="98" spans="1:46" x14ac:dyDescent="0.25">
      <c r="A98" s="4"/>
      <c r="B98" s="36" t="s">
        <v>41</v>
      </c>
      <c r="C98" s="107"/>
      <c r="D98" s="80"/>
      <c r="E98" s="80"/>
      <c r="F98" s="80"/>
      <c r="G98" s="80"/>
      <c r="H98" s="80"/>
      <c r="I98" s="80"/>
      <c r="J98" s="80"/>
      <c r="K98" s="80"/>
      <c r="L98" s="80"/>
      <c r="M98" s="80"/>
      <c r="N98" s="109"/>
      <c r="O98" s="80">
        <v>3402156.5000000023</v>
      </c>
      <c r="P98" s="80">
        <f>+P65+P76+P87</f>
        <v>3549928.3900000062</v>
      </c>
      <c r="Q98" s="80">
        <v>3707707.7900000107</v>
      </c>
      <c r="R98" s="80">
        <v>4008849.51</v>
      </c>
      <c r="S98" s="80">
        <v>4113766.8000000003</v>
      </c>
      <c r="T98" s="80">
        <v>4412823.9400000004</v>
      </c>
      <c r="U98" s="80">
        <v>4711916.7400000077</v>
      </c>
      <c r="V98" s="108">
        <v>4569375.0799999926</v>
      </c>
      <c r="W98" s="108">
        <f>W65+W76+W87</f>
        <v>4403380.99</v>
      </c>
      <c r="X98" s="167">
        <f>X65+X76+X87</f>
        <v>4531683.7299999986</v>
      </c>
      <c r="Y98" s="273">
        <v>4455390</v>
      </c>
      <c r="Z98" s="108"/>
      <c r="AA98" s="108"/>
      <c r="AB98" s="108"/>
      <c r="AC98" s="108"/>
      <c r="AD98" s="108"/>
      <c r="AE98" s="108"/>
      <c r="AF98" s="108"/>
      <c r="AG98" s="108"/>
      <c r="AH98" s="108"/>
      <c r="AI98" s="108"/>
      <c r="AJ98" s="167"/>
      <c r="AK98" s="80">
        <f t="shared" ref="AK98:AT98" si="50">IF(C98=0,0,C98-O98)</f>
        <v>0</v>
      </c>
      <c r="AL98" s="78">
        <f t="shared" si="50"/>
        <v>0</v>
      </c>
      <c r="AM98" s="78">
        <f t="shared" si="50"/>
        <v>0</v>
      </c>
      <c r="AN98" s="78">
        <f t="shared" si="50"/>
        <v>0</v>
      </c>
      <c r="AO98" s="78">
        <f t="shared" si="50"/>
        <v>0</v>
      </c>
      <c r="AP98" s="78">
        <f t="shared" si="50"/>
        <v>0</v>
      </c>
      <c r="AQ98" s="78">
        <f t="shared" si="50"/>
        <v>0</v>
      </c>
      <c r="AR98" s="244">
        <f t="shared" si="50"/>
        <v>0</v>
      </c>
      <c r="AS98" s="244">
        <f t="shared" si="50"/>
        <v>0</v>
      </c>
      <c r="AT98" s="79">
        <f t="shared" si="50"/>
        <v>0</v>
      </c>
    </row>
    <row r="99" spans="1:46" x14ac:dyDescent="0.25">
      <c r="A99" s="4"/>
      <c r="B99" s="36" t="s">
        <v>51</v>
      </c>
      <c r="C99" s="107"/>
      <c r="D99" s="80"/>
      <c r="E99" s="80"/>
      <c r="F99" s="80"/>
      <c r="G99" s="80"/>
      <c r="H99" s="80"/>
      <c r="I99" s="80"/>
      <c r="J99" s="80"/>
      <c r="K99" s="80"/>
      <c r="L99" s="80"/>
      <c r="M99" s="80"/>
      <c r="N99" s="109"/>
      <c r="O99" s="80"/>
      <c r="P99" s="80"/>
      <c r="Q99" s="80"/>
      <c r="R99" s="80"/>
      <c r="S99" s="80"/>
      <c r="T99" s="80"/>
      <c r="U99" s="80"/>
      <c r="V99" s="108"/>
      <c r="W99" s="108">
        <f t="shared" ref="W99:X107" si="51">W66+W77+W88</f>
        <v>3117484.24</v>
      </c>
      <c r="X99" s="167">
        <f t="shared" si="51"/>
        <v>3227332.3300000019</v>
      </c>
      <c r="Y99" s="273"/>
      <c r="Z99" s="108"/>
      <c r="AA99" s="108"/>
      <c r="AB99" s="108"/>
      <c r="AC99" s="108"/>
      <c r="AD99" s="108"/>
      <c r="AE99" s="108"/>
      <c r="AF99" s="108"/>
      <c r="AG99" s="108"/>
      <c r="AH99" s="108"/>
      <c r="AI99" s="108"/>
      <c r="AJ99" s="167"/>
      <c r="AK99" s="80"/>
      <c r="AL99" s="78"/>
      <c r="AM99" s="78"/>
      <c r="AN99" s="78"/>
      <c r="AO99" s="78"/>
      <c r="AP99" s="78"/>
      <c r="AQ99" s="78"/>
      <c r="AR99" s="244"/>
      <c r="AS99" s="244"/>
      <c r="AT99" s="79"/>
    </row>
    <row r="100" spans="1:46" x14ac:dyDescent="0.25">
      <c r="A100" s="4"/>
      <c r="B100" s="36" t="s">
        <v>52</v>
      </c>
      <c r="C100" s="107"/>
      <c r="D100" s="80"/>
      <c r="E100" s="80"/>
      <c r="F100" s="80"/>
      <c r="G100" s="80"/>
      <c r="H100" s="80"/>
      <c r="I100" s="80"/>
      <c r="J100" s="80"/>
      <c r="K100" s="80"/>
      <c r="L100" s="80"/>
      <c r="M100" s="80"/>
      <c r="N100" s="109"/>
      <c r="O100" s="80"/>
      <c r="P100" s="80"/>
      <c r="Q100" s="80"/>
      <c r="R100" s="80"/>
      <c r="S100" s="80"/>
      <c r="T100" s="80"/>
      <c r="U100" s="80"/>
      <c r="V100" s="108"/>
      <c r="W100" s="108">
        <f t="shared" si="51"/>
        <v>1285896.7499999991</v>
      </c>
      <c r="X100" s="167">
        <f t="shared" si="51"/>
        <v>1304207.8599999999</v>
      </c>
      <c r="Y100" s="273"/>
      <c r="Z100" s="108"/>
      <c r="AA100" s="108"/>
      <c r="AB100" s="108"/>
      <c r="AC100" s="108"/>
      <c r="AD100" s="108"/>
      <c r="AE100" s="108"/>
      <c r="AF100" s="108"/>
      <c r="AG100" s="108"/>
      <c r="AH100" s="108"/>
      <c r="AI100" s="108"/>
      <c r="AJ100" s="167"/>
      <c r="AK100" s="80"/>
      <c r="AL100" s="78"/>
      <c r="AM100" s="78"/>
      <c r="AN100" s="78"/>
      <c r="AO100" s="78"/>
      <c r="AP100" s="78"/>
      <c r="AQ100" s="78"/>
      <c r="AR100" s="244"/>
      <c r="AS100" s="244"/>
      <c r="AT100" s="79"/>
    </row>
    <row r="101" spans="1:46" x14ac:dyDescent="0.25">
      <c r="A101" s="4"/>
      <c r="B101" s="36" t="s">
        <v>42</v>
      </c>
      <c r="C101" s="107"/>
      <c r="D101" s="80"/>
      <c r="E101" s="80"/>
      <c r="F101" s="80"/>
      <c r="G101" s="80"/>
      <c r="H101" s="80"/>
      <c r="I101" s="80"/>
      <c r="J101" s="80"/>
      <c r="K101" s="80"/>
      <c r="L101" s="80"/>
      <c r="M101" s="80"/>
      <c r="N101" s="109"/>
      <c r="O101" s="80">
        <v>5113832.4600000065</v>
      </c>
      <c r="P101" s="80">
        <f>+P68+P79+P90</f>
        <v>5376401.3300000019</v>
      </c>
      <c r="Q101" s="80">
        <v>5425848.2600000026</v>
      </c>
      <c r="R101" s="80">
        <v>5212859.830000001</v>
      </c>
      <c r="S101" s="80">
        <v>5240029.7500000037</v>
      </c>
      <c r="T101" s="80">
        <v>5424704.4900000058</v>
      </c>
      <c r="U101" s="80">
        <v>5550990.3800000008</v>
      </c>
      <c r="V101" s="108">
        <v>5910250.6499999976</v>
      </c>
      <c r="W101" s="108">
        <f t="shared" si="51"/>
        <v>5977651.7599999923</v>
      </c>
      <c r="X101" s="167">
        <f t="shared" si="51"/>
        <v>6034114</v>
      </c>
      <c r="Y101" s="273">
        <v>6034173</v>
      </c>
      <c r="Z101" s="108"/>
      <c r="AA101" s="108"/>
      <c r="AB101" s="108"/>
      <c r="AC101" s="108"/>
      <c r="AD101" s="108"/>
      <c r="AE101" s="108"/>
      <c r="AF101" s="108"/>
      <c r="AG101" s="108"/>
      <c r="AH101" s="108"/>
      <c r="AI101" s="108"/>
      <c r="AJ101" s="167"/>
      <c r="AK101" s="80">
        <f t="shared" ref="AK101:AT101" si="52">IF(C101=0,0,C101-O101)</f>
        <v>0</v>
      </c>
      <c r="AL101" s="78">
        <f t="shared" si="52"/>
        <v>0</v>
      </c>
      <c r="AM101" s="78">
        <f t="shared" si="52"/>
        <v>0</v>
      </c>
      <c r="AN101" s="78">
        <f t="shared" si="52"/>
        <v>0</v>
      </c>
      <c r="AO101" s="78">
        <f t="shared" si="52"/>
        <v>0</v>
      </c>
      <c r="AP101" s="78">
        <f t="shared" si="52"/>
        <v>0</v>
      </c>
      <c r="AQ101" s="78">
        <f t="shared" si="52"/>
        <v>0</v>
      </c>
      <c r="AR101" s="244">
        <f t="shared" si="52"/>
        <v>0</v>
      </c>
      <c r="AS101" s="244">
        <f t="shared" si="52"/>
        <v>0</v>
      </c>
      <c r="AT101" s="79">
        <f t="shared" si="52"/>
        <v>0</v>
      </c>
    </row>
    <row r="102" spans="1:46" x14ac:dyDescent="0.25">
      <c r="A102" s="4"/>
      <c r="B102" s="36" t="s">
        <v>51</v>
      </c>
      <c r="C102" s="107"/>
      <c r="D102" s="80"/>
      <c r="E102" s="80"/>
      <c r="F102" s="80"/>
      <c r="G102" s="80"/>
      <c r="H102" s="80"/>
      <c r="I102" s="80"/>
      <c r="J102" s="80"/>
      <c r="K102" s="80"/>
      <c r="L102" s="80"/>
      <c r="M102" s="80"/>
      <c r="N102" s="109"/>
      <c r="O102" s="80"/>
      <c r="P102" s="80"/>
      <c r="Q102" s="80"/>
      <c r="R102" s="80"/>
      <c r="S102" s="80"/>
      <c r="T102" s="80"/>
      <c r="U102" s="80"/>
      <c r="V102" s="108"/>
      <c r="W102" s="108">
        <f t="shared" si="51"/>
        <v>3839994.3900000048</v>
      </c>
      <c r="X102" s="167">
        <f t="shared" si="51"/>
        <v>3899475.5700000073</v>
      </c>
      <c r="Y102" s="273"/>
      <c r="Z102" s="108"/>
      <c r="AA102" s="108"/>
      <c r="AB102" s="108"/>
      <c r="AC102" s="108"/>
      <c r="AD102" s="108"/>
      <c r="AE102" s="108"/>
      <c r="AF102" s="108"/>
      <c r="AG102" s="108"/>
      <c r="AH102" s="108"/>
      <c r="AI102" s="108"/>
      <c r="AJ102" s="167"/>
      <c r="AK102" s="80"/>
      <c r="AL102" s="78"/>
      <c r="AM102" s="78"/>
      <c r="AN102" s="78"/>
      <c r="AO102" s="78"/>
      <c r="AP102" s="78"/>
      <c r="AQ102" s="78"/>
      <c r="AR102" s="244"/>
      <c r="AS102" s="244"/>
      <c r="AT102" s="79"/>
    </row>
    <row r="103" spans="1:46" x14ac:dyDescent="0.25">
      <c r="A103" s="4"/>
      <c r="B103" s="36" t="s">
        <v>52</v>
      </c>
      <c r="C103" s="107"/>
      <c r="D103" s="80"/>
      <c r="E103" s="80"/>
      <c r="F103" s="80"/>
      <c r="G103" s="80"/>
      <c r="H103" s="80"/>
      <c r="I103" s="80"/>
      <c r="J103" s="80"/>
      <c r="K103" s="80"/>
      <c r="L103" s="80"/>
      <c r="M103" s="80"/>
      <c r="N103" s="109"/>
      <c r="O103" s="80"/>
      <c r="P103" s="80"/>
      <c r="Q103" s="80"/>
      <c r="R103" s="80"/>
      <c r="S103" s="80"/>
      <c r="T103" s="80"/>
      <c r="U103" s="80"/>
      <c r="V103" s="108"/>
      <c r="W103" s="108">
        <f t="shared" si="51"/>
        <v>2137657.3699999996</v>
      </c>
      <c r="X103" s="167">
        <f t="shared" si="51"/>
        <v>2134639.1300000027</v>
      </c>
      <c r="Y103" s="273"/>
      <c r="Z103" s="108"/>
      <c r="AA103" s="108"/>
      <c r="AB103" s="108"/>
      <c r="AC103" s="108"/>
      <c r="AD103" s="108"/>
      <c r="AE103" s="108"/>
      <c r="AF103" s="108"/>
      <c r="AG103" s="108"/>
      <c r="AH103" s="108"/>
      <c r="AI103" s="108"/>
      <c r="AJ103" s="167"/>
      <c r="AK103" s="80"/>
      <c r="AL103" s="78"/>
      <c r="AM103" s="78"/>
      <c r="AN103" s="78"/>
      <c r="AO103" s="78"/>
      <c r="AP103" s="78"/>
      <c r="AQ103" s="78"/>
      <c r="AR103" s="244"/>
      <c r="AS103" s="244"/>
      <c r="AT103" s="79"/>
    </row>
    <row r="104" spans="1:46" x14ac:dyDescent="0.25">
      <c r="A104" s="4"/>
      <c r="B104" s="36" t="s">
        <v>43</v>
      </c>
      <c r="C104" s="107"/>
      <c r="D104" s="80"/>
      <c r="E104" s="80"/>
      <c r="F104" s="80"/>
      <c r="G104" s="80"/>
      <c r="H104" s="80"/>
      <c r="I104" s="80"/>
      <c r="J104" s="80"/>
      <c r="K104" s="80"/>
      <c r="L104" s="80"/>
      <c r="M104" s="80"/>
      <c r="N104" s="109"/>
      <c r="O104" s="80">
        <v>90906.589999999967</v>
      </c>
      <c r="P104" s="80">
        <f>+P71+P82+P93</f>
        <v>105716.5</v>
      </c>
      <c r="Q104" s="80">
        <v>104218.14000000001</v>
      </c>
      <c r="R104" s="80">
        <v>106133.77999999998</v>
      </c>
      <c r="S104" s="80">
        <v>107512.40999999997</v>
      </c>
      <c r="T104" s="80">
        <v>98470.190000000031</v>
      </c>
      <c r="U104" s="80">
        <v>97684.800000000017</v>
      </c>
      <c r="V104" s="108">
        <v>92304.739999999962</v>
      </c>
      <c r="W104" s="108">
        <f t="shared" si="51"/>
        <v>93289.179999999964</v>
      </c>
      <c r="X104" s="167">
        <f t="shared" si="51"/>
        <v>88111.159999999974</v>
      </c>
      <c r="Y104" s="273">
        <v>83970.999999999971</v>
      </c>
      <c r="Z104" s="108"/>
      <c r="AA104" s="108"/>
      <c r="AB104" s="108"/>
      <c r="AC104" s="108"/>
      <c r="AD104" s="108"/>
      <c r="AE104" s="108"/>
      <c r="AF104" s="108"/>
      <c r="AG104" s="108"/>
      <c r="AH104" s="108"/>
      <c r="AI104" s="108"/>
      <c r="AJ104" s="167"/>
      <c r="AK104" s="80">
        <f t="shared" ref="AK104:AT106" si="53">IF(C104=0,0,C104-O104)</f>
        <v>0</v>
      </c>
      <c r="AL104" s="78">
        <f t="shared" si="53"/>
        <v>0</v>
      </c>
      <c r="AM104" s="78">
        <f t="shared" si="53"/>
        <v>0</v>
      </c>
      <c r="AN104" s="78">
        <f t="shared" si="53"/>
        <v>0</v>
      </c>
      <c r="AO104" s="78">
        <f t="shared" si="53"/>
        <v>0</v>
      </c>
      <c r="AP104" s="78">
        <f t="shared" si="53"/>
        <v>0</v>
      </c>
      <c r="AQ104" s="78">
        <f t="shared" si="53"/>
        <v>0</v>
      </c>
      <c r="AR104" s="244">
        <f t="shared" si="53"/>
        <v>0</v>
      </c>
      <c r="AS104" s="244">
        <f t="shared" si="53"/>
        <v>0</v>
      </c>
      <c r="AT104" s="79">
        <f t="shared" si="53"/>
        <v>0</v>
      </c>
    </row>
    <row r="105" spans="1:46" x14ac:dyDescent="0.25">
      <c r="A105" s="4"/>
      <c r="B105" s="36" t="s">
        <v>44</v>
      </c>
      <c r="C105" s="107"/>
      <c r="D105" s="80"/>
      <c r="E105" s="80"/>
      <c r="F105" s="80"/>
      <c r="G105" s="80"/>
      <c r="H105" s="80"/>
      <c r="I105" s="80"/>
      <c r="J105" s="80"/>
      <c r="K105" s="80"/>
      <c r="L105" s="80"/>
      <c r="M105" s="80"/>
      <c r="N105" s="109"/>
      <c r="O105" s="80">
        <v>427255.1</v>
      </c>
      <c r="P105" s="80">
        <f>+P72+P83+P94</f>
        <v>630345.20000000019</v>
      </c>
      <c r="Q105" s="80">
        <v>582013.73</v>
      </c>
      <c r="R105" s="80">
        <v>475810.86000000004</v>
      </c>
      <c r="S105" s="80">
        <v>471846.45000000007</v>
      </c>
      <c r="T105" s="80">
        <v>475203.09999999986</v>
      </c>
      <c r="U105" s="80">
        <v>445548.44000000012</v>
      </c>
      <c r="V105" s="108">
        <v>393613.92999999982</v>
      </c>
      <c r="W105" s="108">
        <f t="shared" si="51"/>
        <v>426775.17999999993</v>
      </c>
      <c r="X105" s="167">
        <f t="shared" si="51"/>
        <v>415085.32</v>
      </c>
      <c r="Y105" s="273">
        <v>394046.69</v>
      </c>
      <c r="Z105" s="108"/>
      <c r="AA105" s="108"/>
      <c r="AB105" s="108"/>
      <c r="AC105" s="108"/>
      <c r="AD105" s="108"/>
      <c r="AE105" s="108"/>
      <c r="AF105" s="108"/>
      <c r="AG105" s="108"/>
      <c r="AH105" s="108"/>
      <c r="AI105" s="108"/>
      <c r="AJ105" s="167"/>
      <c r="AK105" s="80">
        <f t="shared" si="53"/>
        <v>0</v>
      </c>
      <c r="AL105" s="78">
        <f t="shared" si="53"/>
        <v>0</v>
      </c>
      <c r="AM105" s="78">
        <f t="shared" si="53"/>
        <v>0</v>
      </c>
      <c r="AN105" s="78">
        <f t="shared" si="53"/>
        <v>0</v>
      </c>
      <c r="AO105" s="78">
        <f t="shared" si="53"/>
        <v>0</v>
      </c>
      <c r="AP105" s="78">
        <f t="shared" si="53"/>
        <v>0</v>
      </c>
      <c r="AQ105" s="78">
        <f t="shared" si="53"/>
        <v>0</v>
      </c>
      <c r="AR105" s="244">
        <f t="shared" si="53"/>
        <v>0</v>
      </c>
      <c r="AS105" s="244">
        <f t="shared" si="53"/>
        <v>0</v>
      </c>
      <c r="AT105" s="79">
        <f t="shared" si="53"/>
        <v>0</v>
      </c>
    </row>
    <row r="106" spans="1:46" x14ac:dyDescent="0.25">
      <c r="A106" s="4"/>
      <c r="B106" s="36" t="s">
        <v>45</v>
      </c>
      <c r="C106" s="107"/>
      <c r="D106" s="80"/>
      <c r="E106" s="80"/>
      <c r="F106" s="80"/>
      <c r="G106" s="80"/>
      <c r="H106" s="80"/>
      <c r="I106" s="80"/>
      <c r="J106" s="80"/>
      <c r="K106" s="80"/>
      <c r="L106" s="80"/>
      <c r="M106" s="80"/>
      <c r="N106" s="109"/>
      <c r="O106" s="80">
        <v>636287.04999999993</v>
      </c>
      <c r="P106" s="80">
        <f>+P73+P84+P95</f>
        <v>365119.29000000004</v>
      </c>
      <c r="Q106" s="80">
        <v>329862.24</v>
      </c>
      <c r="R106" s="80">
        <v>257074.4</v>
      </c>
      <c r="S106" s="80">
        <v>179411.80000000002</v>
      </c>
      <c r="T106" s="80">
        <v>381726.55000000005</v>
      </c>
      <c r="U106" s="80">
        <v>202955.98</v>
      </c>
      <c r="V106" s="108">
        <v>251297.72</v>
      </c>
      <c r="W106" s="108">
        <f t="shared" si="51"/>
        <v>133559.46</v>
      </c>
      <c r="X106" s="167">
        <f t="shared" si="51"/>
        <v>242365.91</v>
      </c>
      <c r="Y106" s="273">
        <v>160540.15</v>
      </c>
      <c r="Z106" s="108"/>
      <c r="AA106" s="108"/>
      <c r="AB106" s="108"/>
      <c r="AC106" s="108"/>
      <c r="AD106" s="108"/>
      <c r="AE106" s="108"/>
      <c r="AF106" s="108"/>
      <c r="AG106" s="108"/>
      <c r="AH106" s="108"/>
      <c r="AI106" s="108"/>
      <c r="AJ106" s="167"/>
      <c r="AK106" s="80">
        <f t="shared" si="53"/>
        <v>0</v>
      </c>
      <c r="AL106" s="78">
        <f t="shared" si="53"/>
        <v>0</v>
      </c>
      <c r="AM106" s="78">
        <f t="shared" si="53"/>
        <v>0</v>
      </c>
      <c r="AN106" s="78">
        <f t="shared" si="53"/>
        <v>0</v>
      </c>
      <c r="AO106" s="78">
        <f t="shared" si="53"/>
        <v>0</v>
      </c>
      <c r="AP106" s="78">
        <f t="shared" si="53"/>
        <v>0</v>
      </c>
      <c r="AQ106" s="78">
        <f t="shared" si="53"/>
        <v>0</v>
      </c>
      <c r="AR106" s="244">
        <f t="shared" si="53"/>
        <v>0</v>
      </c>
      <c r="AS106" s="244">
        <f t="shared" si="53"/>
        <v>0</v>
      </c>
      <c r="AT106" s="79">
        <f t="shared" si="53"/>
        <v>0</v>
      </c>
    </row>
    <row r="107" spans="1:46" ht="15.75" thickBot="1" x14ac:dyDescent="0.3">
      <c r="A107" s="4"/>
      <c r="B107" s="38" t="s">
        <v>46</v>
      </c>
      <c r="C107" s="100">
        <f>+C96+C85+C74</f>
        <v>9360177</v>
      </c>
      <c r="D107" s="82">
        <f>+D96+D85+D74</f>
        <v>9367184.5199999996</v>
      </c>
      <c r="E107" s="82">
        <f t="shared" ref="E107:N107" si="54">+E96+E85+E74</f>
        <v>9413614.3900000043</v>
      </c>
      <c r="F107" s="82">
        <f t="shared" si="54"/>
        <v>9292257.9700000193</v>
      </c>
      <c r="G107" s="82">
        <f t="shared" si="54"/>
        <v>8837551.9199999832</v>
      </c>
      <c r="H107" s="82">
        <f t="shared" si="54"/>
        <v>9118689.9199999906</v>
      </c>
      <c r="I107" s="82">
        <f t="shared" si="54"/>
        <v>9024645.1899999864</v>
      </c>
      <c r="J107" s="82">
        <f t="shared" si="54"/>
        <v>8484633.0499999896</v>
      </c>
      <c r="K107" s="82">
        <f t="shared" si="54"/>
        <v>8394490.9900000207</v>
      </c>
      <c r="L107" s="82">
        <f t="shared" si="54"/>
        <v>8208804.7899999712</v>
      </c>
      <c r="M107" s="82">
        <f t="shared" si="54"/>
        <v>8269801.310000007</v>
      </c>
      <c r="N107" s="155">
        <f t="shared" si="54"/>
        <v>8990583.5900000036</v>
      </c>
      <c r="O107" s="82">
        <f>SUM(O98:O106)</f>
        <v>9670437.7000000086</v>
      </c>
      <c r="P107" s="82">
        <f t="shared" ref="P107:T107" si="55">SUM(P98:P106)</f>
        <v>10027510.710000008</v>
      </c>
      <c r="Q107" s="82">
        <f t="shared" si="55"/>
        <v>10149650.160000015</v>
      </c>
      <c r="R107" s="82">
        <f t="shared" si="55"/>
        <v>10060728.379999999</v>
      </c>
      <c r="S107" s="82">
        <f t="shared" si="55"/>
        <v>10112567.210000005</v>
      </c>
      <c r="T107" s="82">
        <f t="shared" si="55"/>
        <v>10792928.270000007</v>
      </c>
      <c r="U107" s="82">
        <f>SUM(U98:U106)</f>
        <v>11009096.340000009</v>
      </c>
      <c r="V107" s="154">
        <f t="shared" ref="V107" si="56">SUM(V98:V106)</f>
        <v>11216842.11999999</v>
      </c>
      <c r="W107" s="154">
        <f t="shared" si="51"/>
        <v>11034656.569999991</v>
      </c>
      <c r="X107" s="168">
        <f t="shared" si="51"/>
        <v>11311360.370000003</v>
      </c>
      <c r="Y107" s="274">
        <v>11128120.679999998</v>
      </c>
      <c r="Z107" s="154"/>
      <c r="AA107" s="154"/>
      <c r="AB107" s="154"/>
      <c r="AC107" s="154"/>
      <c r="AD107" s="154"/>
      <c r="AE107" s="154"/>
      <c r="AF107" s="154"/>
      <c r="AG107" s="154"/>
      <c r="AH107" s="154"/>
      <c r="AI107" s="154"/>
      <c r="AJ107" s="168"/>
      <c r="AK107" s="82">
        <f>C107-O107</f>
        <v>-310260.70000000857</v>
      </c>
      <c r="AL107" s="191">
        <f t="shared" ref="AL107:AR107" si="57">IF(D107=0,0,D107-P107)</f>
        <v>-660326.19000000879</v>
      </c>
      <c r="AM107" s="191">
        <f t="shared" si="57"/>
        <v>-736035.77000001073</v>
      </c>
      <c r="AN107" s="191">
        <f t="shared" si="57"/>
        <v>-768470.40999997966</v>
      </c>
      <c r="AO107" s="191">
        <f t="shared" si="57"/>
        <v>-1275015.2900000215</v>
      </c>
      <c r="AP107" s="191">
        <f t="shared" si="57"/>
        <v>-1674238.3500000164</v>
      </c>
      <c r="AQ107" s="191">
        <f t="shared" si="57"/>
        <v>-1984451.1500000227</v>
      </c>
      <c r="AR107" s="245">
        <f t="shared" si="57"/>
        <v>-2732209.0700000003</v>
      </c>
      <c r="AS107" s="154">
        <f>IF(W107=0,0,K107-W107)</f>
        <v>-2640165.5799999703</v>
      </c>
      <c r="AT107" s="155">
        <f>IF(X107=0,0,L107-X107)</f>
        <v>-3102555.5800000317</v>
      </c>
    </row>
    <row r="108" spans="1:46" x14ac:dyDescent="0.25">
      <c r="A108" s="4">
        <f>+A97+1</f>
        <v>10</v>
      </c>
      <c r="B108" s="42" t="s">
        <v>38</v>
      </c>
      <c r="C108" s="150"/>
      <c r="D108" s="65"/>
      <c r="E108" s="65"/>
      <c r="F108" s="65"/>
      <c r="G108" s="65"/>
      <c r="H108" s="65"/>
      <c r="I108" s="65"/>
      <c r="J108" s="65"/>
      <c r="K108" s="65"/>
      <c r="L108" s="65"/>
      <c r="M108" s="65"/>
      <c r="N108" s="160"/>
      <c r="O108" s="65"/>
      <c r="P108" s="65"/>
      <c r="Q108" s="65"/>
      <c r="R108" s="65"/>
      <c r="S108" s="65"/>
      <c r="T108" s="65"/>
      <c r="U108" s="65"/>
      <c r="V108" s="227"/>
      <c r="W108" s="227"/>
      <c r="X108" s="169"/>
      <c r="Y108" s="270"/>
      <c r="Z108" s="227"/>
      <c r="AA108" s="227"/>
      <c r="AB108" s="227"/>
      <c r="AC108" s="227"/>
      <c r="AD108" s="227"/>
      <c r="AE108" s="227"/>
      <c r="AF108" s="227"/>
      <c r="AG108" s="227"/>
      <c r="AH108" s="227"/>
      <c r="AI108" s="227"/>
      <c r="AJ108" s="169"/>
      <c r="AK108" s="65"/>
      <c r="AL108" s="65"/>
      <c r="AM108" s="65"/>
      <c r="AN108" s="65"/>
      <c r="AO108" s="65"/>
      <c r="AP108" s="65"/>
      <c r="AQ108" s="65"/>
      <c r="AR108" s="227"/>
      <c r="AS108" s="227"/>
      <c r="AT108" s="64"/>
    </row>
    <row r="109" spans="1:46" x14ac:dyDescent="0.25">
      <c r="A109" s="4"/>
      <c r="B109" s="36" t="s">
        <v>41</v>
      </c>
      <c r="C109" s="151">
        <f>10797376+877093</f>
        <v>11674469</v>
      </c>
      <c r="D109" s="83">
        <v>10203920</v>
      </c>
      <c r="E109" s="83">
        <v>9200976</v>
      </c>
      <c r="F109" s="83">
        <v>8930068</v>
      </c>
      <c r="G109" s="83">
        <v>13793226</v>
      </c>
      <c r="H109" s="83">
        <v>13842771</v>
      </c>
      <c r="I109" s="83">
        <v>9992375</v>
      </c>
      <c r="J109" s="83">
        <v>10005120</v>
      </c>
      <c r="K109" s="83">
        <v>10014771</v>
      </c>
      <c r="L109" s="83">
        <v>12928308</v>
      </c>
      <c r="M109" s="83">
        <v>14055584</v>
      </c>
      <c r="N109" s="170">
        <v>12589834</v>
      </c>
      <c r="O109" s="83">
        <v>11735910</v>
      </c>
      <c r="P109" s="83">
        <v>10468465</v>
      </c>
      <c r="Q109" s="83">
        <v>9796086</v>
      </c>
      <c r="R109" s="83">
        <v>12196051</v>
      </c>
      <c r="S109" s="83">
        <v>15347535</v>
      </c>
      <c r="T109" s="83">
        <v>15833261</v>
      </c>
      <c r="U109" s="83">
        <v>12435197</v>
      </c>
      <c r="V109" s="195">
        <v>9118795</v>
      </c>
      <c r="W109" s="195">
        <v>10357136</v>
      </c>
      <c r="X109" s="170">
        <v>13725638</v>
      </c>
      <c r="Y109" s="275">
        <v>1047280</v>
      </c>
      <c r="Z109" s="195"/>
      <c r="AA109" s="195"/>
      <c r="AB109" s="195"/>
      <c r="AC109" s="195"/>
      <c r="AD109" s="195"/>
      <c r="AE109" s="195"/>
      <c r="AF109" s="195"/>
      <c r="AG109" s="195"/>
      <c r="AH109" s="195"/>
      <c r="AI109" s="195"/>
      <c r="AJ109" s="170"/>
      <c r="AK109" s="80">
        <f t="shared" ref="AK109:AL113" si="58">C109-O109</f>
        <v>-61441</v>
      </c>
      <c r="AL109" s="83">
        <f t="shared" si="58"/>
        <v>-264545</v>
      </c>
      <c r="AM109" s="83">
        <f t="shared" ref="AM109:AT113" si="59">IF(Q109=0,0,E109-Q109)</f>
        <v>-595110</v>
      </c>
      <c r="AN109" s="83">
        <f t="shared" si="59"/>
        <v>-3265983</v>
      </c>
      <c r="AO109" s="83">
        <f t="shared" si="59"/>
        <v>-1554309</v>
      </c>
      <c r="AP109" s="83">
        <f t="shared" si="59"/>
        <v>-1990490</v>
      </c>
      <c r="AQ109" s="83">
        <f t="shared" si="59"/>
        <v>-2442822</v>
      </c>
      <c r="AR109" s="195">
        <f t="shared" si="59"/>
        <v>886325</v>
      </c>
      <c r="AS109" s="195">
        <f t="shared" si="59"/>
        <v>-342365</v>
      </c>
      <c r="AT109" s="71">
        <f t="shared" si="59"/>
        <v>-797330</v>
      </c>
    </row>
    <row r="110" spans="1:46" x14ac:dyDescent="0.25">
      <c r="A110" s="4"/>
      <c r="B110" s="36" t="s">
        <v>42</v>
      </c>
      <c r="C110" s="151">
        <f>2620545+209110</f>
        <v>2829655</v>
      </c>
      <c r="D110" s="83">
        <v>2343709</v>
      </c>
      <c r="E110" s="83">
        <v>2035574</v>
      </c>
      <c r="F110" s="83">
        <v>1719141</v>
      </c>
      <c r="G110" s="83">
        <v>2279556</v>
      </c>
      <c r="H110" s="83">
        <v>2376605</v>
      </c>
      <c r="I110" s="83">
        <v>1792545</v>
      </c>
      <c r="J110" s="83">
        <v>1729554</v>
      </c>
      <c r="K110" s="83">
        <v>1701823</v>
      </c>
      <c r="L110" s="83">
        <v>2279469</v>
      </c>
      <c r="M110" s="83">
        <v>2618349</v>
      </c>
      <c r="N110" s="170">
        <v>2476588</v>
      </c>
      <c r="O110" s="83">
        <v>2466377</v>
      </c>
      <c r="P110" s="83">
        <v>2113018</v>
      </c>
      <c r="Q110" s="83">
        <v>1918861</v>
      </c>
      <c r="R110" s="83">
        <v>2001050</v>
      </c>
      <c r="S110" s="83">
        <v>2363354</v>
      </c>
      <c r="T110" s="83">
        <v>2719045</v>
      </c>
      <c r="U110" s="83">
        <v>2220434</v>
      </c>
      <c r="V110" s="195">
        <v>1637387</v>
      </c>
      <c r="W110" s="195">
        <v>1924345</v>
      </c>
      <c r="X110" s="170">
        <v>2459244</v>
      </c>
      <c r="Y110" s="275">
        <v>247783</v>
      </c>
      <c r="Z110" s="195"/>
      <c r="AA110" s="195"/>
      <c r="AB110" s="195"/>
      <c r="AC110" s="195"/>
      <c r="AD110" s="195"/>
      <c r="AE110" s="195"/>
      <c r="AF110" s="195"/>
      <c r="AG110" s="195"/>
      <c r="AH110" s="195"/>
      <c r="AI110" s="195"/>
      <c r="AJ110" s="170"/>
      <c r="AK110" s="80">
        <f t="shared" si="58"/>
        <v>363278</v>
      </c>
      <c r="AL110" s="83">
        <f t="shared" si="58"/>
        <v>230691</v>
      </c>
      <c r="AM110" s="83">
        <f t="shared" si="59"/>
        <v>116713</v>
      </c>
      <c r="AN110" s="83">
        <f t="shared" si="59"/>
        <v>-281909</v>
      </c>
      <c r="AO110" s="83">
        <f t="shared" si="59"/>
        <v>-83798</v>
      </c>
      <c r="AP110" s="83">
        <f t="shared" si="59"/>
        <v>-342440</v>
      </c>
      <c r="AQ110" s="83">
        <f t="shared" si="59"/>
        <v>-427889</v>
      </c>
      <c r="AR110" s="195">
        <f t="shared" si="59"/>
        <v>92167</v>
      </c>
      <c r="AS110" s="195">
        <f t="shared" si="59"/>
        <v>-222522</v>
      </c>
      <c r="AT110" s="71">
        <f t="shared" si="59"/>
        <v>-179775</v>
      </c>
    </row>
    <row r="111" spans="1:46" x14ac:dyDescent="0.25">
      <c r="A111" s="4"/>
      <c r="B111" s="36" t="s">
        <v>43</v>
      </c>
      <c r="C111" s="151">
        <f>576793+28796+71682</f>
        <v>677271</v>
      </c>
      <c r="D111" s="83">
        <v>592871</v>
      </c>
      <c r="E111" s="83">
        <v>509715</v>
      </c>
      <c r="F111" s="83">
        <v>468706</v>
      </c>
      <c r="G111" s="83">
        <v>501193</v>
      </c>
      <c r="H111" s="83">
        <v>497397</v>
      </c>
      <c r="I111" s="83">
        <v>409573</v>
      </c>
      <c r="J111" s="83">
        <v>472597</v>
      </c>
      <c r="K111" s="83">
        <v>456537</v>
      </c>
      <c r="L111" s="83">
        <v>598130</v>
      </c>
      <c r="M111" s="83">
        <v>637160</v>
      </c>
      <c r="N111" s="170">
        <v>641813</v>
      </c>
      <c r="O111" s="83">
        <v>597503</v>
      </c>
      <c r="P111" s="83">
        <v>472300</v>
      </c>
      <c r="Q111" s="83">
        <v>436678</v>
      </c>
      <c r="R111" s="83">
        <v>463515</v>
      </c>
      <c r="S111" s="83">
        <v>494872</v>
      </c>
      <c r="T111" s="83">
        <v>502596</v>
      </c>
      <c r="U111" s="83">
        <v>483133</v>
      </c>
      <c r="V111" s="195">
        <v>399677</v>
      </c>
      <c r="W111" s="195">
        <v>457194</v>
      </c>
      <c r="X111" s="170">
        <v>575111</v>
      </c>
      <c r="Y111" s="275">
        <v>60450</v>
      </c>
      <c r="Z111" s="195"/>
      <c r="AA111" s="195"/>
      <c r="AB111" s="195"/>
      <c r="AC111" s="195"/>
      <c r="AD111" s="195"/>
      <c r="AE111" s="195"/>
      <c r="AF111" s="195"/>
      <c r="AG111" s="195"/>
      <c r="AH111" s="195"/>
      <c r="AI111" s="195"/>
      <c r="AJ111" s="170"/>
      <c r="AK111" s="80">
        <f t="shared" si="58"/>
        <v>79768</v>
      </c>
      <c r="AL111" s="83">
        <f t="shared" si="58"/>
        <v>120571</v>
      </c>
      <c r="AM111" s="83">
        <f t="shared" si="59"/>
        <v>73037</v>
      </c>
      <c r="AN111" s="83">
        <f t="shared" si="59"/>
        <v>5191</v>
      </c>
      <c r="AO111" s="83">
        <f t="shared" si="59"/>
        <v>6321</v>
      </c>
      <c r="AP111" s="83">
        <f t="shared" si="59"/>
        <v>-5199</v>
      </c>
      <c r="AQ111" s="83">
        <f t="shared" si="59"/>
        <v>-73560</v>
      </c>
      <c r="AR111" s="195">
        <f t="shared" si="59"/>
        <v>72920</v>
      </c>
      <c r="AS111" s="195">
        <f t="shared" si="59"/>
        <v>-657</v>
      </c>
      <c r="AT111" s="71">
        <f t="shared" si="59"/>
        <v>23019</v>
      </c>
    </row>
    <row r="112" spans="1:46" x14ac:dyDescent="0.25">
      <c r="A112" s="4"/>
      <c r="B112" s="36" t="s">
        <v>44</v>
      </c>
      <c r="C112" s="151">
        <v>7473121</v>
      </c>
      <c r="D112" s="83">
        <v>7090153</v>
      </c>
      <c r="E112" s="83">
        <v>6923041</v>
      </c>
      <c r="F112" s="83">
        <v>6708639</v>
      </c>
      <c r="G112" s="83">
        <v>8453193</v>
      </c>
      <c r="H112" s="83">
        <v>8730329</v>
      </c>
      <c r="I112" s="83">
        <v>7022703</v>
      </c>
      <c r="J112" s="83">
        <v>7412013</v>
      </c>
      <c r="K112" s="83">
        <v>6749740</v>
      </c>
      <c r="L112" s="83">
        <v>7363156</v>
      </c>
      <c r="M112" s="83">
        <v>7959242</v>
      </c>
      <c r="N112" s="170">
        <v>7564353</v>
      </c>
      <c r="O112" s="83">
        <v>7854299</v>
      </c>
      <c r="P112" s="83">
        <v>5909003</v>
      </c>
      <c r="Q112" s="83">
        <v>5418970</v>
      </c>
      <c r="R112" s="83">
        <v>6560460</v>
      </c>
      <c r="S112" s="83">
        <v>7835406</v>
      </c>
      <c r="T112" s="83">
        <v>8008215</v>
      </c>
      <c r="U112" s="83">
        <v>7932896</v>
      </c>
      <c r="V112" s="195">
        <v>6338009</v>
      </c>
      <c r="W112" s="195">
        <v>6709673</v>
      </c>
      <c r="X112" s="170">
        <v>7341512</v>
      </c>
      <c r="Y112" s="275">
        <v>548745</v>
      </c>
      <c r="Z112" s="195"/>
      <c r="AA112" s="195"/>
      <c r="AB112" s="195"/>
      <c r="AC112" s="195"/>
      <c r="AD112" s="195"/>
      <c r="AE112" s="195"/>
      <c r="AF112" s="195"/>
      <c r="AG112" s="195"/>
      <c r="AH112" s="195"/>
      <c r="AI112" s="195"/>
      <c r="AJ112" s="170"/>
      <c r="AK112" s="80">
        <f t="shared" si="58"/>
        <v>-381178</v>
      </c>
      <c r="AL112" s="83">
        <f t="shared" si="58"/>
        <v>1181150</v>
      </c>
      <c r="AM112" s="83">
        <f t="shared" si="59"/>
        <v>1504071</v>
      </c>
      <c r="AN112" s="83">
        <f t="shared" si="59"/>
        <v>148179</v>
      </c>
      <c r="AO112" s="83">
        <f t="shared" si="59"/>
        <v>617787</v>
      </c>
      <c r="AP112" s="83">
        <f t="shared" si="59"/>
        <v>722114</v>
      </c>
      <c r="AQ112" s="83">
        <f t="shared" si="59"/>
        <v>-910193</v>
      </c>
      <c r="AR112" s="195">
        <f t="shared" si="59"/>
        <v>1074004</v>
      </c>
      <c r="AS112" s="195">
        <f t="shared" si="59"/>
        <v>40067</v>
      </c>
      <c r="AT112" s="71">
        <f t="shared" si="59"/>
        <v>21644</v>
      </c>
    </row>
    <row r="113" spans="1:46" x14ac:dyDescent="0.25">
      <c r="A113" s="4"/>
      <c r="B113" s="36" t="s">
        <v>45</v>
      </c>
      <c r="C113" s="151">
        <v>14562615</v>
      </c>
      <c r="D113" s="83">
        <v>13359766</v>
      </c>
      <c r="E113" s="83">
        <v>13954774</v>
      </c>
      <c r="F113" s="83">
        <v>14266898</v>
      </c>
      <c r="G113" s="83">
        <v>15556724</v>
      </c>
      <c r="H113" s="83">
        <v>15363016</v>
      </c>
      <c r="I113" s="83">
        <v>13837898</v>
      </c>
      <c r="J113" s="83">
        <v>15098523</v>
      </c>
      <c r="K113" s="83">
        <v>14041653</v>
      </c>
      <c r="L113" s="83">
        <v>14602721</v>
      </c>
      <c r="M113" s="83">
        <v>14075387</v>
      </c>
      <c r="N113" s="170">
        <v>15555828</v>
      </c>
      <c r="O113" s="83">
        <v>14811476</v>
      </c>
      <c r="P113" s="83">
        <v>10970320</v>
      </c>
      <c r="Q113" s="83">
        <v>12227419</v>
      </c>
      <c r="R113" s="83">
        <v>13631070</v>
      </c>
      <c r="S113" s="83">
        <v>15269594</v>
      </c>
      <c r="T113" s="83">
        <v>13871534</v>
      </c>
      <c r="U113" s="83">
        <v>14783331</v>
      </c>
      <c r="V113" s="195">
        <v>13482310</v>
      </c>
      <c r="W113" s="195">
        <v>14579456</v>
      </c>
      <c r="X113" s="170">
        <v>14042938</v>
      </c>
      <c r="Y113" s="275">
        <v>0</v>
      </c>
      <c r="Z113" s="195"/>
      <c r="AA113" s="195"/>
      <c r="AB113" s="195"/>
      <c r="AC113" s="195"/>
      <c r="AD113" s="195"/>
      <c r="AE113" s="195"/>
      <c r="AF113" s="195"/>
      <c r="AG113" s="195"/>
      <c r="AH113" s="195"/>
      <c r="AI113" s="195"/>
      <c r="AJ113" s="170"/>
      <c r="AK113" s="80">
        <f t="shared" si="58"/>
        <v>-248861</v>
      </c>
      <c r="AL113" s="83">
        <f t="shared" si="58"/>
        <v>2389446</v>
      </c>
      <c r="AM113" s="83">
        <f t="shared" si="59"/>
        <v>1727355</v>
      </c>
      <c r="AN113" s="83">
        <f t="shared" si="59"/>
        <v>635828</v>
      </c>
      <c r="AO113" s="83">
        <f t="shared" si="59"/>
        <v>287130</v>
      </c>
      <c r="AP113" s="83">
        <f t="shared" si="59"/>
        <v>1491482</v>
      </c>
      <c r="AQ113" s="83">
        <f t="shared" si="59"/>
        <v>-945433</v>
      </c>
      <c r="AR113" s="195">
        <f t="shared" si="59"/>
        <v>1616213</v>
      </c>
      <c r="AS113" s="195">
        <f t="shared" si="59"/>
        <v>-537803</v>
      </c>
      <c r="AT113" s="71">
        <f t="shared" si="59"/>
        <v>559783</v>
      </c>
    </row>
    <row r="114" spans="1:46" x14ac:dyDescent="0.25">
      <c r="A114" s="4"/>
      <c r="B114" s="36" t="s">
        <v>46</v>
      </c>
      <c r="C114" s="151">
        <f t="shared" ref="C114:V114" si="60">SUM(C109:C113)</f>
        <v>37217131</v>
      </c>
      <c r="D114" s="83">
        <f t="shared" si="60"/>
        <v>33590419</v>
      </c>
      <c r="E114" s="83">
        <f t="shared" si="60"/>
        <v>32624080</v>
      </c>
      <c r="F114" s="83">
        <f t="shared" si="60"/>
        <v>32093452</v>
      </c>
      <c r="G114" s="83">
        <f t="shared" si="60"/>
        <v>40583892</v>
      </c>
      <c r="H114" s="83">
        <f t="shared" si="60"/>
        <v>40810118</v>
      </c>
      <c r="I114" s="83">
        <f t="shared" si="60"/>
        <v>33055094</v>
      </c>
      <c r="J114" s="83">
        <f t="shared" si="60"/>
        <v>34717807</v>
      </c>
      <c r="K114" s="83">
        <f t="shared" si="60"/>
        <v>32964524</v>
      </c>
      <c r="L114" s="83">
        <f t="shared" si="60"/>
        <v>37771784</v>
      </c>
      <c r="M114" s="83">
        <f t="shared" si="60"/>
        <v>39345722</v>
      </c>
      <c r="N114" s="170">
        <f t="shared" si="60"/>
        <v>38828416</v>
      </c>
      <c r="O114" s="83">
        <f t="shared" si="60"/>
        <v>37465565</v>
      </c>
      <c r="P114" s="195">
        <f t="shared" si="60"/>
        <v>29933106</v>
      </c>
      <c r="Q114" s="195">
        <f t="shared" si="60"/>
        <v>29798014</v>
      </c>
      <c r="R114" s="83">
        <f t="shared" si="60"/>
        <v>34852146</v>
      </c>
      <c r="S114" s="83">
        <f t="shared" si="60"/>
        <v>41310761</v>
      </c>
      <c r="T114" s="83">
        <f t="shared" si="60"/>
        <v>40934651</v>
      </c>
      <c r="U114" s="83">
        <f t="shared" si="60"/>
        <v>37854991</v>
      </c>
      <c r="V114" s="195">
        <f t="shared" si="60"/>
        <v>30976178</v>
      </c>
      <c r="W114" s="195">
        <v>34027804</v>
      </c>
      <c r="X114" s="170">
        <v>38144443</v>
      </c>
      <c r="Y114" s="275">
        <v>1904258</v>
      </c>
      <c r="Z114" s="195"/>
      <c r="AA114" s="195"/>
      <c r="AB114" s="195"/>
      <c r="AC114" s="195"/>
      <c r="AD114" s="195"/>
      <c r="AE114" s="195"/>
      <c r="AF114" s="195"/>
      <c r="AG114" s="195"/>
      <c r="AH114" s="195"/>
      <c r="AI114" s="195"/>
      <c r="AJ114" s="170"/>
      <c r="AK114" s="83">
        <f t="shared" ref="AK114:AT114" si="61">SUM(AK109:AK113)</f>
        <v>-248434</v>
      </c>
      <c r="AL114" s="83">
        <f t="shared" si="61"/>
        <v>3657313</v>
      </c>
      <c r="AM114" s="83">
        <f t="shared" si="61"/>
        <v>2826066</v>
      </c>
      <c r="AN114" s="83">
        <f t="shared" si="61"/>
        <v>-2758694</v>
      </c>
      <c r="AO114" s="83">
        <f t="shared" si="61"/>
        <v>-726869</v>
      </c>
      <c r="AP114" s="83">
        <f t="shared" si="61"/>
        <v>-124533</v>
      </c>
      <c r="AQ114" s="83">
        <f t="shared" si="61"/>
        <v>-4799897</v>
      </c>
      <c r="AR114" s="195">
        <f t="shared" si="61"/>
        <v>3741629</v>
      </c>
      <c r="AS114" s="195">
        <f t="shared" si="61"/>
        <v>-1063280</v>
      </c>
      <c r="AT114" s="71">
        <f t="shared" si="61"/>
        <v>-372659</v>
      </c>
    </row>
    <row r="115" spans="1:46" x14ac:dyDescent="0.25">
      <c r="A115" s="4">
        <f>+A108+1</f>
        <v>11</v>
      </c>
      <c r="B115" s="43" t="s">
        <v>39</v>
      </c>
      <c r="C115" s="152"/>
      <c r="D115" s="85"/>
      <c r="E115" s="85"/>
      <c r="F115" s="85"/>
      <c r="G115" s="85"/>
      <c r="H115" s="85"/>
      <c r="I115" s="85"/>
      <c r="J115" s="85"/>
      <c r="K115" s="85"/>
      <c r="L115" s="85"/>
      <c r="M115" s="85"/>
      <c r="N115" s="171"/>
      <c r="O115" s="85"/>
      <c r="P115" s="196"/>
      <c r="Q115" s="196"/>
      <c r="R115" s="85"/>
      <c r="S115" s="85"/>
      <c r="T115" s="85"/>
      <c r="U115" s="85"/>
      <c r="V115" s="196"/>
      <c r="W115" s="196"/>
      <c r="X115" s="171"/>
      <c r="Y115" s="276"/>
      <c r="Z115" s="196"/>
      <c r="AA115" s="196"/>
      <c r="AB115" s="196"/>
      <c r="AC115" s="196"/>
      <c r="AD115" s="196"/>
      <c r="AE115" s="196"/>
      <c r="AF115" s="196"/>
      <c r="AG115" s="196"/>
      <c r="AH115" s="196"/>
      <c r="AI115" s="196"/>
      <c r="AJ115" s="171"/>
      <c r="AK115" s="85"/>
      <c r="AL115" s="85"/>
      <c r="AM115" s="85"/>
      <c r="AN115" s="85"/>
      <c r="AO115" s="85"/>
      <c r="AP115" s="85"/>
      <c r="AQ115" s="85"/>
      <c r="AR115" s="196"/>
      <c r="AS115" s="196"/>
      <c r="AT115" s="84"/>
    </row>
    <row r="116" spans="1:46" x14ac:dyDescent="0.25">
      <c r="A116" s="4"/>
      <c r="B116" s="36" t="s">
        <v>41</v>
      </c>
      <c r="C116" s="97">
        <v>2768662.77</v>
      </c>
      <c r="D116" s="89">
        <v>2439116.3899999992</v>
      </c>
      <c r="E116" s="89">
        <v>2216993.1799999997</v>
      </c>
      <c r="F116" s="89">
        <v>2069045.0099999998</v>
      </c>
      <c r="G116" s="89">
        <v>2982048.2699999996</v>
      </c>
      <c r="H116" s="89">
        <v>3055327.91</v>
      </c>
      <c r="I116" s="89">
        <v>2248751.7799999998</v>
      </c>
      <c r="J116" s="89">
        <v>2235862.8222000003</v>
      </c>
      <c r="K116" s="89">
        <v>2239521.8000000003</v>
      </c>
      <c r="L116" s="89">
        <v>2954095.2599999993</v>
      </c>
      <c r="M116" s="89">
        <v>3359525.8399999994</v>
      </c>
      <c r="N116" s="172">
        <v>3053884.9800000004</v>
      </c>
      <c r="O116" s="89">
        <v>2837676.7299999995</v>
      </c>
      <c r="P116" s="98">
        <v>2555846.7700000009</v>
      </c>
      <c r="Q116" s="98">
        <v>2406749.7199999997</v>
      </c>
      <c r="R116" s="98">
        <v>2817315.2500000135</v>
      </c>
      <c r="S116" s="98">
        <v>3441840.5800000131</v>
      </c>
      <c r="T116" s="98">
        <v>3552874.8600000134</v>
      </c>
      <c r="U116" s="98">
        <v>2835016.1200000127</v>
      </c>
      <c r="V116" s="98">
        <v>2108301.6700000134</v>
      </c>
      <c r="W116" s="98">
        <v>2369790.0200000135</v>
      </c>
      <c r="X116" s="172">
        <v>3182264.6400000132</v>
      </c>
      <c r="Y116" s="277">
        <v>283470.07000001322</v>
      </c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172"/>
      <c r="AK116" s="80">
        <f t="shared" ref="AK116:AL120" si="62">C116-O116</f>
        <v>-69013.959999999497</v>
      </c>
      <c r="AL116" s="80">
        <f t="shared" si="62"/>
        <v>-116730.38000000175</v>
      </c>
      <c r="AM116" s="80">
        <f t="shared" ref="AM116:AT120" si="63">IF(Q116=0,0,E116-Q116)</f>
        <v>-189756.54000000004</v>
      </c>
      <c r="AN116" s="80">
        <f t="shared" si="63"/>
        <v>-748270.24000001373</v>
      </c>
      <c r="AO116" s="80">
        <f t="shared" si="63"/>
        <v>-459792.31000001356</v>
      </c>
      <c r="AP116" s="80">
        <f t="shared" si="63"/>
        <v>-497546.95000001322</v>
      </c>
      <c r="AQ116" s="80">
        <f t="shared" si="63"/>
        <v>-586264.34000001289</v>
      </c>
      <c r="AR116" s="98">
        <f t="shared" si="63"/>
        <v>127561.15219998686</v>
      </c>
      <c r="AS116" s="98">
        <f t="shared" si="63"/>
        <v>-130268.22000001324</v>
      </c>
      <c r="AT116" s="88">
        <f t="shared" si="63"/>
        <v>-228169.38000001386</v>
      </c>
    </row>
    <row r="117" spans="1:46" x14ac:dyDescent="0.25">
      <c r="A117" s="4"/>
      <c r="B117" s="36" t="s">
        <v>42</v>
      </c>
      <c r="C117" s="97">
        <v>479429.39</v>
      </c>
      <c r="D117" s="89">
        <v>399152.31</v>
      </c>
      <c r="E117" s="89">
        <v>354763.35</v>
      </c>
      <c r="F117" s="89">
        <v>290606.06</v>
      </c>
      <c r="G117" s="89">
        <v>354647.27000000008</v>
      </c>
      <c r="H117" s="89">
        <v>370736.72000000003</v>
      </c>
      <c r="I117" s="89">
        <v>287233.91000000003</v>
      </c>
      <c r="J117" s="89">
        <v>276879.05</v>
      </c>
      <c r="K117" s="89">
        <v>272712.79000000004</v>
      </c>
      <c r="L117" s="89">
        <v>374364.88999999996</v>
      </c>
      <c r="M117" s="89">
        <v>453981.05000000005</v>
      </c>
      <c r="N117" s="172">
        <v>436869.76999999996</v>
      </c>
      <c r="O117" s="89">
        <v>433445.28</v>
      </c>
      <c r="P117" s="98">
        <v>377840.35000000003</v>
      </c>
      <c r="Q117" s="98">
        <v>349980.30999999988</v>
      </c>
      <c r="R117" s="98">
        <v>340266.31999999995</v>
      </c>
      <c r="S117" s="98">
        <v>388189.60999999993</v>
      </c>
      <c r="T117" s="98">
        <v>453829.97</v>
      </c>
      <c r="U117" s="98">
        <v>374395.2</v>
      </c>
      <c r="V117" s="98">
        <v>280339.02999999991</v>
      </c>
      <c r="W117" s="98">
        <v>308184.10000000003</v>
      </c>
      <c r="X117" s="172">
        <v>367963.47000000015</v>
      </c>
      <c r="Y117" s="277">
        <v>42727.830000000009</v>
      </c>
      <c r="Z117" s="98"/>
      <c r="AA117" s="98"/>
      <c r="AB117" s="98"/>
      <c r="AC117" s="98"/>
      <c r="AD117" s="98"/>
      <c r="AE117" s="98"/>
      <c r="AF117" s="98"/>
      <c r="AG117" s="98"/>
      <c r="AH117" s="98"/>
      <c r="AI117" s="98"/>
      <c r="AJ117" s="172"/>
      <c r="AK117" s="80">
        <f t="shared" si="62"/>
        <v>45984.109999999986</v>
      </c>
      <c r="AL117" s="80">
        <f t="shared" si="62"/>
        <v>21311.959999999963</v>
      </c>
      <c r="AM117" s="80">
        <f t="shared" si="63"/>
        <v>4783.0400000000955</v>
      </c>
      <c r="AN117" s="80">
        <f t="shared" si="63"/>
        <v>-49660.259999999951</v>
      </c>
      <c r="AO117" s="80">
        <f t="shared" si="63"/>
        <v>-33542.339999999851</v>
      </c>
      <c r="AP117" s="80">
        <f t="shared" si="63"/>
        <v>-83093.249999999942</v>
      </c>
      <c r="AQ117" s="80">
        <f t="shared" si="63"/>
        <v>-87161.289999999979</v>
      </c>
      <c r="AR117" s="98">
        <f t="shared" si="63"/>
        <v>-3459.9799999999232</v>
      </c>
      <c r="AS117" s="98">
        <f t="shared" si="63"/>
        <v>-35471.31</v>
      </c>
      <c r="AT117" s="88">
        <f t="shared" si="63"/>
        <v>6401.4199999998091</v>
      </c>
    </row>
    <row r="118" spans="1:46" x14ac:dyDescent="0.25">
      <c r="A118" s="4"/>
      <c r="B118" s="36" t="s">
        <v>43</v>
      </c>
      <c r="C118" s="97">
        <v>163039.44</v>
      </c>
      <c r="D118" s="89">
        <v>140622.76999999996</v>
      </c>
      <c r="E118" s="89">
        <v>121798.20000000001</v>
      </c>
      <c r="F118" s="89">
        <v>109886.40999999999</v>
      </c>
      <c r="G118" s="89">
        <v>113571.50999999998</v>
      </c>
      <c r="H118" s="89">
        <v>114388.30000000003</v>
      </c>
      <c r="I118" s="89">
        <v>97678.969999999972</v>
      </c>
      <c r="J118" s="89">
        <v>108550.26</v>
      </c>
      <c r="K118" s="89">
        <v>107014.25</v>
      </c>
      <c r="L118" s="89">
        <v>139353.27000000002</v>
      </c>
      <c r="M118" s="89">
        <v>153680.15000000002</v>
      </c>
      <c r="N118" s="172">
        <v>155010.32999999999</v>
      </c>
      <c r="O118" s="89">
        <v>146051.24999999997</v>
      </c>
      <c r="P118" s="98">
        <v>118781.57999999997</v>
      </c>
      <c r="Q118" s="98">
        <v>110226.17000000003</v>
      </c>
      <c r="R118" s="98">
        <v>110730.07000000004</v>
      </c>
      <c r="S118" s="98">
        <v>114440.94000000003</v>
      </c>
      <c r="T118" s="98">
        <v>116239.05999999998</v>
      </c>
      <c r="U118" s="98">
        <v>112283.69</v>
      </c>
      <c r="V118" s="98">
        <v>96918.819999999992</v>
      </c>
      <c r="W118" s="98">
        <v>108093.04000000002</v>
      </c>
      <c r="X118" s="172">
        <v>133791.41</v>
      </c>
      <c r="Y118" s="277">
        <v>14716.099999999997</v>
      </c>
      <c r="Z118" s="98"/>
      <c r="AA118" s="98"/>
      <c r="AB118" s="98"/>
      <c r="AC118" s="98"/>
      <c r="AD118" s="98"/>
      <c r="AE118" s="98"/>
      <c r="AF118" s="98"/>
      <c r="AG118" s="98"/>
      <c r="AH118" s="98"/>
      <c r="AI118" s="98"/>
      <c r="AJ118" s="172"/>
      <c r="AK118" s="80">
        <f t="shared" si="62"/>
        <v>16988.190000000031</v>
      </c>
      <c r="AL118" s="80">
        <f t="shared" si="62"/>
        <v>21841.189999999988</v>
      </c>
      <c r="AM118" s="80">
        <f t="shared" si="63"/>
        <v>11572.029999999984</v>
      </c>
      <c r="AN118" s="80">
        <f t="shared" si="63"/>
        <v>-843.66000000004715</v>
      </c>
      <c r="AO118" s="80">
        <f t="shared" si="63"/>
        <v>-869.43000000005122</v>
      </c>
      <c r="AP118" s="80">
        <f t="shared" si="63"/>
        <v>-1850.7599999999511</v>
      </c>
      <c r="AQ118" s="80">
        <f t="shared" si="63"/>
        <v>-14604.72000000003</v>
      </c>
      <c r="AR118" s="108">
        <f t="shared" si="63"/>
        <v>11631.440000000002</v>
      </c>
      <c r="AS118" s="108">
        <f t="shared" si="63"/>
        <v>-1078.7900000000227</v>
      </c>
      <c r="AT118" s="79">
        <f t="shared" si="63"/>
        <v>5561.8600000000151</v>
      </c>
    </row>
    <row r="119" spans="1:46" x14ac:dyDescent="0.25">
      <c r="A119" s="4"/>
      <c r="B119" s="36" t="s">
        <v>44</v>
      </c>
      <c r="C119" s="97">
        <v>1192682.8100000003</v>
      </c>
      <c r="D119" s="89">
        <v>1053057.3699999999</v>
      </c>
      <c r="E119" s="89">
        <v>1010548.3299999998</v>
      </c>
      <c r="F119" s="89">
        <v>989666.17999999993</v>
      </c>
      <c r="G119" s="89">
        <v>1201297.3599999996</v>
      </c>
      <c r="H119" s="89">
        <v>1240094.4999999998</v>
      </c>
      <c r="I119" s="89">
        <v>1032294.5900000002</v>
      </c>
      <c r="J119" s="89">
        <v>1058909.25</v>
      </c>
      <c r="K119" s="89">
        <v>972552.12999999989</v>
      </c>
      <c r="L119" s="89">
        <v>1107020.3399999996</v>
      </c>
      <c r="M119" s="89">
        <v>1267186.1099999999</v>
      </c>
      <c r="N119" s="172">
        <v>1258117.32</v>
      </c>
      <c r="O119" s="89">
        <v>1247994.5999999999</v>
      </c>
      <c r="P119" s="98">
        <v>910891.17999999993</v>
      </c>
      <c r="Q119" s="98">
        <v>821939.13</v>
      </c>
      <c r="R119" s="98">
        <v>938927.20000000019</v>
      </c>
      <c r="S119" s="98">
        <v>1102763.21</v>
      </c>
      <c r="T119" s="98">
        <v>1122395.8799999999</v>
      </c>
      <c r="U119" s="98">
        <v>1107155.0199999996</v>
      </c>
      <c r="V119" s="98">
        <v>922159.24000000011</v>
      </c>
      <c r="W119" s="98">
        <v>972732.88000000024</v>
      </c>
      <c r="X119" s="172">
        <v>1064676.1900000002</v>
      </c>
      <c r="Y119" s="277">
        <v>89096.390000000029</v>
      </c>
      <c r="Z119" s="98"/>
      <c r="AA119" s="98"/>
      <c r="AB119" s="98"/>
      <c r="AC119" s="98"/>
      <c r="AD119" s="98"/>
      <c r="AE119" s="98"/>
      <c r="AF119" s="98"/>
      <c r="AG119" s="98"/>
      <c r="AH119" s="98"/>
      <c r="AI119" s="98"/>
      <c r="AJ119" s="172"/>
      <c r="AK119" s="80">
        <f t="shared" si="62"/>
        <v>-55311.789999999572</v>
      </c>
      <c r="AL119" s="80">
        <f t="shared" si="62"/>
        <v>142166.18999999994</v>
      </c>
      <c r="AM119" s="80">
        <f t="shared" si="63"/>
        <v>188609.19999999984</v>
      </c>
      <c r="AN119" s="80">
        <f t="shared" si="63"/>
        <v>50738.979999999749</v>
      </c>
      <c r="AO119" s="80">
        <f t="shared" si="63"/>
        <v>98534.149999999674</v>
      </c>
      <c r="AP119" s="80">
        <f t="shared" si="63"/>
        <v>117698.61999999988</v>
      </c>
      <c r="AQ119" s="80">
        <f t="shared" si="63"/>
        <v>-74860.429999999353</v>
      </c>
      <c r="AR119" s="98">
        <f t="shared" si="63"/>
        <v>136750.00999999989</v>
      </c>
      <c r="AS119" s="98">
        <f t="shared" si="63"/>
        <v>-180.75000000034925</v>
      </c>
      <c r="AT119" s="99">
        <f t="shared" si="63"/>
        <v>42344.149999999441</v>
      </c>
    </row>
    <row r="120" spans="1:46" x14ac:dyDescent="0.25">
      <c r="A120" s="4"/>
      <c r="B120" s="36" t="s">
        <v>45</v>
      </c>
      <c r="C120" s="97">
        <v>943284.08000000007</v>
      </c>
      <c r="D120" s="89">
        <v>887479.82999999984</v>
      </c>
      <c r="E120" s="89">
        <v>921403.63871973543</v>
      </c>
      <c r="F120" s="89">
        <v>952858.71128026454</v>
      </c>
      <c r="G120" s="89">
        <v>1036118.3300000001</v>
      </c>
      <c r="H120" s="89">
        <v>950792.5</v>
      </c>
      <c r="I120" s="89">
        <v>868415.41000000015</v>
      </c>
      <c r="J120" s="89">
        <v>924977.89999999991</v>
      </c>
      <c r="K120" s="89">
        <v>874353.85999999987</v>
      </c>
      <c r="L120" s="89">
        <v>896280.02</v>
      </c>
      <c r="M120" s="89">
        <v>878830.82000000007</v>
      </c>
      <c r="N120" s="172">
        <v>945743.6599999998</v>
      </c>
      <c r="O120" s="89">
        <v>902082.32000000007</v>
      </c>
      <c r="P120" s="98">
        <v>718973.43999999994</v>
      </c>
      <c r="Q120" s="98">
        <v>770614.39000000013</v>
      </c>
      <c r="R120" s="98">
        <v>873635.83999999973</v>
      </c>
      <c r="S120" s="98">
        <v>937788.42999999993</v>
      </c>
      <c r="T120" s="98">
        <v>890402.84000000008</v>
      </c>
      <c r="U120" s="98">
        <v>910807.25000000035</v>
      </c>
      <c r="V120" s="98">
        <v>847532.90000000014</v>
      </c>
      <c r="W120" s="98">
        <v>902438.24</v>
      </c>
      <c r="X120" s="172">
        <v>904080.38000000012</v>
      </c>
      <c r="Y120" s="277">
        <v>2.4868995751603507E-14</v>
      </c>
      <c r="Z120" s="98"/>
      <c r="AA120" s="98"/>
      <c r="AB120" s="98"/>
      <c r="AC120" s="98"/>
      <c r="AD120" s="98"/>
      <c r="AE120" s="98"/>
      <c r="AF120" s="98"/>
      <c r="AG120" s="98"/>
      <c r="AH120" s="98"/>
      <c r="AI120" s="98"/>
      <c r="AJ120" s="172"/>
      <c r="AK120" s="80">
        <f t="shared" si="62"/>
        <v>41201.760000000009</v>
      </c>
      <c r="AL120" s="80">
        <f t="shared" si="62"/>
        <v>168506.3899999999</v>
      </c>
      <c r="AM120" s="80">
        <f t="shared" si="63"/>
        <v>150789.2487197353</v>
      </c>
      <c r="AN120" s="80">
        <f t="shared" si="63"/>
        <v>79222.871280264808</v>
      </c>
      <c r="AO120" s="80">
        <f t="shared" si="63"/>
        <v>98329.90000000014</v>
      </c>
      <c r="AP120" s="80">
        <f t="shared" si="63"/>
        <v>60389.659999999916</v>
      </c>
      <c r="AQ120" s="80">
        <f t="shared" si="63"/>
        <v>-42391.8400000002</v>
      </c>
      <c r="AR120" s="98">
        <f t="shared" si="63"/>
        <v>77444.999999999767</v>
      </c>
      <c r="AS120" s="98">
        <f t="shared" si="63"/>
        <v>-28084.380000000121</v>
      </c>
      <c r="AT120" s="99">
        <f t="shared" si="63"/>
        <v>-7800.3600000001024</v>
      </c>
    </row>
    <row r="121" spans="1:46" x14ac:dyDescent="0.25">
      <c r="A121" s="4"/>
      <c r="B121" s="36" t="s">
        <v>46</v>
      </c>
      <c r="C121" s="97">
        <f t="shared" ref="C121:V121" si="64">SUM(C116:C120)</f>
        <v>5547098.4900000002</v>
      </c>
      <c r="D121" s="89">
        <f t="shared" si="64"/>
        <v>4919428.669999999</v>
      </c>
      <c r="E121" s="89">
        <f t="shared" si="64"/>
        <v>4625506.6987197353</v>
      </c>
      <c r="F121" s="89">
        <f t="shared" si="64"/>
        <v>4412062.371280265</v>
      </c>
      <c r="G121" s="89">
        <f t="shared" si="64"/>
        <v>5687682.7399999993</v>
      </c>
      <c r="H121" s="89">
        <f t="shared" si="64"/>
        <v>5731339.9299999997</v>
      </c>
      <c r="I121" s="89">
        <f t="shared" si="64"/>
        <v>4534374.66</v>
      </c>
      <c r="J121" s="89">
        <f t="shared" si="64"/>
        <v>4605179.2821999993</v>
      </c>
      <c r="K121" s="89">
        <f t="shared" si="64"/>
        <v>4466154.83</v>
      </c>
      <c r="L121" s="89">
        <f t="shared" si="64"/>
        <v>5471113.7799999993</v>
      </c>
      <c r="M121" s="89">
        <f t="shared" si="64"/>
        <v>6113203.9699999997</v>
      </c>
      <c r="N121" s="172">
        <f t="shared" si="64"/>
        <v>5849626.0600000005</v>
      </c>
      <c r="O121" s="89">
        <f t="shared" si="64"/>
        <v>5567250.1799999997</v>
      </c>
      <c r="P121" s="98">
        <f t="shared" si="64"/>
        <v>4682333.32</v>
      </c>
      <c r="Q121" s="98">
        <f t="shared" si="64"/>
        <v>4459509.72</v>
      </c>
      <c r="R121" s="98">
        <f t="shared" si="64"/>
        <v>5080874.6800000127</v>
      </c>
      <c r="S121" s="98">
        <f t="shared" si="64"/>
        <v>5985022.7700000126</v>
      </c>
      <c r="T121" s="98">
        <f t="shared" si="64"/>
        <v>6135742.6100000124</v>
      </c>
      <c r="U121" s="98">
        <f t="shared" si="64"/>
        <v>5339657.2800000124</v>
      </c>
      <c r="V121" s="98">
        <f t="shared" si="64"/>
        <v>4255251.6600000132</v>
      </c>
      <c r="W121" s="98">
        <v>4661238.2800000142</v>
      </c>
      <c r="X121" s="172">
        <v>5652776.0900000138</v>
      </c>
      <c r="Y121" s="277">
        <v>430010.39000001323</v>
      </c>
      <c r="Z121" s="98"/>
      <c r="AA121" s="98"/>
      <c r="AB121" s="98"/>
      <c r="AC121" s="98"/>
      <c r="AD121" s="98"/>
      <c r="AE121" s="98"/>
      <c r="AF121" s="98"/>
      <c r="AG121" s="98"/>
      <c r="AH121" s="98"/>
      <c r="AI121" s="98"/>
      <c r="AJ121" s="172"/>
      <c r="AK121" s="89">
        <f t="shared" ref="AK121:AT121" si="65">SUM(AK116:AK120)</f>
        <v>-20151.689999999042</v>
      </c>
      <c r="AL121" s="89">
        <f t="shared" si="65"/>
        <v>237095.34999999806</v>
      </c>
      <c r="AM121" s="89">
        <f t="shared" si="65"/>
        <v>165996.97871973517</v>
      </c>
      <c r="AN121" s="89">
        <f t="shared" si="65"/>
        <v>-668812.30871974921</v>
      </c>
      <c r="AO121" s="89">
        <f t="shared" si="65"/>
        <v>-297340.03000001365</v>
      </c>
      <c r="AP121" s="89">
        <f t="shared" si="65"/>
        <v>-404402.68000001344</v>
      </c>
      <c r="AQ121" s="89">
        <f t="shared" si="65"/>
        <v>-805282.62000001245</v>
      </c>
      <c r="AR121" s="98">
        <f t="shared" si="65"/>
        <v>349927.6221999866</v>
      </c>
      <c r="AS121" s="98">
        <f t="shared" si="65"/>
        <v>-195083.45000001375</v>
      </c>
      <c r="AT121" s="109">
        <f t="shared" si="65"/>
        <v>-181662.3100000147</v>
      </c>
    </row>
    <row r="122" spans="1:46" x14ac:dyDescent="0.25">
      <c r="A122" s="4">
        <f>+A115+1</f>
        <v>12</v>
      </c>
      <c r="B122" s="43" t="s">
        <v>37</v>
      </c>
      <c r="C122" s="97"/>
      <c r="D122" s="89"/>
      <c r="E122" s="89"/>
      <c r="F122" s="89"/>
      <c r="G122" s="89"/>
      <c r="H122" s="89"/>
      <c r="I122" s="89"/>
      <c r="J122" s="89"/>
      <c r="K122" s="89"/>
      <c r="L122" s="89"/>
      <c r="M122" s="89"/>
      <c r="N122" s="172"/>
      <c r="O122" s="89"/>
      <c r="P122" s="98"/>
      <c r="Q122" s="98"/>
      <c r="R122" s="98"/>
      <c r="S122" s="98"/>
      <c r="T122" s="98"/>
      <c r="U122" s="98"/>
      <c r="V122" s="98"/>
      <c r="W122" s="98"/>
      <c r="X122" s="172"/>
      <c r="Y122" s="277"/>
      <c r="Z122" s="98"/>
      <c r="AA122" s="98"/>
      <c r="AB122" s="98"/>
      <c r="AC122" s="98"/>
      <c r="AD122" s="98"/>
      <c r="AE122" s="98"/>
      <c r="AF122" s="98"/>
      <c r="AG122" s="98"/>
      <c r="AH122" s="98"/>
      <c r="AI122" s="98"/>
      <c r="AJ122" s="172"/>
      <c r="AK122" s="93"/>
      <c r="AL122" s="93"/>
      <c r="AM122" s="93"/>
      <c r="AN122" s="93"/>
      <c r="AO122" s="93"/>
      <c r="AP122" s="93"/>
      <c r="AQ122" s="93"/>
      <c r="AR122" s="239"/>
      <c r="AS122" s="239"/>
      <c r="AT122" s="92"/>
    </row>
    <row r="123" spans="1:46" x14ac:dyDescent="0.25">
      <c r="A123" s="4"/>
      <c r="B123" s="36" t="s">
        <v>41</v>
      </c>
      <c r="C123" s="97">
        <f>465642+38378</f>
        <v>504020</v>
      </c>
      <c r="D123" s="89">
        <v>440098.63999999996</v>
      </c>
      <c r="E123" s="89">
        <v>394645.45</v>
      </c>
      <c r="F123" s="89">
        <v>375746.36000000004</v>
      </c>
      <c r="G123" s="89">
        <v>591520.57000000007</v>
      </c>
      <c r="H123" s="89">
        <v>537297.90000000014</v>
      </c>
      <c r="I123" s="89">
        <v>386607.09999999992</v>
      </c>
      <c r="J123" s="89">
        <v>403168.67</v>
      </c>
      <c r="K123" s="89">
        <v>399120.48000000004</v>
      </c>
      <c r="L123" s="89">
        <v>498544.76999999984</v>
      </c>
      <c r="M123" s="89">
        <v>545493.31999999995</v>
      </c>
      <c r="N123" s="172">
        <v>500855.82</v>
      </c>
      <c r="O123" s="89">
        <v>483034.41</v>
      </c>
      <c r="P123" s="98">
        <v>421781.41000000003</v>
      </c>
      <c r="Q123" s="98">
        <v>387161.91</v>
      </c>
      <c r="R123" s="199">
        <v>502401.83999999997</v>
      </c>
      <c r="S123" s="98">
        <v>591107.39999999991</v>
      </c>
      <c r="T123" s="98">
        <v>601740.19000000006</v>
      </c>
      <c r="U123" s="98">
        <v>458691.0400000001</v>
      </c>
      <c r="V123" s="98">
        <v>348390.31000000023</v>
      </c>
      <c r="W123" s="98">
        <v>398458.43000000005</v>
      </c>
      <c r="X123" s="172">
        <v>534391.54</v>
      </c>
      <c r="Y123" s="277">
        <v>10608.97</v>
      </c>
      <c r="Z123" s="98"/>
      <c r="AA123" s="98"/>
      <c r="AB123" s="98"/>
      <c r="AC123" s="98"/>
      <c r="AD123" s="98"/>
      <c r="AE123" s="98"/>
      <c r="AF123" s="98"/>
      <c r="AG123" s="98"/>
      <c r="AH123" s="98"/>
      <c r="AI123" s="98"/>
      <c r="AJ123" s="172"/>
      <c r="AK123" s="83">
        <f t="shared" ref="AK123:AL127" si="66">C123-O123</f>
        <v>20985.590000000026</v>
      </c>
      <c r="AL123" s="83">
        <f t="shared" si="66"/>
        <v>18317.229999999923</v>
      </c>
      <c r="AM123" s="83">
        <f t="shared" ref="AM123:AT127" si="67">IF(Q123=0,0,E123-Q123)</f>
        <v>7483.5400000000373</v>
      </c>
      <c r="AN123" s="83">
        <f t="shared" si="67"/>
        <v>-126655.47999999992</v>
      </c>
      <c r="AO123" s="83">
        <f t="shared" si="67"/>
        <v>413.17000000015832</v>
      </c>
      <c r="AP123" s="83">
        <f t="shared" si="67"/>
        <v>-64442.289999999921</v>
      </c>
      <c r="AQ123" s="83">
        <f t="shared" si="67"/>
        <v>-72083.940000000177</v>
      </c>
      <c r="AR123" s="195">
        <f t="shared" si="67"/>
        <v>54778.359999999753</v>
      </c>
      <c r="AS123" s="195">
        <f t="shared" si="67"/>
        <v>662.04999999998836</v>
      </c>
      <c r="AT123" s="71">
        <f t="shared" si="67"/>
        <v>-35846.770000000193</v>
      </c>
    </row>
    <row r="124" spans="1:46" x14ac:dyDescent="0.25">
      <c r="A124" s="4"/>
      <c r="B124" s="36" t="s">
        <v>42</v>
      </c>
      <c r="C124" s="97">
        <f>135474+10840</f>
        <v>146314</v>
      </c>
      <c r="D124" s="89">
        <v>120709.85000000009</v>
      </c>
      <c r="E124" s="89">
        <v>96816.56</v>
      </c>
      <c r="F124" s="89">
        <v>81366.790000000037</v>
      </c>
      <c r="G124" s="89">
        <v>105475.45000000003</v>
      </c>
      <c r="H124" s="89">
        <v>109612.36000000003</v>
      </c>
      <c r="I124" s="89">
        <v>78782.710000000036</v>
      </c>
      <c r="J124" s="89">
        <v>76268.160000000018</v>
      </c>
      <c r="K124" s="89">
        <v>75058.300000000017</v>
      </c>
      <c r="L124" s="89">
        <v>98313.540000000037</v>
      </c>
      <c r="M124" s="89">
        <v>113239.08999999998</v>
      </c>
      <c r="N124" s="172">
        <v>111512.26999999999</v>
      </c>
      <c r="O124" s="89">
        <v>111685.20000000004</v>
      </c>
      <c r="P124" s="98">
        <v>91942.05</v>
      </c>
      <c r="Q124" s="98">
        <v>76134.869999999966</v>
      </c>
      <c r="R124" s="199">
        <v>84308.119999999981</v>
      </c>
      <c r="S124" s="98">
        <v>93428.630000000048</v>
      </c>
      <c r="T124" s="98">
        <v>94980.500000000015</v>
      </c>
      <c r="U124" s="98">
        <v>76755.270000000019</v>
      </c>
      <c r="V124" s="98">
        <v>58248.579999999987</v>
      </c>
      <c r="W124" s="98">
        <v>63262.419999999969</v>
      </c>
      <c r="X124" s="172">
        <v>84729.690000000017</v>
      </c>
      <c r="Y124" s="277">
        <v>6251.33</v>
      </c>
      <c r="Z124" s="98"/>
      <c r="AA124" s="98"/>
      <c r="AB124" s="98"/>
      <c r="AC124" s="98"/>
      <c r="AD124" s="98"/>
      <c r="AE124" s="98"/>
      <c r="AF124" s="98"/>
      <c r="AG124" s="98"/>
      <c r="AH124" s="98"/>
      <c r="AI124" s="98"/>
      <c r="AJ124" s="172"/>
      <c r="AK124" s="83">
        <f t="shared" si="66"/>
        <v>34628.799999999959</v>
      </c>
      <c r="AL124" s="83">
        <f t="shared" si="66"/>
        <v>28767.80000000009</v>
      </c>
      <c r="AM124" s="83">
        <f t="shared" si="67"/>
        <v>20681.690000000031</v>
      </c>
      <c r="AN124" s="83">
        <f t="shared" si="67"/>
        <v>-2941.3299999999435</v>
      </c>
      <c r="AO124" s="83">
        <f t="shared" si="67"/>
        <v>12046.819999999978</v>
      </c>
      <c r="AP124" s="83">
        <f t="shared" si="67"/>
        <v>14631.860000000015</v>
      </c>
      <c r="AQ124" s="83">
        <f t="shared" si="67"/>
        <v>2027.4400000000169</v>
      </c>
      <c r="AR124" s="195">
        <f t="shared" si="67"/>
        <v>18019.580000000031</v>
      </c>
      <c r="AS124" s="195">
        <f t="shared" si="67"/>
        <v>11795.880000000048</v>
      </c>
      <c r="AT124" s="71">
        <f t="shared" si="67"/>
        <v>13583.85000000002</v>
      </c>
    </row>
    <row r="125" spans="1:46" x14ac:dyDescent="0.25">
      <c r="A125" s="4"/>
      <c r="B125" s="36" t="s">
        <v>43</v>
      </c>
      <c r="C125" s="97">
        <f>10905.61+308.83</f>
        <v>11214.44</v>
      </c>
      <c r="D125" s="89">
        <v>10247.060000000001</v>
      </c>
      <c r="E125" s="89">
        <v>9227.34</v>
      </c>
      <c r="F125" s="89">
        <v>9074.3499999999985</v>
      </c>
      <c r="G125" s="89">
        <v>9922.090000000002</v>
      </c>
      <c r="H125" s="89">
        <v>9588.8100000000013</v>
      </c>
      <c r="I125" s="89">
        <v>7433.1499999999978</v>
      </c>
      <c r="J125" s="89">
        <v>8736.1</v>
      </c>
      <c r="K125" s="89">
        <v>8400.43</v>
      </c>
      <c r="L125" s="89">
        <v>10805.250000000002</v>
      </c>
      <c r="M125" s="89">
        <v>11787.590000000002</v>
      </c>
      <c r="N125" s="172">
        <v>13566.319999999992</v>
      </c>
      <c r="O125" s="89">
        <v>10379.629999999999</v>
      </c>
      <c r="P125" s="89">
        <v>7705.72</v>
      </c>
      <c r="Q125" s="89">
        <v>7298.6099999999979</v>
      </c>
      <c r="R125" s="199">
        <v>8343.93</v>
      </c>
      <c r="S125" s="89">
        <v>9044.0299999999988</v>
      </c>
      <c r="T125" s="89">
        <v>9423.93</v>
      </c>
      <c r="U125" s="89">
        <v>8844.9299999999985</v>
      </c>
      <c r="V125" s="98">
        <v>7224.8000000000011</v>
      </c>
      <c r="W125" s="98">
        <v>8275.33</v>
      </c>
      <c r="X125" s="172">
        <v>10725.330000000002</v>
      </c>
      <c r="Y125" s="277">
        <v>100.83999999999999</v>
      </c>
      <c r="Z125" s="98"/>
      <c r="AA125" s="98"/>
      <c r="AB125" s="98"/>
      <c r="AC125" s="98"/>
      <c r="AD125" s="98"/>
      <c r="AE125" s="98"/>
      <c r="AF125" s="98"/>
      <c r="AG125" s="98"/>
      <c r="AH125" s="98"/>
      <c r="AI125" s="98"/>
      <c r="AJ125" s="172"/>
      <c r="AK125" s="83">
        <f t="shared" si="66"/>
        <v>834.81000000000131</v>
      </c>
      <c r="AL125" s="83">
        <f t="shared" si="66"/>
        <v>2541.3400000000011</v>
      </c>
      <c r="AM125" s="83">
        <f t="shared" si="67"/>
        <v>1928.7300000000023</v>
      </c>
      <c r="AN125" s="83">
        <f t="shared" si="67"/>
        <v>730.41999999999825</v>
      </c>
      <c r="AO125" s="83">
        <f t="shared" si="67"/>
        <v>878.06000000000313</v>
      </c>
      <c r="AP125" s="83">
        <f t="shared" si="67"/>
        <v>164.88000000000102</v>
      </c>
      <c r="AQ125" s="83">
        <f t="shared" si="67"/>
        <v>-1411.7800000000007</v>
      </c>
      <c r="AR125" s="195">
        <f t="shared" si="67"/>
        <v>1511.2999999999993</v>
      </c>
      <c r="AS125" s="195">
        <f t="shared" si="67"/>
        <v>125.10000000000036</v>
      </c>
      <c r="AT125" s="71">
        <f t="shared" si="67"/>
        <v>79.920000000000073</v>
      </c>
    </row>
    <row r="126" spans="1:46" x14ac:dyDescent="0.25">
      <c r="A126" s="4"/>
      <c r="B126" s="36" t="s">
        <v>44</v>
      </c>
      <c r="C126" s="97">
        <v>200192.88999999996</v>
      </c>
      <c r="D126" s="89">
        <v>210258.1100000001</v>
      </c>
      <c r="E126" s="89">
        <v>205336.72999999998</v>
      </c>
      <c r="F126" s="89">
        <v>200966.54</v>
      </c>
      <c r="G126" s="89">
        <v>298426.74</v>
      </c>
      <c r="H126" s="89">
        <v>301636.01</v>
      </c>
      <c r="I126" s="89">
        <v>247313.42000000004</v>
      </c>
      <c r="J126" s="89">
        <v>317613.04999999987</v>
      </c>
      <c r="K126" s="89">
        <v>241038.52000000005</v>
      </c>
      <c r="L126" s="89">
        <v>256122.46999999988</v>
      </c>
      <c r="M126" s="89">
        <v>282534.45000000007</v>
      </c>
      <c r="N126" s="172">
        <v>259094.80000000002</v>
      </c>
      <c r="O126" s="89">
        <v>271272.26999999996</v>
      </c>
      <c r="P126" s="89">
        <v>216292.01999999996</v>
      </c>
      <c r="Q126" s="89">
        <v>203218.24</v>
      </c>
      <c r="R126" s="199">
        <v>262880.05</v>
      </c>
      <c r="S126" s="89">
        <v>297528.97000000009</v>
      </c>
      <c r="T126" s="89">
        <v>303531.01000000007</v>
      </c>
      <c r="U126" s="89">
        <v>299710.12000000005</v>
      </c>
      <c r="V126" s="98">
        <v>248077.42000000004</v>
      </c>
      <c r="W126" s="98">
        <v>262116.65000000005</v>
      </c>
      <c r="X126" s="172">
        <v>287689.76000000007</v>
      </c>
      <c r="Y126" s="277">
        <v>15035.679999999998</v>
      </c>
      <c r="Z126" s="98"/>
      <c r="AA126" s="98"/>
      <c r="AB126" s="98"/>
      <c r="AC126" s="98"/>
      <c r="AD126" s="98"/>
      <c r="AE126" s="98"/>
      <c r="AF126" s="98"/>
      <c r="AG126" s="98"/>
      <c r="AH126" s="98"/>
      <c r="AI126" s="98"/>
      <c r="AJ126" s="172"/>
      <c r="AK126" s="83">
        <f t="shared" si="66"/>
        <v>-71079.38</v>
      </c>
      <c r="AL126" s="83">
        <f t="shared" si="66"/>
        <v>-6033.909999999858</v>
      </c>
      <c r="AM126" s="83">
        <f t="shared" si="67"/>
        <v>2118.4899999999907</v>
      </c>
      <c r="AN126" s="83">
        <f t="shared" si="67"/>
        <v>-61913.50999999998</v>
      </c>
      <c r="AO126" s="83">
        <f t="shared" si="67"/>
        <v>897.76999999990221</v>
      </c>
      <c r="AP126" s="83">
        <f t="shared" si="67"/>
        <v>-1895.0000000000582</v>
      </c>
      <c r="AQ126" s="83">
        <f t="shared" si="67"/>
        <v>-52396.700000000012</v>
      </c>
      <c r="AR126" s="195">
        <f t="shared" si="67"/>
        <v>69535.62999999983</v>
      </c>
      <c r="AS126" s="195">
        <f t="shared" si="67"/>
        <v>-21078.130000000005</v>
      </c>
      <c r="AT126" s="71">
        <f t="shared" si="67"/>
        <v>-31567.290000000183</v>
      </c>
    </row>
    <row r="127" spans="1:46" x14ac:dyDescent="0.25">
      <c r="A127" s="4"/>
      <c r="B127" s="36" t="s">
        <v>45</v>
      </c>
      <c r="C127" s="97">
        <v>185068.25999999998</v>
      </c>
      <c r="D127" s="89">
        <v>178305.34</v>
      </c>
      <c r="E127" s="89">
        <v>148361.4</v>
      </c>
      <c r="F127" s="89">
        <v>156939.22999999998</v>
      </c>
      <c r="G127" s="89">
        <v>203634.83</v>
      </c>
      <c r="H127" s="89">
        <v>352720.33</v>
      </c>
      <c r="I127" s="89">
        <v>290473.92</v>
      </c>
      <c r="J127" s="89">
        <v>195515.82</v>
      </c>
      <c r="K127" s="89">
        <v>216992.10000000003</v>
      </c>
      <c r="L127" s="89">
        <v>208093.97999999998</v>
      </c>
      <c r="M127" s="89">
        <v>299132.11</v>
      </c>
      <c r="N127" s="172">
        <v>336169.66999999993</v>
      </c>
      <c r="O127" s="89">
        <v>323984.69</v>
      </c>
      <c r="P127" s="89">
        <v>285999.89</v>
      </c>
      <c r="Q127" s="89">
        <v>310018.68</v>
      </c>
      <c r="R127" s="199">
        <v>317082.18000000005</v>
      </c>
      <c r="S127" s="89">
        <v>370877.14</v>
      </c>
      <c r="T127" s="89">
        <v>341162.54</v>
      </c>
      <c r="U127" s="89">
        <v>352974.97</v>
      </c>
      <c r="V127" s="98">
        <v>330842.72000000003</v>
      </c>
      <c r="W127" s="98">
        <v>336831.03</v>
      </c>
      <c r="X127" s="172">
        <v>342432.63</v>
      </c>
      <c r="Y127" s="277">
        <v>0</v>
      </c>
      <c r="Z127" s="98"/>
      <c r="AA127" s="98"/>
      <c r="AB127" s="98"/>
      <c r="AC127" s="98"/>
      <c r="AD127" s="98"/>
      <c r="AE127" s="98"/>
      <c r="AF127" s="98"/>
      <c r="AG127" s="98"/>
      <c r="AH127" s="98"/>
      <c r="AI127" s="98"/>
      <c r="AJ127" s="172"/>
      <c r="AK127" s="83">
        <f t="shared" si="66"/>
        <v>-138916.43000000002</v>
      </c>
      <c r="AL127" s="83">
        <f t="shared" si="66"/>
        <v>-107694.55000000002</v>
      </c>
      <c r="AM127" s="83">
        <f t="shared" si="67"/>
        <v>-161657.28</v>
      </c>
      <c r="AN127" s="83">
        <f t="shared" si="67"/>
        <v>-160142.95000000007</v>
      </c>
      <c r="AO127" s="83">
        <f t="shared" si="67"/>
        <v>-167242.31000000003</v>
      </c>
      <c r="AP127" s="83">
        <f t="shared" si="67"/>
        <v>11557.790000000037</v>
      </c>
      <c r="AQ127" s="83">
        <f t="shared" si="67"/>
        <v>-62501.049999999988</v>
      </c>
      <c r="AR127" s="195">
        <f t="shared" si="67"/>
        <v>-135326.90000000002</v>
      </c>
      <c r="AS127" s="195">
        <f t="shared" si="67"/>
        <v>-119838.93</v>
      </c>
      <c r="AT127" s="71">
        <f t="shared" si="67"/>
        <v>-134338.65000000002</v>
      </c>
    </row>
    <row r="128" spans="1:46" x14ac:dyDescent="0.25">
      <c r="A128" s="4"/>
      <c r="B128" s="36" t="s">
        <v>46</v>
      </c>
      <c r="C128" s="107">
        <f t="shared" ref="C128:V128" si="68">SUM(C123:C127)</f>
        <v>1046809.5899999999</v>
      </c>
      <c r="D128" s="89">
        <f t="shared" si="68"/>
        <v>959619.00000000012</v>
      </c>
      <c r="E128" s="89">
        <f t="shared" si="68"/>
        <v>854387.4800000001</v>
      </c>
      <c r="F128" s="89">
        <f t="shared" si="68"/>
        <v>824093.27</v>
      </c>
      <c r="G128" s="89">
        <f t="shared" si="68"/>
        <v>1208979.6800000002</v>
      </c>
      <c r="H128" s="89">
        <f t="shared" si="68"/>
        <v>1310855.4100000001</v>
      </c>
      <c r="I128" s="89">
        <f t="shared" si="68"/>
        <v>1010610.3</v>
      </c>
      <c r="J128" s="89">
        <f t="shared" si="68"/>
        <v>1001301.7999999998</v>
      </c>
      <c r="K128" s="89">
        <f t="shared" si="68"/>
        <v>940609.83000000007</v>
      </c>
      <c r="L128" s="89">
        <f t="shared" si="68"/>
        <v>1071880.0099999998</v>
      </c>
      <c r="M128" s="89">
        <f t="shared" si="68"/>
        <v>1252186.56</v>
      </c>
      <c r="N128" s="172">
        <f t="shared" si="68"/>
        <v>1221198.8799999999</v>
      </c>
      <c r="O128" s="89">
        <f t="shared" si="68"/>
        <v>1200356.2</v>
      </c>
      <c r="P128" s="89">
        <f t="shared" si="68"/>
        <v>1023721.09</v>
      </c>
      <c r="Q128" s="89">
        <f t="shared" si="68"/>
        <v>983832.30999999982</v>
      </c>
      <c r="R128" s="89">
        <f t="shared" si="68"/>
        <v>1175016.1200000001</v>
      </c>
      <c r="S128" s="89">
        <f t="shared" si="68"/>
        <v>1361986.17</v>
      </c>
      <c r="T128" s="89">
        <f t="shared" si="68"/>
        <v>1350838.1700000002</v>
      </c>
      <c r="U128" s="89">
        <f t="shared" si="68"/>
        <v>1196976.33</v>
      </c>
      <c r="V128" s="98">
        <f t="shared" si="68"/>
        <v>992783.83000000031</v>
      </c>
      <c r="W128" s="98">
        <v>1068943.8600000001</v>
      </c>
      <c r="X128" s="172">
        <v>1259968.9500000002</v>
      </c>
      <c r="Y128" s="277">
        <v>31996.82</v>
      </c>
      <c r="Z128" s="98"/>
      <c r="AA128" s="98"/>
      <c r="AB128" s="98"/>
      <c r="AC128" s="98"/>
      <c r="AD128" s="98"/>
      <c r="AE128" s="98"/>
      <c r="AF128" s="98"/>
      <c r="AG128" s="98"/>
      <c r="AH128" s="98"/>
      <c r="AI128" s="98"/>
      <c r="AJ128" s="172"/>
      <c r="AK128" s="184">
        <f t="shared" ref="AK128:AT128" si="69">SUM(AK123:AK127)</f>
        <v>-153546.61000000004</v>
      </c>
      <c r="AL128" s="184">
        <f t="shared" si="69"/>
        <v>-64102.089999999858</v>
      </c>
      <c r="AM128" s="184">
        <f t="shared" si="69"/>
        <v>-129444.82999999993</v>
      </c>
      <c r="AN128" s="184">
        <f t="shared" si="69"/>
        <v>-350922.84999999992</v>
      </c>
      <c r="AO128" s="184">
        <f t="shared" si="69"/>
        <v>-153006.49</v>
      </c>
      <c r="AP128" s="184">
        <f t="shared" si="69"/>
        <v>-39982.759999999922</v>
      </c>
      <c r="AQ128" s="184">
        <f t="shared" si="69"/>
        <v>-186366.03000000014</v>
      </c>
      <c r="AR128" s="246">
        <f t="shared" si="69"/>
        <v>8517.9699999995937</v>
      </c>
      <c r="AS128" s="246">
        <f t="shared" si="69"/>
        <v>-128334.02999999996</v>
      </c>
      <c r="AT128" s="71">
        <f t="shared" si="69"/>
        <v>-188088.94000000038</v>
      </c>
    </row>
    <row r="129" spans="1:46" x14ac:dyDescent="0.25">
      <c r="A129" s="4">
        <f>+A122+1</f>
        <v>13</v>
      </c>
      <c r="B129" s="44" t="s">
        <v>48</v>
      </c>
      <c r="C129" s="90"/>
      <c r="D129" s="91"/>
      <c r="E129" s="91"/>
      <c r="F129" s="91"/>
      <c r="G129" s="91"/>
      <c r="H129" s="91"/>
      <c r="I129" s="91"/>
      <c r="J129" s="91"/>
      <c r="K129" s="91"/>
      <c r="L129" s="91"/>
      <c r="M129" s="91"/>
      <c r="N129" s="174"/>
      <c r="O129" s="93"/>
      <c r="P129" s="91"/>
      <c r="Q129" s="91"/>
      <c r="R129" s="89"/>
      <c r="S129" s="91"/>
      <c r="T129" s="91"/>
      <c r="U129" s="91"/>
      <c r="V129" s="228"/>
      <c r="W129" s="228"/>
      <c r="X129" s="174"/>
      <c r="Y129" s="278"/>
      <c r="Z129" s="239"/>
      <c r="AA129" s="239"/>
      <c r="AB129" s="239"/>
      <c r="AC129" s="239"/>
      <c r="AD129" s="239"/>
      <c r="AE129" s="239"/>
      <c r="AF129" s="239"/>
      <c r="AG129" s="239"/>
      <c r="AH129" s="239"/>
      <c r="AI129" s="239"/>
      <c r="AJ129" s="173"/>
      <c r="AK129" s="85"/>
      <c r="AL129" s="94"/>
      <c r="AM129" s="95"/>
      <c r="AN129" s="95"/>
      <c r="AO129" s="95"/>
      <c r="AP129" s="95"/>
      <c r="AQ129" s="95"/>
      <c r="AR129" s="247"/>
      <c r="AS129" s="247"/>
      <c r="AT129" s="96"/>
    </row>
    <row r="130" spans="1:46" x14ac:dyDescent="0.25">
      <c r="A130" s="4"/>
      <c r="B130" s="36" t="s">
        <v>41</v>
      </c>
      <c r="C130" s="97">
        <f t="shared" ref="C130:Q130" si="70">C116+C123</f>
        <v>3272682.77</v>
      </c>
      <c r="D130" s="98">
        <f t="shared" si="70"/>
        <v>2879215.0299999993</v>
      </c>
      <c r="E130" s="98">
        <f t="shared" si="70"/>
        <v>2611638.63</v>
      </c>
      <c r="F130" s="98">
        <f t="shared" si="70"/>
        <v>2444791.3699999996</v>
      </c>
      <c r="G130" s="98">
        <f t="shared" si="70"/>
        <v>3573568.84</v>
      </c>
      <c r="H130" s="98">
        <f t="shared" si="70"/>
        <v>3592625.8100000005</v>
      </c>
      <c r="I130" s="98">
        <f t="shared" si="70"/>
        <v>2635358.88</v>
      </c>
      <c r="J130" s="98">
        <f t="shared" si="70"/>
        <v>2639031.4922000002</v>
      </c>
      <c r="K130" s="98">
        <f t="shared" si="70"/>
        <v>2638642.2800000003</v>
      </c>
      <c r="L130" s="98">
        <f t="shared" si="70"/>
        <v>3452640.0299999993</v>
      </c>
      <c r="M130" s="98">
        <f t="shared" si="70"/>
        <v>3905019.1599999992</v>
      </c>
      <c r="N130" s="172">
        <f t="shared" si="70"/>
        <v>3554740.8000000003</v>
      </c>
      <c r="O130" s="98">
        <f t="shared" si="70"/>
        <v>3320711.1399999997</v>
      </c>
      <c r="P130" s="98">
        <f t="shared" si="70"/>
        <v>2977628.1800000011</v>
      </c>
      <c r="Q130" s="98">
        <f t="shared" si="70"/>
        <v>2793911.63</v>
      </c>
      <c r="R130" s="98">
        <v>3319717.0900000134</v>
      </c>
      <c r="S130" s="98">
        <v>4032947.980000013</v>
      </c>
      <c r="T130" s="98">
        <f t="shared" ref="T130:V134" si="71">T116+T123</f>
        <v>4154615.0500000133</v>
      </c>
      <c r="U130" s="98">
        <f t="shared" si="71"/>
        <v>3293707.1600000127</v>
      </c>
      <c r="V130" s="98">
        <f t="shared" si="71"/>
        <v>2456691.9800000135</v>
      </c>
      <c r="W130" s="98">
        <v>2768248.4500000137</v>
      </c>
      <c r="X130" s="172">
        <v>3716656.1800000132</v>
      </c>
      <c r="Y130" s="277">
        <v>294079.04000001319</v>
      </c>
      <c r="Z130" s="98"/>
      <c r="AA130" s="98"/>
      <c r="AB130" s="98"/>
      <c r="AC130" s="98"/>
      <c r="AD130" s="98"/>
      <c r="AE130" s="98"/>
      <c r="AF130" s="98"/>
      <c r="AG130" s="98"/>
      <c r="AH130" s="98"/>
      <c r="AI130" s="98"/>
      <c r="AJ130" s="172"/>
      <c r="AK130" s="89">
        <f t="shared" ref="AK130:AL134" si="72">C130-O130</f>
        <v>-48028.369999999646</v>
      </c>
      <c r="AL130" s="89">
        <f t="shared" si="72"/>
        <v>-98413.15000000177</v>
      </c>
      <c r="AM130" s="80">
        <f t="shared" ref="AM130:AT134" si="73">IF(Q130=0,0,E130-Q130)</f>
        <v>-182273</v>
      </c>
      <c r="AN130" s="80">
        <f t="shared" si="73"/>
        <v>-874925.72000001371</v>
      </c>
      <c r="AO130" s="80">
        <f t="shared" si="73"/>
        <v>-459379.14000001317</v>
      </c>
      <c r="AP130" s="80">
        <f t="shared" si="73"/>
        <v>-561989.2400000128</v>
      </c>
      <c r="AQ130" s="80">
        <f t="shared" si="73"/>
        <v>-658348.28000001283</v>
      </c>
      <c r="AR130" s="98">
        <f t="shared" si="73"/>
        <v>182339.51219998673</v>
      </c>
      <c r="AS130" s="98">
        <f t="shared" si="73"/>
        <v>-129606.17000001343</v>
      </c>
      <c r="AT130" s="88">
        <f t="shared" si="73"/>
        <v>-264016.15000001388</v>
      </c>
    </row>
    <row r="131" spans="1:46" x14ac:dyDescent="0.25">
      <c r="A131" s="4"/>
      <c r="B131" s="36" t="s">
        <v>42</v>
      </c>
      <c r="C131" s="97">
        <f t="shared" ref="C131:Q131" si="74">C117+C124</f>
        <v>625743.39</v>
      </c>
      <c r="D131" s="98">
        <f t="shared" si="74"/>
        <v>519862.16000000009</v>
      </c>
      <c r="E131" s="98">
        <f t="shared" si="74"/>
        <v>451579.91</v>
      </c>
      <c r="F131" s="98">
        <f t="shared" si="74"/>
        <v>371972.85000000003</v>
      </c>
      <c r="G131" s="98">
        <f t="shared" si="74"/>
        <v>460122.72000000009</v>
      </c>
      <c r="H131" s="98">
        <f t="shared" si="74"/>
        <v>480349.08000000007</v>
      </c>
      <c r="I131" s="98">
        <f t="shared" si="74"/>
        <v>366016.62000000005</v>
      </c>
      <c r="J131" s="98">
        <f t="shared" si="74"/>
        <v>353147.21</v>
      </c>
      <c r="K131" s="98">
        <f t="shared" si="74"/>
        <v>347771.09000000008</v>
      </c>
      <c r="L131" s="98">
        <f t="shared" si="74"/>
        <v>472678.43</v>
      </c>
      <c r="M131" s="98">
        <f t="shared" si="74"/>
        <v>567220.14</v>
      </c>
      <c r="N131" s="172">
        <f t="shared" si="74"/>
        <v>548382.03999999992</v>
      </c>
      <c r="O131" s="98">
        <f t="shared" si="74"/>
        <v>545130.4800000001</v>
      </c>
      <c r="P131" s="98">
        <f t="shared" si="74"/>
        <v>469782.4</v>
      </c>
      <c r="Q131" s="98">
        <f t="shared" si="74"/>
        <v>426115.17999999982</v>
      </c>
      <c r="R131" s="98">
        <v>424574.43999999994</v>
      </c>
      <c r="S131" s="98">
        <v>481618.24</v>
      </c>
      <c r="T131" s="98">
        <f t="shared" si="71"/>
        <v>548810.47</v>
      </c>
      <c r="U131" s="98">
        <f t="shared" si="71"/>
        <v>451150.47000000003</v>
      </c>
      <c r="V131" s="98">
        <f t="shared" si="71"/>
        <v>338587.60999999987</v>
      </c>
      <c r="W131" s="98">
        <v>371446.52</v>
      </c>
      <c r="X131" s="172">
        <v>452693.16000000015</v>
      </c>
      <c r="Y131" s="277">
        <v>48979.160000000011</v>
      </c>
      <c r="Z131" s="98"/>
      <c r="AA131" s="98"/>
      <c r="AB131" s="98"/>
      <c r="AC131" s="98"/>
      <c r="AD131" s="98"/>
      <c r="AE131" s="98"/>
      <c r="AF131" s="98"/>
      <c r="AG131" s="98"/>
      <c r="AH131" s="98"/>
      <c r="AI131" s="98"/>
      <c r="AJ131" s="172"/>
      <c r="AK131" s="89">
        <f t="shared" si="72"/>
        <v>80612.909999999916</v>
      </c>
      <c r="AL131" s="89">
        <f t="shared" si="72"/>
        <v>50079.760000000068</v>
      </c>
      <c r="AM131" s="80">
        <f t="shared" si="73"/>
        <v>25464.730000000156</v>
      </c>
      <c r="AN131" s="80">
        <f t="shared" si="73"/>
        <v>-52601.589999999909</v>
      </c>
      <c r="AO131" s="80">
        <f t="shared" si="73"/>
        <v>-21495.519999999902</v>
      </c>
      <c r="AP131" s="80">
        <f t="shared" si="73"/>
        <v>-68461.389999999898</v>
      </c>
      <c r="AQ131" s="80">
        <f t="shared" si="73"/>
        <v>-85133.849999999977</v>
      </c>
      <c r="AR131" s="98">
        <f t="shared" si="73"/>
        <v>14559.600000000151</v>
      </c>
      <c r="AS131" s="98">
        <f t="shared" si="73"/>
        <v>-23675.429999999935</v>
      </c>
      <c r="AT131" s="88">
        <f t="shared" si="73"/>
        <v>19985.269999999844</v>
      </c>
    </row>
    <row r="132" spans="1:46" x14ac:dyDescent="0.25">
      <c r="A132" s="4"/>
      <c r="B132" s="36" t="s">
        <v>43</v>
      </c>
      <c r="C132" s="97">
        <f t="shared" ref="C132:Q132" si="75">C118+C125</f>
        <v>174253.88</v>
      </c>
      <c r="D132" s="98">
        <f t="shared" si="75"/>
        <v>150869.82999999996</v>
      </c>
      <c r="E132" s="98">
        <f t="shared" si="75"/>
        <v>131025.54000000001</v>
      </c>
      <c r="F132" s="98">
        <f t="shared" si="75"/>
        <v>118960.75999999998</v>
      </c>
      <c r="G132" s="98">
        <f t="shared" si="75"/>
        <v>123493.59999999998</v>
      </c>
      <c r="H132" s="98">
        <f t="shared" si="75"/>
        <v>123977.11000000003</v>
      </c>
      <c r="I132" s="98">
        <f t="shared" si="75"/>
        <v>105112.11999999997</v>
      </c>
      <c r="J132" s="98">
        <f t="shared" si="75"/>
        <v>117286.36</v>
      </c>
      <c r="K132" s="98">
        <f t="shared" si="75"/>
        <v>115414.68</v>
      </c>
      <c r="L132" s="98">
        <f t="shared" si="75"/>
        <v>150158.52000000002</v>
      </c>
      <c r="M132" s="98">
        <f t="shared" si="75"/>
        <v>165467.74000000002</v>
      </c>
      <c r="N132" s="172">
        <f t="shared" si="75"/>
        <v>168576.64999999997</v>
      </c>
      <c r="O132" s="98">
        <f t="shared" si="75"/>
        <v>156430.87999999998</v>
      </c>
      <c r="P132" s="98">
        <f t="shared" si="75"/>
        <v>126487.29999999997</v>
      </c>
      <c r="Q132" s="98">
        <f t="shared" si="75"/>
        <v>117524.78000000003</v>
      </c>
      <c r="R132" s="98">
        <v>119074.00000000003</v>
      </c>
      <c r="S132" s="98">
        <v>123484.97000000003</v>
      </c>
      <c r="T132" s="98">
        <f t="shared" si="71"/>
        <v>125662.98999999999</v>
      </c>
      <c r="U132" s="98">
        <f t="shared" si="71"/>
        <v>121128.62</v>
      </c>
      <c r="V132" s="98">
        <f t="shared" si="71"/>
        <v>104143.62</v>
      </c>
      <c r="W132" s="98">
        <v>116368.37000000002</v>
      </c>
      <c r="X132" s="172">
        <v>144516.74</v>
      </c>
      <c r="Y132" s="277">
        <v>14816.939999999997</v>
      </c>
      <c r="Z132" s="98"/>
      <c r="AA132" s="98"/>
      <c r="AB132" s="98"/>
      <c r="AC132" s="98"/>
      <c r="AD132" s="98"/>
      <c r="AE132" s="98"/>
      <c r="AF132" s="98"/>
      <c r="AG132" s="98"/>
      <c r="AH132" s="98"/>
      <c r="AI132" s="98"/>
      <c r="AJ132" s="172"/>
      <c r="AK132" s="89">
        <f t="shared" si="72"/>
        <v>17823.000000000029</v>
      </c>
      <c r="AL132" s="89">
        <f t="shared" si="72"/>
        <v>24382.529999999984</v>
      </c>
      <c r="AM132" s="80">
        <f t="shared" si="73"/>
        <v>13500.75999999998</v>
      </c>
      <c r="AN132" s="80">
        <f t="shared" si="73"/>
        <v>-113.24000000004889</v>
      </c>
      <c r="AO132" s="80">
        <f t="shared" si="73"/>
        <v>8.629999999946449</v>
      </c>
      <c r="AP132" s="80">
        <f t="shared" si="73"/>
        <v>-1685.879999999961</v>
      </c>
      <c r="AQ132" s="80">
        <f t="shared" si="73"/>
        <v>-16016.500000000029</v>
      </c>
      <c r="AR132" s="108">
        <f t="shared" si="73"/>
        <v>13142.740000000005</v>
      </c>
      <c r="AS132" s="108">
        <f t="shared" si="73"/>
        <v>-953.69000000003143</v>
      </c>
      <c r="AT132" s="79">
        <f t="shared" si="73"/>
        <v>5641.7800000000279</v>
      </c>
    </row>
    <row r="133" spans="1:46" x14ac:dyDescent="0.25">
      <c r="A133" s="4"/>
      <c r="B133" s="36" t="s">
        <v>44</v>
      </c>
      <c r="C133" s="97">
        <f t="shared" ref="C133:Q133" si="76">C119+C126</f>
        <v>1392875.7000000002</v>
      </c>
      <c r="D133" s="98">
        <f t="shared" si="76"/>
        <v>1263315.48</v>
      </c>
      <c r="E133" s="98">
        <f t="shared" si="76"/>
        <v>1215885.0599999998</v>
      </c>
      <c r="F133" s="98">
        <f t="shared" si="76"/>
        <v>1190632.72</v>
      </c>
      <c r="G133" s="98">
        <f t="shared" si="76"/>
        <v>1499724.0999999996</v>
      </c>
      <c r="H133" s="98">
        <f t="shared" si="76"/>
        <v>1541730.5099999998</v>
      </c>
      <c r="I133" s="98">
        <f t="shared" si="76"/>
        <v>1279608.0100000002</v>
      </c>
      <c r="J133" s="98">
        <f t="shared" si="76"/>
        <v>1376522.2999999998</v>
      </c>
      <c r="K133" s="98">
        <f t="shared" si="76"/>
        <v>1213590.6499999999</v>
      </c>
      <c r="L133" s="98">
        <f t="shared" si="76"/>
        <v>1363142.8099999996</v>
      </c>
      <c r="M133" s="98">
        <f t="shared" si="76"/>
        <v>1549720.56</v>
      </c>
      <c r="N133" s="172">
        <f t="shared" si="76"/>
        <v>1517212.12</v>
      </c>
      <c r="O133" s="98">
        <f t="shared" si="76"/>
        <v>1519266.8699999999</v>
      </c>
      <c r="P133" s="98">
        <f t="shared" si="76"/>
        <v>1127183.2</v>
      </c>
      <c r="Q133" s="98">
        <f t="shared" si="76"/>
        <v>1025157.37</v>
      </c>
      <c r="R133" s="98">
        <v>1201807.2500000002</v>
      </c>
      <c r="S133" s="98">
        <v>1400292.1800000002</v>
      </c>
      <c r="T133" s="98">
        <f t="shared" si="71"/>
        <v>1425926.89</v>
      </c>
      <c r="U133" s="98">
        <f t="shared" si="71"/>
        <v>1406865.1399999997</v>
      </c>
      <c r="V133" s="98">
        <f t="shared" si="71"/>
        <v>1170236.6600000001</v>
      </c>
      <c r="W133" s="98">
        <v>1234849.5300000003</v>
      </c>
      <c r="X133" s="172">
        <v>1352365.9500000002</v>
      </c>
      <c r="Y133" s="277">
        <v>104132.07000000002</v>
      </c>
      <c r="Z133" s="98"/>
      <c r="AA133" s="98"/>
      <c r="AB133" s="98"/>
      <c r="AC133" s="98"/>
      <c r="AD133" s="98"/>
      <c r="AE133" s="98"/>
      <c r="AF133" s="98"/>
      <c r="AG133" s="98"/>
      <c r="AH133" s="98"/>
      <c r="AI133" s="98"/>
      <c r="AJ133" s="172"/>
      <c r="AK133" s="89">
        <f t="shared" si="72"/>
        <v>-126391.16999999969</v>
      </c>
      <c r="AL133" s="89">
        <f t="shared" si="72"/>
        <v>136132.28000000003</v>
      </c>
      <c r="AM133" s="80">
        <f t="shared" si="73"/>
        <v>190727.68999999983</v>
      </c>
      <c r="AN133" s="80">
        <f t="shared" si="73"/>
        <v>-11174.530000000261</v>
      </c>
      <c r="AO133" s="80">
        <f t="shared" si="73"/>
        <v>99431.91999999946</v>
      </c>
      <c r="AP133" s="80">
        <f t="shared" si="73"/>
        <v>115803.61999999988</v>
      </c>
      <c r="AQ133" s="80">
        <f t="shared" si="73"/>
        <v>-127257.12999999942</v>
      </c>
      <c r="AR133" s="98">
        <f t="shared" si="73"/>
        <v>206285.63999999966</v>
      </c>
      <c r="AS133" s="98">
        <f t="shared" si="73"/>
        <v>-21258.880000000354</v>
      </c>
      <c r="AT133" s="88">
        <f t="shared" si="73"/>
        <v>10776.859999999404</v>
      </c>
    </row>
    <row r="134" spans="1:46" x14ac:dyDescent="0.25">
      <c r="A134" s="4"/>
      <c r="B134" s="36" t="s">
        <v>45</v>
      </c>
      <c r="C134" s="97">
        <f t="shared" ref="C134:Q134" si="77">C120+C127</f>
        <v>1128352.3400000001</v>
      </c>
      <c r="D134" s="98">
        <f t="shared" si="77"/>
        <v>1065785.17</v>
      </c>
      <c r="E134" s="98">
        <f t="shared" si="77"/>
        <v>1069765.0387197353</v>
      </c>
      <c r="F134" s="98">
        <f t="shared" si="77"/>
        <v>1109797.9412802644</v>
      </c>
      <c r="G134" s="98">
        <f t="shared" si="77"/>
        <v>1239753.1600000001</v>
      </c>
      <c r="H134" s="98">
        <f t="shared" si="77"/>
        <v>1303512.83</v>
      </c>
      <c r="I134" s="98">
        <f t="shared" si="77"/>
        <v>1158889.33</v>
      </c>
      <c r="J134" s="98">
        <f t="shared" si="77"/>
        <v>1120493.72</v>
      </c>
      <c r="K134" s="98">
        <f t="shared" si="77"/>
        <v>1091345.96</v>
      </c>
      <c r="L134" s="98">
        <f t="shared" si="77"/>
        <v>1104374</v>
      </c>
      <c r="M134" s="98">
        <f t="shared" si="77"/>
        <v>1177962.9300000002</v>
      </c>
      <c r="N134" s="172">
        <f t="shared" si="77"/>
        <v>1281913.3299999996</v>
      </c>
      <c r="O134" s="98">
        <f t="shared" si="77"/>
        <v>1226067.01</v>
      </c>
      <c r="P134" s="98">
        <f t="shared" si="77"/>
        <v>1004973.33</v>
      </c>
      <c r="Q134" s="98">
        <f t="shared" si="77"/>
        <v>1080633.07</v>
      </c>
      <c r="R134" s="98">
        <v>1190718.0199999998</v>
      </c>
      <c r="S134" s="98">
        <v>1308665.5699999998</v>
      </c>
      <c r="T134" s="98">
        <f t="shared" si="71"/>
        <v>1231565.3800000001</v>
      </c>
      <c r="U134" s="98">
        <f t="shared" si="71"/>
        <v>1263782.2200000002</v>
      </c>
      <c r="V134" s="98">
        <f t="shared" si="71"/>
        <v>1178375.6200000001</v>
      </c>
      <c r="W134" s="98">
        <v>1239269.27</v>
      </c>
      <c r="X134" s="172">
        <v>1246513.0100000002</v>
      </c>
      <c r="Y134" s="277">
        <v>2.4868995751603507E-14</v>
      </c>
      <c r="Z134" s="98"/>
      <c r="AA134" s="98"/>
      <c r="AB134" s="98"/>
      <c r="AC134" s="98"/>
      <c r="AD134" s="98"/>
      <c r="AE134" s="98"/>
      <c r="AF134" s="98"/>
      <c r="AG134" s="98"/>
      <c r="AH134" s="98"/>
      <c r="AI134" s="98"/>
      <c r="AJ134" s="172"/>
      <c r="AK134" s="89">
        <f t="shared" si="72"/>
        <v>-97714.669999999925</v>
      </c>
      <c r="AL134" s="89">
        <f t="shared" si="72"/>
        <v>60811.839999999967</v>
      </c>
      <c r="AM134" s="80">
        <f t="shared" si="73"/>
        <v>-10868.031280264724</v>
      </c>
      <c r="AN134" s="80">
        <f t="shared" si="73"/>
        <v>-80920.078719735378</v>
      </c>
      <c r="AO134" s="80">
        <f t="shared" si="73"/>
        <v>-68912.409999999683</v>
      </c>
      <c r="AP134" s="80">
        <f t="shared" si="73"/>
        <v>71947.449999999953</v>
      </c>
      <c r="AQ134" s="80">
        <f t="shared" si="73"/>
        <v>-104892.89000000013</v>
      </c>
      <c r="AR134" s="98">
        <f t="shared" si="73"/>
        <v>-57881.90000000014</v>
      </c>
      <c r="AS134" s="98">
        <f t="shared" si="73"/>
        <v>-147923.31000000006</v>
      </c>
      <c r="AT134" s="88">
        <f t="shared" si="73"/>
        <v>-142139.01000000024</v>
      </c>
    </row>
    <row r="135" spans="1:46" ht="15.75" thickBot="1" x14ac:dyDescent="0.3">
      <c r="A135" s="4"/>
      <c r="B135" s="38" t="s">
        <v>46</v>
      </c>
      <c r="C135" s="100">
        <f t="shared" ref="C135:V135" si="78">SUM(C130:C134)</f>
        <v>6593908.0800000001</v>
      </c>
      <c r="D135" s="154">
        <f t="shared" si="78"/>
        <v>5879047.6699999999</v>
      </c>
      <c r="E135" s="154">
        <f t="shared" si="78"/>
        <v>5479894.1787197348</v>
      </c>
      <c r="F135" s="154">
        <f t="shared" si="78"/>
        <v>5236155.6412802637</v>
      </c>
      <c r="G135" s="154">
        <f t="shared" si="78"/>
        <v>6896662.4199999999</v>
      </c>
      <c r="H135" s="154">
        <f t="shared" si="78"/>
        <v>7042195.3400000008</v>
      </c>
      <c r="I135" s="154">
        <f t="shared" si="78"/>
        <v>5544984.9600000009</v>
      </c>
      <c r="J135" s="154">
        <f t="shared" si="78"/>
        <v>5606481.0821999991</v>
      </c>
      <c r="K135" s="154">
        <f t="shared" si="78"/>
        <v>5406764.6600000001</v>
      </c>
      <c r="L135" s="154">
        <f t="shared" si="78"/>
        <v>6542993.7899999991</v>
      </c>
      <c r="M135" s="154">
        <f t="shared" si="78"/>
        <v>7365390.5299999993</v>
      </c>
      <c r="N135" s="175">
        <f t="shared" si="78"/>
        <v>7070824.9399999995</v>
      </c>
      <c r="O135" s="154">
        <f t="shared" si="78"/>
        <v>6767606.379999999</v>
      </c>
      <c r="P135" s="154">
        <f t="shared" si="78"/>
        <v>5706054.4100000011</v>
      </c>
      <c r="Q135" s="154">
        <f t="shared" si="78"/>
        <v>5443342.0300000003</v>
      </c>
      <c r="R135" s="154">
        <f t="shared" si="78"/>
        <v>6255890.8000000129</v>
      </c>
      <c r="S135" s="154">
        <f t="shared" si="78"/>
        <v>7347008.9400000125</v>
      </c>
      <c r="T135" s="154">
        <f t="shared" si="78"/>
        <v>7486580.7800000133</v>
      </c>
      <c r="U135" s="154">
        <f t="shared" si="78"/>
        <v>6536633.6100000124</v>
      </c>
      <c r="V135" s="154">
        <f t="shared" si="78"/>
        <v>5248035.4900000133</v>
      </c>
      <c r="W135" s="154">
        <v>5730182.1400000136</v>
      </c>
      <c r="X135" s="172">
        <v>6912745.040000014</v>
      </c>
      <c r="Y135" s="277">
        <v>462007.21000001323</v>
      </c>
      <c r="Z135" s="98"/>
      <c r="AA135" s="98"/>
      <c r="AB135" s="98"/>
      <c r="AC135" s="98"/>
      <c r="AD135" s="98"/>
      <c r="AE135" s="98"/>
      <c r="AF135" s="98"/>
      <c r="AG135" s="98"/>
      <c r="AH135" s="98"/>
      <c r="AI135" s="98"/>
      <c r="AJ135" s="172"/>
      <c r="AK135" s="82">
        <f t="shared" ref="AK135:AT135" si="79">SUM(AK130:AK134)</f>
        <v>-173698.29999999932</v>
      </c>
      <c r="AL135" s="82">
        <f t="shared" si="79"/>
        <v>172993.25999999826</v>
      </c>
      <c r="AM135" s="82">
        <f t="shared" si="79"/>
        <v>36552.14871973524</v>
      </c>
      <c r="AN135" s="82">
        <f t="shared" si="79"/>
        <v>-1019735.1587197492</v>
      </c>
      <c r="AO135" s="82">
        <f t="shared" si="79"/>
        <v>-450346.52000001335</v>
      </c>
      <c r="AP135" s="82">
        <f t="shared" si="79"/>
        <v>-444385.44000001287</v>
      </c>
      <c r="AQ135" s="82">
        <f t="shared" si="79"/>
        <v>-991648.65000001236</v>
      </c>
      <c r="AR135" s="154">
        <f t="shared" si="79"/>
        <v>358445.59219998639</v>
      </c>
      <c r="AS135" s="154">
        <f t="shared" si="79"/>
        <v>-323417.48000001383</v>
      </c>
      <c r="AT135" s="81">
        <f t="shared" si="79"/>
        <v>-369751.25000001484</v>
      </c>
    </row>
    <row r="136" spans="1:46" x14ac:dyDescent="0.25">
      <c r="A136" s="4">
        <f>+A129+1</f>
        <v>14</v>
      </c>
      <c r="B136" s="45" t="s">
        <v>40</v>
      </c>
      <c r="C136" s="101"/>
      <c r="D136" s="102"/>
      <c r="E136" s="102"/>
      <c r="F136" s="102"/>
      <c r="G136" s="102"/>
      <c r="H136" s="102"/>
      <c r="I136" s="102"/>
      <c r="J136" s="102"/>
      <c r="K136" s="102"/>
      <c r="L136" s="102"/>
      <c r="M136" s="102"/>
      <c r="N136" s="103"/>
      <c r="O136" s="156"/>
      <c r="P136" s="102"/>
      <c r="Q136" s="102"/>
      <c r="R136" s="102"/>
      <c r="S136" s="102"/>
      <c r="T136" s="102"/>
      <c r="U136" s="102"/>
      <c r="V136" s="229"/>
      <c r="W136" s="229"/>
      <c r="X136" s="252"/>
      <c r="Y136" s="279"/>
      <c r="Z136" s="259"/>
      <c r="AA136" s="259"/>
      <c r="AB136" s="259"/>
      <c r="AC136" s="259"/>
      <c r="AD136" s="259"/>
      <c r="AE136" s="259"/>
      <c r="AF136" s="259"/>
      <c r="AG136" s="259"/>
      <c r="AH136" s="259"/>
      <c r="AI136" s="259"/>
      <c r="AJ136" s="280"/>
      <c r="AK136" s="161"/>
      <c r="AL136" s="104"/>
      <c r="AM136" s="105"/>
      <c r="AN136" s="105"/>
      <c r="AO136" s="105"/>
      <c r="AP136" s="105"/>
      <c r="AQ136" s="105"/>
      <c r="AR136" s="248"/>
      <c r="AS136" s="248"/>
      <c r="AT136" s="106"/>
    </row>
    <row r="137" spans="1:46" x14ac:dyDescent="0.25">
      <c r="A137" s="4"/>
      <c r="B137" s="36" t="s">
        <v>41</v>
      </c>
      <c r="C137" s="86">
        <v>3439502.209999999</v>
      </c>
      <c r="D137" s="87">
        <v>3315619.63</v>
      </c>
      <c r="E137" s="87">
        <v>2917286.5100000021</v>
      </c>
      <c r="F137" s="89">
        <v>2721127.7499999907</v>
      </c>
      <c r="G137" s="87">
        <v>2823756.61</v>
      </c>
      <c r="H137" s="87">
        <v>3347103.13</v>
      </c>
      <c r="I137" s="87">
        <v>3335849.53</v>
      </c>
      <c r="J137" s="87">
        <v>2977656.439999999</v>
      </c>
      <c r="K137" s="87">
        <v>2489342.8400000008</v>
      </c>
      <c r="L137" s="87">
        <v>2725569.9899999918</v>
      </c>
      <c r="M137" s="87">
        <v>3259700.16</v>
      </c>
      <c r="N137" s="88">
        <v>3351058.9400000004</v>
      </c>
      <c r="O137" s="89">
        <v>3194877.2100000088</v>
      </c>
      <c r="P137" s="192">
        <v>3085510.16</v>
      </c>
      <c r="Q137" s="87">
        <v>2764283.6400000011</v>
      </c>
      <c r="R137" s="87">
        <v>2821570.7000000011</v>
      </c>
      <c r="S137" s="87">
        <v>3135887.56</v>
      </c>
      <c r="T137" s="87">
        <v>3323944.6100000003</v>
      </c>
      <c r="U137" s="87">
        <v>3532760.4699999997</v>
      </c>
      <c r="V137" s="230">
        <v>2960628.2499999991</v>
      </c>
      <c r="W137" s="230">
        <v>2385894.7099999958</v>
      </c>
      <c r="X137" s="177">
        <v>2602463.4599999981</v>
      </c>
      <c r="Y137" s="277">
        <v>635843.55000000005</v>
      </c>
      <c r="Z137" s="98"/>
      <c r="AA137" s="98"/>
      <c r="AB137" s="98"/>
      <c r="AC137" s="98"/>
      <c r="AD137" s="98"/>
      <c r="AE137" s="98"/>
      <c r="AF137" s="98"/>
      <c r="AG137" s="98"/>
      <c r="AH137" s="98"/>
      <c r="AI137" s="98"/>
      <c r="AJ137" s="172"/>
      <c r="AK137" s="89">
        <f t="shared" ref="AK137:AL141" si="80">C137-O137</f>
        <v>244624.99999999022</v>
      </c>
      <c r="AL137" s="89">
        <f t="shared" si="80"/>
        <v>230109.46999999974</v>
      </c>
      <c r="AM137" s="80">
        <f t="shared" ref="AM137:AT141" si="81">IF(Q137=0,0,E137-Q137)</f>
        <v>153002.87000000104</v>
      </c>
      <c r="AN137" s="80">
        <f t="shared" si="81"/>
        <v>-100442.95000001043</v>
      </c>
      <c r="AO137" s="80">
        <f t="shared" si="81"/>
        <v>-312130.95000000019</v>
      </c>
      <c r="AP137" s="80">
        <f t="shared" si="81"/>
        <v>23158.519999999553</v>
      </c>
      <c r="AQ137" s="80">
        <f t="shared" si="81"/>
        <v>-196910.93999999994</v>
      </c>
      <c r="AR137" s="108">
        <f t="shared" si="81"/>
        <v>17028.189999999944</v>
      </c>
      <c r="AS137" s="108">
        <f t="shared" si="81"/>
        <v>103448.13000000501</v>
      </c>
      <c r="AT137" s="109">
        <f t="shared" si="81"/>
        <v>123106.52999999374</v>
      </c>
    </row>
    <row r="138" spans="1:46" x14ac:dyDescent="0.25">
      <c r="A138" s="4"/>
      <c r="B138" s="36" t="s">
        <v>42</v>
      </c>
      <c r="C138" s="86">
        <v>476259.82</v>
      </c>
      <c r="D138" s="87">
        <v>452363.55</v>
      </c>
      <c r="E138" s="87">
        <v>534272.73</v>
      </c>
      <c r="F138" s="89">
        <v>393710.95</v>
      </c>
      <c r="G138" s="87">
        <v>434229.98</v>
      </c>
      <c r="H138" s="87">
        <v>471373.42</v>
      </c>
      <c r="I138" s="87">
        <v>522215.52</v>
      </c>
      <c r="J138" s="87">
        <v>487236.33</v>
      </c>
      <c r="K138" s="87">
        <v>369828.14</v>
      </c>
      <c r="L138" s="87">
        <v>354562.3</v>
      </c>
      <c r="M138" s="87">
        <v>386856.24</v>
      </c>
      <c r="N138" s="88">
        <v>429199.03</v>
      </c>
      <c r="O138" s="89">
        <v>405954.47</v>
      </c>
      <c r="P138" s="192">
        <v>412260.27</v>
      </c>
      <c r="Q138" s="87">
        <v>388896.32</v>
      </c>
      <c r="R138" s="87">
        <v>360167.55000000005</v>
      </c>
      <c r="S138" s="87">
        <v>389025.33999999997</v>
      </c>
      <c r="T138" s="87">
        <v>538028.5</v>
      </c>
      <c r="U138" s="87">
        <v>426576.72</v>
      </c>
      <c r="V138" s="230">
        <v>379726.98</v>
      </c>
      <c r="W138" s="230">
        <v>467034.90999999898</v>
      </c>
      <c r="X138" s="177">
        <v>303476.46999999997</v>
      </c>
      <c r="Y138" s="277">
        <v>90089.14</v>
      </c>
      <c r="Z138" s="98"/>
      <c r="AA138" s="98"/>
      <c r="AB138" s="98"/>
      <c r="AC138" s="98"/>
      <c r="AD138" s="98"/>
      <c r="AE138" s="98"/>
      <c r="AF138" s="98"/>
      <c r="AG138" s="98"/>
      <c r="AH138" s="98"/>
      <c r="AI138" s="98"/>
      <c r="AJ138" s="172"/>
      <c r="AK138" s="89">
        <f t="shared" si="80"/>
        <v>70305.350000000035</v>
      </c>
      <c r="AL138" s="89">
        <f t="shared" si="80"/>
        <v>40103.27999999997</v>
      </c>
      <c r="AM138" s="80">
        <f t="shared" si="81"/>
        <v>145376.40999999997</v>
      </c>
      <c r="AN138" s="80">
        <f t="shared" si="81"/>
        <v>33543.399999999965</v>
      </c>
      <c r="AO138" s="80">
        <f t="shared" si="81"/>
        <v>45204.640000000014</v>
      </c>
      <c r="AP138" s="80">
        <f t="shared" si="81"/>
        <v>-66655.080000000016</v>
      </c>
      <c r="AQ138" s="80">
        <f t="shared" si="81"/>
        <v>95638.800000000047</v>
      </c>
      <c r="AR138" s="108">
        <f t="shared" si="81"/>
        <v>107509.35000000003</v>
      </c>
      <c r="AS138" s="108">
        <f t="shared" si="81"/>
        <v>-97206.769999998971</v>
      </c>
      <c r="AT138" s="109">
        <f t="shared" si="81"/>
        <v>51085.830000000016</v>
      </c>
    </row>
    <row r="139" spans="1:46" x14ac:dyDescent="0.25">
      <c r="A139" s="4"/>
      <c r="B139" s="36" t="s">
        <v>43</v>
      </c>
      <c r="C139" s="86">
        <v>189675.16</v>
      </c>
      <c r="D139" s="87">
        <v>166411.04</v>
      </c>
      <c r="E139" s="87">
        <v>155243.5900000002</v>
      </c>
      <c r="F139" s="89">
        <v>125473.40000000011</v>
      </c>
      <c r="G139" s="87">
        <v>120735.83</v>
      </c>
      <c r="H139" s="87">
        <v>126649.5000000001</v>
      </c>
      <c r="I139" s="87">
        <v>142015.34999999992</v>
      </c>
      <c r="J139" s="87">
        <v>127574.08999999991</v>
      </c>
      <c r="K139" s="87">
        <v>126602.7</v>
      </c>
      <c r="L139" s="87">
        <v>145058.81</v>
      </c>
      <c r="M139" s="87">
        <v>159143.10999999999</v>
      </c>
      <c r="N139" s="88">
        <v>152700.19</v>
      </c>
      <c r="O139" s="89">
        <v>171492</v>
      </c>
      <c r="P139" s="192">
        <v>152391.00999999989</v>
      </c>
      <c r="Q139" s="87">
        <v>130102.54999999978</v>
      </c>
      <c r="R139" s="87">
        <v>126160.76000000001</v>
      </c>
      <c r="S139" s="87">
        <v>126982.59</v>
      </c>
      <c r="T139" s="87">
        <v>117804.7900000001</v>
      </c>
      <c r="U139" s="87">
        <v>126890.28999999991</v>
      </c>
      <c r="V139" s="230">
        <v>136415.44000000021</v>
      </c>
      <c r="W139" s="230">
        <v>108527.62</v>
      </c>
      <c r="X139" s="177">
        <v>137717.82</v>
      </c>
      <c r="Y139" s="277">
        <v>24571.75</v>
      </c>
      <c r="Z139" s="98"/>
      <c r="AA139" s="98"/>
      <c r="AB139" s="98"/>
      <c r="AC139" s="98"/>
      <c r="AD139" s="98"/>
      <c r="AE139" s="98"/>
      <c r="AF139" s="98"/>
      <c r="AG139" s="98"/>
      <c r="AH139" s="98"/>
      <c r="AI139" s="98"/>
      <c r="AJ139" s="172"/>
      <c r="AK139" s="89">
        <f t="shared" si="80"/>
        <v>18183.160000000003</v>
      </c>
      <c r="AL139" s="89">
        <f t="shared" si="80"/>
        <v>14020.030000000115</v>
      </c>
      <c r="AM139" s="80">
        <f t="shared" si="81"/>
        <v>25141.040000000416</v>
      </c>
      <c r="AN139" s="80">
        <f t="shared" si="81"/>
        <v>-687.35999999989872</v>
      </c>
      <c r="AO139" s="80">
        <f t="shared" si="81"/>
        <v>-6246.7599999999948</v>
      </c>
      <c r="AP139" s="80">
        <f t="shared" si="81"/>
        <v>8844.7100000000064</v>
      </c>
      <c r="AQ139" s="80">
        <f t="shared" si="81"/>
        <v>15125.060000000012</v>
      </c>
      <c r="AR139" s="108">
        <f t="shared" si="81"/>
        <v>-8841.3500000002969</v>
      </c>
      <c r="AS139" s="108">
        <f t="shared" si="81"/>
        <v>18075.080000000002</v>
      </c>
      <c r="AT139" s="109">
        <f t="shared" si="81"/>
        <v>7340.9899999999907</v>
      </c>
    </row>
    <row r="140" spans="1:46" x14ac:dyDescent="0.25">
      <c r="A140" s="4"/>
      <c r="B140" s="36" t="s">
        <v>44</v>
      </c>
      <c r="C140" s="86">
        <v>1667565.85</v>
      </c>
      <c r="D140" s="87">
        <v>1565745.2100000009</v>
      </c>
      <c r="E140" s="87">
        <v>1356112.6700000002</v>
      </c>
      <c r="F140" s="89">
        <v>1252875.7000000002</v>
      </c>
      <c r="G140" s="87">
        <v>1228376.6900000009</v>
      </c>
      <c r="H140" s="87">
        <v>1430924.620000001</v>
      </c>
      <c r="I140" s="87">
        <v>1555080.359999998</v>
      </c>
      <c r="J140" s="87">
        <v>1287538.5100000009</v>
      </c>
      <c r="K140" s="87">
        <v>1254505.7599999988</v>
      </c>
      <c r="L140" s="87">
        <v>1342471.76</v>
      </c>
      <c r="M140" s="87">
        <v>1435726.3599999999</v>
      </c>
      <c r="N140" s="88">
        <v>1458350.339999998</v>
      </c>
      <c r="O140" s="89">
        <v>1522239.0100000012</v>
      </c>
      <c r="P140" s="192">
        <v>1318908.2899999991</v>
      </c>
      <c r="Q140" s="87">
        <v>1147385.7999999998</v>
      </c>
      <c r="R140" s="87">
        <v>1094718.3199999998</v>
      </c>
      <c r="S140" s="87">
        <v>1295857.56</v>
      </c>
      <c r="T140" s="87">
        <v>1301802.8</v>
      </c>
      <c r="U140" s="87">
        <v>1379117.75</v>
      </c>
      <c r="V140" s="230">
        <v>1441975.4099999988</v>
      </c>
      <c r="W140" s="230">
        <v>1140985.8500000001</v>
      </c>
      <c r="X140" s="177">
        <v>1153279.05</v>
      </c>
      <c r="Y140" s="277">
        <v>245063.40999999997</v>
      </c>
      <c r="Z140" s="98"/>
      <c r="AA140" s="98"/>
      <c r="AB140" s="98"/>
      <c r="AC140" s="98"/>
      <c r="AD140" s="98"/>
      <c r="AE140" s="98"/>
      <c r="AF140" s="98"/>
      <c r="AG140" s="98"/>
      <c r="AH140" s="98"/>
      <c r="AI140" s="98"/>
      <c r="AJ140" s="172"/>
      <c r="AK140" s="89">
        <f t="shared" si="80"/>
        <v>145326.83999999892</v>
      </c>
      <c r="AL140" s="89">
        <f t="shared" si="80"/>
        <v>246836.92000000179</v>
      </c>
      <c r="AM140" s="80">
        <f t="shared" si="81"/>
        <v>208726.87000000034</v>
      </c>
      <c r="AN140" s="80">
        <f t="shared" si="81"/>
        <v>158157.38000000035</v>
      </c>
      <c r="AO140" s="80">
        <f t="shared" si="81"/>
        <v>-67480.86999999918</v>
      </c>
      <c r="AP140" s="80">
        <f t="shared" si="81"/>
        <v>129121.820000001</v>
      </c>
      <c r="AQ140" s="80">
        <f t="shared" si="81"/>
        <v>175962.60999999801</v>
      </c>
      <c r="AR140" s="108">
        <f t="shared" si="81"/>
        <v>-154436.89999999781</v>
      </c>
      <c r="AS140" s="108">
        <f t="shared" si="81"/>
        <v>113519.90999999875</v>
      </c>
      <c r="AT140" s="109">
        <f t="shared" si="81"/>
        <v>189192.70999999996</v>
      </c>
    </row>
    <row r="141" spans="1:46" x14ac:dyDescent="0.25">
      <c r="A141" s="4"/>
      <c r="B141" s="36" t="s">
        <v>45</v>
      </c>
      <c r="C141" s="86">
        <v>827949.76</v>
      </c>
      <c r="D141" s="87">
        <v>969628.90999999992</v>
      </c>
      <c r="E141" s="87">
        <v>697962.98</v>
      </c>
      <c r="F141" s="89">
        <v>908343.64999999991</v>
      </c>
      <c r="G141" s="87">
        <v>965669.09000000008</v>
      </c>
      <c r="H141" s="87">
        <v>846657.47</v>
      </c>
      <c r="I141" s="87">
        <v>1029721.6399999999</v>
      </c>
      <c r="J141" s="87">
        <v>905792.48</v>
      </c>
      <c r="K141" s="87">
        <v>926102.67999999993</v>
      </c>
      <c r="L141" s="87">
        <v>1087833.3199999998</v>
      </c>
      <c r="M141" s="87">
        <v>804969.2</v>
      </c>
      <c r="N141" s="88">
        <v>835344.86</v>
      </c>
      <c r="O141" s="89">
        <v>971538.66999999993</v>
      </c>
      <c r="P141" s="192">
        <v>764872.39</v>
      </c>
      <c r="Q141" s="87">
        <v>740987.21</v>
      </c>
      <c r="R141" s="87">
        <v>874435.05</v>
      </c>
      <c r="S141" s="87">
        <v>932530.23</v>
      </c>
      <c r="T141" s="87">
        <v>830258.3</v>
      </c>
      <c r="U141" s="87">
        <v>1133486.51</v>
      </c>
      <c r="V141" s="230">
        <v>919770.60000000009</v>
      </c>
      <c r="W141" s="230">
        <v>862801.37000000011</v>
      </c>
      <c r="X141" s="177">
        <v>1048397.61</v>
      </c>
      <c r="Y141" s="277">
        <v>93440.790000000008</v>
      </c>
      <c r="Z141" s="98"/>
      <c r="AA141" s="98"/>
      <c r="AB141" s="98"/>
      <c r="AC141" s="98"/>
      <c r="AD141" s="98"/>
      <c r="AE141" s="98"/>
      <c r="AF141" s="98"/>
      <c r="AG141" s="98"/>
      <c r="AH141" s="98"/>
      <c r="AI141" s="98"/>
      <c r="AJ141" s="172"/>
      <c r="AK141" s="89">
        <f t="shared" si="80"/>
        <v>-143588.90999999992</v>
      </c>
      <c r="AL141" s="89">
        <f t="shared" si="80"/>
        <v>204756.5199999999</v>
      </c>
      <c r="AM141" s="80">
        <f t="shared" si="81"/>
        <v>-43024.229999999981</v>
      </c>
      <c r="AN141" s="80">
        <f t="shared" si="81"/>
        <v>33908.59999999986</v>
      </c>
      <c r="AO141" s="80">
        <f t="shared" si="81"/>
        <v>33138.860000000102</v>
      </c>
      <c r="AP141" s="80">
        <f t="shared" si="81"/>
        <v>16399.169999999925</v>
      </c>
      <c r="AQ141" s="80">
        <f t="shared" si="81"/>
        <v>-103764.87000000011</v>
      </c>
      <c r="AR141" s="108">
        <f t="shared" si="81"/>
        <v>-13978.120000000112</v>
      </c>
      <c r="AS141" s="108">
        <f t="shared" si="81"/>
        <v>63301.309999999823</v>
      </c>
      <c r="AT141" s="109">
        <f t="shared" si="81"/>
        <v>39435.709999999846</v>
      </c>
    </row>
    <row r="142" spans="1:46" x14ac:dyDescent="0.25">
      <c r="A142" s="4"/>
      <c r="B142" s="36" t="s">
        <v>46</v>
      </c>
      <c r="C142" s="107">
        <f>SUM(C137:C141)</f>
        <v>6600952.7999999989</v>
      </c>
      <c r="D142" s="80">
        <f t="shared" ref="D142:AP142" si="82">SUM(D137:D141)</f>
        <v>6469768.3400000008</v>
      </c>
      <c r="E142" s="108">
        <f t="shared" si="82"/>
        <v>5660878.4800000023</v>
      </c>
      <c r="F142" s="108">
        <f t="shared" si="82"/>
        <v>5401531.4499999918</v>
      </c>
      <c r="G142" s="80">
        <f t="shared" si="82"/>
        <v>5572768.2000000011</v>
      </c>
      <c r="H142" s="108">
        <f t="shared" si="82"/>
        <v>6222708.1400000006</v>
      </c>
      <c r="I142" s="108">
        <f t="shared" si="82"/>
        <v>6584882.3999999976</v>
      </c>
      <c r="J142" s="108">
        <f t="shared" si="82"/>
        <v>5785797.8499999996</v>
      </c>
      <c r="K142" s="108">
        <f t="shared" si="82"/>
        <v>5166382.1199999992</v>
      </c>
      <c r="L142" s="80">
        <f t="shared" si="82"/>
        <v>5655496.1799999923</v>
      </c>
      <c r="M142" s="80">
        <f t="shared" si="82"/>
        <v>6046395.0700000003</v>
      </c>
      <c r="N142" s="99">
        <f t="shared" si="82"/>
        <v>6226653.3599999985</v>
      </c>
      <c r="O142" s="108">
        <f t="shared" si="82"/>
        <v>6266101.3600000106</v>
      </c>
      <c r="P142" s="98">
        <f t="shared" si="82"/>
        <v>5733942.1199999982</v>
      </c>
      <c r="Q142" s="108">
        <f t="shared" si="82"/>
        <v>5171655.5200000005</v>
      </c>
      <c r="R142" s="98">
        <f t="shared" si="82"/>
        <v>5277052.38</v>
      </c>
      <c r="S142" s="108">
        <f t="shared" si="82"/>
        <v>5880283.2799999993</v>
      </c>
      <c r="T142" s="108">
        <f t="shared" si="82"/>
        <v>6111839</v>
      </c>
      <c r="U142" s="108">
        <f>SUM(U137:U141)</f>
        <v>6598831.7399999993</v>
      </c>
      <c r="V142" s="108">
        <f t="shared" ref="V142:X142" si="83">SUM(V137:V141)</f>
        <v>5838516.6799999978</v>
      </c>
      <c r="W142" s="108">
        <f>SUM(W137:W141)</f>
        <v>4965244.4599999953</v>
      </c>
      <c r="X142" s="172">
        <f t="shared" si="83"/>
        <v>5245334.4099999983</v>
      </c>
      <c r="Y142" s="277">
        <f>SUM(Y137:Y141)</f>
        <v>1089008.6400000001</v>
      </c>
      <c r="Z142" s="288">
        <f t="shared" ref="Z142:AJ142" si="84">SUM(Z137:Z141)</f>
        <v>0</v>
      </c>
      <c r="AA142" s="288">
        <f t="shared" si="84"/>
        <v>0</v>
      </c>
      <c r="AB142" s="288">
        <f t="shared" si="84"/>
        <v>0</v>
      </c>
      <c r="AC142" s="288">
        <f t="shared" si="84"/>
        <v>0</v>
      </c>
      <c r="AD142" s="288">
        <f t="shared" si="84"/>
        <v>0</v>
      </c>
      <c r="AE142" s="288">
        <f t="shared" si="84"/>
        <v>0</v>
      </c>
      <c r="AF142" s="288">
        <f t="shared" si="84"/>
        <v>0</v>
      </c>
      <c r="AG142" s="288">
        <f t="shared" si="84"/>
        <v>0</v>
      </c>
      <c r="AH142" s="288">
        <f t="shared" si="84"/>
        <v>0</v>
      </c>
      <c r="AI142" s="288">
        <f t="shared" si="84"/>
        <v>0</v>
      </c>
      <c r="AJ142" s="291">
        <f t="shared" si="84"/>
        <v>0</v>
      </c>
      <c r="AK142" s="108">
        <f t="shared" si="82"/>
        <v>334851.43999998923</v>
      </c>
      <c r="AL142" s="80">
        <f t="shared" si="82"/>
        <v>735826.22000000149</v>
      </c>
      <c r="AM142" s="78">
        <f t="shared" si="82"/>
        <v>489222.96000000183</v>
      </c>
      <c r="AN142" s="78">
        <f t="shared" si="82"/>
        <v>124479.06999998985</v>
      </c>
      <c r="AO142" s="78">
        <f t="shared" si="82"/>
        <v>-307515.07999999926</v>
      </c>
      <c r="AP142" s="108">
        <f t="shared" si="82"/>
        <v>110869.14000000047</v>
      </c>
      <c r="AQ142" s="108">
        <f t="shared" ref="AQ142:AT142" si="85">SUM(AQ137:AQ141)</f>
        <v>-13949.34000000199</v>
      </c>
      <c r="AR142" s="108">
        <f t="shared" si="85"/>
        <v>-52718.829999998241</v>
      </c>
      <c r="AS142" s="108">
        <f t="shared" si="85"/>
        <v>201137.66000000463</v>
      </c>
      <c r="AT142" s="109">
        <f t="shared" si="85"/>
        <v>410161.76999999356</v>
      </c>
    </row>
    <row r="143" spans="1:46" x14ac:dyDescent="0.25">
      <c r="A143" s="4">
        <f>+A136+1</f>
        <v>15</v>
      </c>
      <c r="B143" s="44" t="s">
        <v>36</v>
      </c>
      <c r="C143" s="110"/>
      <c r="D143" s="111"/>
      <c r="E143" s="111"/>
      <c r="F143" s="112"/>
      <c r="G143" s="111"/>
      <c r="H143" s="111"/>
      <c r="I143" s="111"/>
      <c r="J143" s="111"/>
      <c r="K143" s="111"/>
      <c r="L143" s="111"/>
      <c r="M143" s="111"/>
      <c r="N143" s="113"/>
      <c r="O143" s="112"/>
      <c r="P143" s="111"/>
      <c r="Q143" s="111"/>
      <c r="R143" s="111"/>
      <c r="S143" s="111"/>
      <c r="T143" s="111"/>
      <c r="U143" s="111"/>
      <c r="V143" s="231"/>
      <c r="W143" s="231"/>
      <c r="X143" s="178"/>
      <c r="Y143" s="281"/>
      <c r="Z143" s="301"/>
      <c r="AA143" s="301"/>
      <c r="AB143" s="301"/>
      <c r="AC143" s="301"/>
      <c r="AD143" s="301"/>
      <c r="AE143" s="301"/>
      <c r="AF143" s="301"/>
      <c r="AG143" s="301"/>
      <c r="AH143" s="301"/>
      <c r="AI143" s="301"/>
      <c r="AJ143" s="302"/>
      <c r="AK143" s="112"/>
      <c r="AL143" s="114"/>
      <c r="AM143" s="115"/>
      <c r="AN143" s="115"/>
      <c r="AO143" s="115"/>
      <c r="AP143" s="115"/>
      <c r="AQ143" s="115"/>
      <c r="AR143" s="249"/>
      <c r="AS143" s="249"/>
      <c r="AT143" s="116"/>
    </row>
    <row r="144" spans="1:46" x14ac:dyDescent="0.25">
      <c r="A144" s="4"/>
      <c r="B144" s="36" t="s">
        <v>41</v>
      </c>
      <c r="C144" s="117">
        <v>20414</v>
      </c>
      <c r="D144" s="118">
        <v>19925</v>
      </c>
      <c r="E144" s="118">
        <v>19058</v>
      </c>
      <c r="F144" s="119">
        <v>18628</v>
      </c>
      <c r="G144" s="118">
        <v>18988</v>
      </c>
      <c r="H144" s="118">
        <v>18691</v>
      </c>
      <c r="I144" s="118">
        <v>19057</v>
      </c>
      <c r="J144" s="118">
        <v>19659</v>
      </c>
      <c r="K144" s="118">
        <v>17859</v>
      </c>
      <c r="L144" s="118">
        <v>19762</v>
      </c>
      <c r="M144" s="118">
        <v>20216</v>
      </c>
      <c r="N144" s="120">
        <v>19414</v>
      </c>
      <c r="O144" s="119">
        <v>19462</v>
      </c>
      <c r="P144" s="193">
        <v>19554</v>
      </c>
      <c r="Q144" s="118">
        <v>18244</v>
      </c>
      <c r="R144" s="118">
        <v>19042</v>
      </c>
      <c r="S144" s="118">
        <v>18827</v>
      </c>
      <c r="T144" s="118">
        <v>17819</v>
      </c>
      <c r="U144" s="118">
        <v>18494</v>
      </c>
      <c r="V144" s="232">
        <v>18538</v>
      </c>
      <c r="W144" s="232">
        <v>17630</v>
      </c>
      <c r="X144" s="179">
        <v>18565</v>
      </c>
      <c r="Y144" s="283">
        <v>4103</v>
      </c>
      <c r="Z144" s="261"/>
      <c r="AA144" s="261"/>
      <c r="AB144" s="261"/>
      <c r="AC144" s="261"/>
      <c r="AD144" s="261"/>
      <c r="AE144" s="261"/>
      <c r="AF144" s="261"/>
      <c r="AG144" s="261"/>
      <c r="AH144" s="261"/>
      <c r="AI144" s="261"/>
      <c r="AJ144" s="284"/>
      <c r="AK144" s="119">
        <f t="shared" ref="AK144:AL148" si="86">C144-O144</f>
        <v>952</v>
      </c>
      <c r="AL144" s="119">
        <f t="shared" si="86"/>
        <v>371</v>
      </c>
      <c r="AM144" s="59">
        <f t="shared" ref="AM144:AT148" si="87">IF(Q144=0,0,E144-Q144)</f>
        <v>814</v>
      </c>
      <c r="AN144" s="59">
        <f t="shared" si="87"/>
        <v>-414</v>
      </c>
      <c r="AO144" s="59">
        <f t="shared" si="87"/>
        <v>161</v>
      </c>
      <c r="AP144" s="59">
        <f t="shared" si="87"/>
        <v>872</v>
      </c>
      <c r="AQ144" s="59">
        <f t="shared" si="87"/>
        <v>563</v>
      </c>
      <c r="AR144" s="234">
        <f t="shared" si="87"/>
        <v>1121</v>
      </c>
      <c r="AS144" s="234">
        <f t="shared" si="87"/>
        <v>229</v>
      </c>
      <c r="AT144" s="129">
        <f t="shared" si="87"/>
        <v>1197</v>
      </c>
    </row>
    <row r="145" spans="1:46" x14ac:dyDescent="0.25">
      <c r="A145" s="4"/>
      <c r="B145" s="36" t="s">
        <v>42</v>
      </c>
      <c r="C145" s="117">
        <v>3802</v>
      </c>
      <c r="D145" s="118">
        <v>3606</v>
      </c>
      <c r="E145" s="118">
        <v>4499</v>
      </c>
      <c r="F145" s="119">
        <v>3597</v>
      </c>
      <c r="G145" s="118">
        <v>3494</v>
      </c>
      <c r="H145" s="118">
        <v>3446</v>
      </c>
      <c r="I145" s="118">
        <v>4128</v>
      </c>
      <c r="J145" s="118">
        <v>3697</v>
      </c>
      <c r="K145" s="118">
        <v>3120</v>
      </c>
      <c r="L145" s="118">
        <v>3113</v>
      </c>
      <c r="M145" s="118">
        <v>3171</v>
      </c>
      <c r="N145" s="120">
        <v>3077</v>
      </c>
      <c r="O145" s="119">
        <v>3040</v>
      </c>
      <c r="P145" s="193">
        <v>3098</v>
      </c>
      <c r="Q145" s="118">
        <v>2984</v>
      </c>
      <c r="R145" s="118">
        <v>3330</v>
      </c>
      <c r="S145" s="118">
        <v>4042</v>
      </c>
      <c r="T145" s="118">
        <v>2921</v>
      </c>
      <c r="U145" s="118">
        <v>2899</v>
      </c>
      <c r="V145" s="232">
        <v>3045</v>
      </c>
      <c r="W145" s="232">
        <v>3520</v>
      </c>
      <c r="X145" s="179">
        <v>2771</v>
      </c>
      <c r="Y145" s="283">
        <v>803</v>
      </c>
      <c r="Z145" s="261"/>
      <c r="AA145" s="261"/>
      <c r="AB145" s="261"/>
      <c r="AC145" s="261"/>
      <c r="AD145" s="261"/>
      <c r="AE145" s="261"/>
      <c r="AF145" s="261"/>
      <c r="AG145" s="261"/>
      <c r="AH145" s="261"/>
      <c r="AI145" s="261"/>
      <c r="AJ145" s="284"/>
      <c r="AK145" s="119">
        <f t="shared" si="86"/>
        <v>762</v>
      </c>
      <c r="AL145" s="119">
        <f t="shared" si="86"/>
        <v>508</v>
      </c>
      <c r="AM145" s="59">
        <f t="shared" si="87"/>
        <v>1515</v>
      </c>
      <c r="AN145" s="59">
        <f t="shared" si="87"/>
        <v>267</v>
      </c>
      <c r="AO145" s="59">
        <f t="shared" si="87"/>
        <v>-548</v>
      </c>
      <c r="AP145" s="59">
        <f t="shared" si="87"/>
        <v>525</v>
      </c>
      <c r="AQ145" s="59">
        <f t="shared" si="87"/>
        <v>1229</v>
      </c>
      <c r="AR145" s="234">
        <f t="shared" si="87"/>
        <v>652</v>
      </c>
      <c r="AS145" s="234">
        <f t="shared" si="87"/>
        <v>-400</v>
      </c>
      <c r="AT145" s="129">
        <f t="shared" si="87"/>
        <v>342</v>
      </c>
    </row>
    <row r="146" spans="1:46" x14ac:dyDescent="0.25">
      <c r="A146" s="4"/>
      <c r="B146" s="36" t="s">
        <v>43</v>
      </c>
      <c r="C146" s="117">
        <v>2021</v>
      </c>
      <c r="D146" s="118">
        <v>2027</v>
      </c>
      <c r="E146" s="118">
        <v>1980</v>
      </c>
      <c r="F146" s="119">
        <v>1916</v>
      </c>
      <c r="G146" s="118">
        <v>1986</v>
      </c>
      <c r="H146" s="118">
        <v>1869</v>
      </c>
      <c r="I146" s="118">
        <v>2024</v>
      </c>
      <c r="J146" s="118">
        <v>2017</v>
      </c>
      <c r="K146" s="118">
        <v>1973</v>
      </c>
      <c r="L146" s="118">
        <v>2164</v>
      </c>
      <c r="M146" s="118">
        <v>2006</v>
      </c>
      <c r="N146" s="120">
        <v>1871</v>
      </c>
      <c r="O146" s="119">
        <v>1995</v>
      </c>
      <c r="P146" s="193">
        <v>1931</v>
      </c>
      <c r="Q146" s="118">
        <v>1946</v>
      </c>
      <c r="R146" s="118">
        <v>2063</v>
      </c>
      <c r="S146" s="118">
        <v>2039</v>
      </c>
      <c r="T146" s="118">
        <v>1827</v>
      </c>
      <c r="U146" s="118">
        <v>2002</v>
      </c>
      <c r="V146" s="232">
        <v>2118</v>
      </c>
      <c r="W146" s="232">
        <v>1918</v>
      </c>
      <c r="X146" s="179">
        <v>2140</v>
      </c>
      <c r="Y146" s="283">
        <v>428</v>
      </c>
      <c r="Z146" s="261"/>
      <c r="AA146" s="261"/>
      <c r="AB146" s="261"/>
      <c r="AC146" s="261"/>
      <c r="AD146" s="261"/>
      <c r="AE146" s="261"/>
      <c r="AF146" s="261"/>
      <c r="AG146" s="261"/>
      <c r="AH146" s="261"/>
      <c r="AI146" s="261"/>
      <c r="AJ146" s="284"/>
      <c r="AK146" s="119">
        <f t="shared" si="86"/>
        <v>26</v>
      </c>
      <c r="AL146" s="119">
        <f t="shared" si="86"/>
        <v>96</v>
      </c>
      <c r="AM146" s="59">
        <f t="shared" si="87"/>
        <v>34</v>
      </c>
      <c r="AN146" s="59">
        <f t="shared" si="87"/>
        <v>-147</v>
      </c>
      <c r="AO146" s="59">
        <f t="shared" si="87"/>
        <v>-53</v>
      </c>
      <c r="AP146" s="59">
        <f t="shared" si="87"/>
        <v>42</v>
      </c>
      <c r="AQ146" s="59">
        <f t="shared" si="87"/>
        <v>22</v>
      </c>
      <c r="AR146" s="234">
        <f t="shared" si="87"/>
        <v>-101</v>
      </c>
      <c r="AS146" s="234">
        <f t="shared" si="87"/>
        <v>55</v>
      </c>
      <c r="AT146" s="129">
        <f t="shared" si="87"/>
        <v>24</v>
      </c>
    </row>
    <row r="147" spans="1:46" x14ac:dyDescent="0.25">
      <c r="A147" s="4"/>
      <c r="B147" s="36" t="s">
        <v>44</v>
      </c>
      <c r="C147" s="117">
        <v>1534</v>
      </c>
      <c r="D147" s="118">
        <v>1570</v>
      </c>
      <c r="E147" s="118">
        <v>1489</v>
      </c>
      <c r="F147" s="119">
        <v>1488</v>
      </c>
      <c r="G147" s="118">
        <v>1467</v>
      </c>
      <c r="H147" s="118">
        <v>1454</v>
      </c>
      <c r="I147" s="118">
        <v>1521</v>
      </c>
      <c r="J147" s="118">
        <v>1489</v>
      </c>
      <c r="K147" s="118">
        <v>1384</v>
      </c>
      <c r="L147" s="118">
        <v>1602</v>
      </c>
      <c r="M147" s="118">
        <v>1525</v>
      </c>
      <c r="N147" s="120">
        <v>1454</v>
      </c>
      <c r="O147" s="119">
        <v>1409</v>
      </c>
      <c r="P147" s="193">
        <v>1366</v>
      </c>
      <c r="Q147" s="118">
        <v>1372</v>
      </c>
      <c r="R147" s="118">
        <v>1455</v>
      </c>
      <c r="S147" s="118">
        <v>1424</v>
      </c>
      <c r="T147" s="118">
        <v>1353</v>
      </c>
      <c r="U147" s="118">
        <v>1427</v>
      </c>
      <c r="V147" s="232">
        <v>1533</v>
      </c>
      <c r="W147" s="232">
        <v>1414</v>
      </c>
      <c r="X147" s="179">
        <v>1437</v>
      </c>
      <c r="Y147" s="283">
        <v>286</v>
      </c>
      <c r="Z147" s="261"/>
      <c r="AA147" s="261"/>
      <c r="AB147" s="261"/>
      <c r="AC147" s="261"/>
      <c r="AD147" s="261"/>
      <c r="AE147" s="261"/>
      <c r="AF147" s="261"/>
      <c r="AG147" s="261"/>
      <c r="AH147" s="261"/>
      <c r="AI147" s="261"/>
      <c r="AJ147" s="284"/>
      <c r="AK147" s="119">
        <f t="shared" si="86"/>
        <v>125</v>
      </c>
      <c r="AL147" s="119">
        <f t="shared" si="86"/>
        <v>204</v>
      </c>
      <c r="AM147" s="59">
        <f t="shared" si="87"/>
        <v>117</v>
      </c>
      <c r="AN147" s="59">
        <f t="shared" si="87"/>
        <v>33</v>
      </c>
      <c r="AO147" s="59">
        <f t="shared" si="87"/>
        <v>43</v>
      </c>
      <c r="AP147" s="59">
        <f t="shared" si="87"/>
        <v>101</v>
      </c>
      <c r="AQ147" s="59">
        <f t="shared" si="87"/>
        <v>94</v>
      </c>
      <c r="AR147" s="234">
        <f t="shared" si="87"/>
        <v>-44</v>
      </c>
      <c r="AS147" s="234">
        <f t="shared" si="87"/>
        <v>-30</v>
      </c>
      <c r="AT147" s="129">
        <f t="shared" si="87"/>
        <v>165</v>
      </c>
    </row>
    <row r="148" spans="1:46" x14ac:dyDescent="0.25">
      <c r="A148" s="4"/>
      <c r="B148" s="36" t="s">
        <v>45</v>
      </c>
      <c r="C148" s="117">
        <v>41</v>
      </c>
      <c r="D148" s="118">
        <v>39</v>
      </c>
      <c r="E148" s="118">
        <v>32</v>
      </c>
      <c r="F148" s="119">
        <v>35</v>
      </c>
      <c r="G148" s="118">
        <v>42</v>
      </c>
      <c r="H148" s="118">
        <v>30</v>
      </c>
      <c r="I148" s="118">
        <v>38</v>
      </c>
      <c r="J148" s="118">
        <v>37</v>
      </c>
      <c r="K148" s="118">
        <v>42</v>
      </c>
      <c r="L148" s="118">
        <v>35</v>
      </c>
      <c r="M148" s="118">
        <v>37</v>
      </c>
      <c r="N148" s="120">
        <v>35</v>
      </c>
      <c r="O148" s="119">
        <v>34</v>
      </c>
      <c r="P148" s="193">
        <v>34</v>
      </c>
      <c r="Q148" s="118">
        <v>45</v>
      </c>
      <c r="R148" s="118">
        <v>35</v>
      </c>
      <c r="S148" s="118">
        <v>36</v>
      </c>
      <c r="T148" s="118">
        <v>30</v>
      </c>
      <c r="U148" s="118">
        <v>35</v>
      </c>
      <c r="V148" s="232">
        <v>32</v>
      </c>
      <c r="W148" s="232">
        <v>35</v>
      </c>
      <c r="X148" s="179">
        <v>36</v>
      </c>
      <c r="Y148" s="283">
        <v>3</v>
      </c>
      <c r="Z148" s="261"/>
      <c r="AA148" s="261"/>
      <c r="AB148" s="261"/>
      <c r="AC148" s="261"/>
      <c r="AD148" s="261"/>
      <c r="AE148" s="261"/>
      <c r="AF148" s="261"/>
      <c r="AG148" s="261"/>
      <c r="AH148" s="261"/>
      <c r="AI148" s="261"/>
      <c r="AJ148" s="284"/>
      <c r="AK148" s="119">
        <f t="shared" si="86"/>
        <v>7</v>
      </c>
      <c r="AL148" s="119">
        <f t="shared" si="86"/>
        <v>5</v>
      </c>
      <c r="AM148" s="59">
        <f t="shared" si="87"/>
        <v>-13</v>
      </c>
      <c r="AN148" s="59">
        <f t="shared" si="87"/>
        <v>0</v>
      </c>
      <c r="AO148" s="59">
        <f t="shared" si="87"/>
        <v>6</v>
      </c>
      <c r="AP148" s="59">
        <f t="shared" si="87"/>
        <v>0</v>
      </c>
      <c r="AQ148" s="59">
        <f t="shared" si="87"/>
        <v>3</v>
      </c>
      <c r="AR148" s="234">
        <f t="shared" si="87"/>
        <v>5</v>
      </c>
      <c r="AS148" s="234">
        <f t="shared" si="87"/>
        <v>7</v>
      </c>
      <c r="AT148" s="129">
        <f t="shared" si="87"/>
        <v>-1</v>
      </c>
    </row>
    <row r="149" spans="1:46" ht="15.75" thickBot="1" x14ac:dyDescent="0.3">
      <c r="A149" s="4"/>
      <c r="B149" s="38" t="s">
        <v>46</v>
      </c>
      <c r="C149" s="121">
        <f>SUM(C144:C148)</f>
        <v>27812</v>
      </c>
      <c r="D149" s="61">
        <f>SUM(D144:D148)</f>
        <v>27167</v>
      </c>
      <c r="E149" s="61">
        <f t="shared" ref="E149:AL149" si="88">SUM(E144:E148)</f>
        <v>27058</v>
      </c>
      <c r="F149" s="61">
        <f t="shared" si="88"/>
        <v>25664</v>
      </c>
      <c r="G149" s="61">
        <f t="shared" si="88"/>
        <v>25977</v>
      </c>
      <c r="H149" s="61">
        <f t="shared" si="88"/>
        <v>25490</v>
      </c>
      <c r="I149" s="61">
        <f t="shared" si="88"/>
        <v>26768</v>
      </c>
      <c r="J149" s="61">
        <f t="shared" si="88"/>
        <v>26899</v>
      </c>
      <c r="K149" s="61">
        <f t="shared" si="88"/>
        <v>24378</v>
      </c>
      <c r="L149" s="61">
        <f t="shared" si="88"/>
        <v>26676</v>
      </c>
      <c r="M149" s="61">
        <f t="shared" si="88"/>
        <v>26955</v>
      </c>
      <c r="N149" s="158">
        <f t="shared" si="88"/>
        <v>25851</v>
      </c>
      <c r="O149" s="61">
        <f t="shared" si="88"/>
        <v>25940</v>
      </c>
      <c r="P149" s="61">
        <f t="shared" si="88"/>
        <v>25983</v>
      </c>
      <c r="Q149" s="61">
        <f t="shared" si="88"/>
        <v>24591</v>
      </c>
      <c r="R149" s="61">
        <f t="shared" si="88"/>
        <v>25925</v>
      </c>
      <c r="S149" s="61">
        <f t="shared" si="88"/>
        <v>26368</v>
      </c>
      <c r="T149" s="61">
        <f t="shared" si="88"/>
        <v>23950</v>
      </c>
      <c r="U149" s="61">
        <f>SUM(U144:U148)</f>
        <v>24857</v>
      </c>
      <c r="V149" s="223">
        <f t="shared" ref="V149:X149" si="89">SUM(V144:V148)</f>
        <v>25266</v>
      </c>
      <c r="W149" s="223">
        <f>SUM(W144:W148)</f>
        <v>24517</v>
      </c>
      <c r="X149" s="165">
        <f t="shared" si="89"/>
        <v>24949</v>
      </c>
      <c r="Y149" s="269">
        <f>SUM(Y144:Y148)</f>
        <v>5623</v>
      </c>
      <c r="Z149" s="303">
        <f t="shared" ref="Z149:AJ149" si="90">SUM(Z144:Z148)</f>
        <v>0</v>
      </c>
      <c r="AA149" s="303">
        <f t="shared" si="90"/>
        <v>0</v>
      </c>
      <c r="AB149" s="303">
        <f t="shared" si="90"/>
        <v>0</v>
      </c>
      <c r="AC149" s="303">
        <f t="shared" si="90"/>
        <v>0</v>
      </c>
      <c r="AD149" s="303">
        <f t="shared" si="90"/>
        <v>0</v>
      </c>
      <c r="AE149" s="303">
        <f t="shared" si="90"/>
        <v>0</v>
      </c>
      <c r="AF149" s="303">
        <f t="shared" si="90"/>
        <v>0</v>
      </c>
      <c r="AG149" s="303">
        <f t="shared" si="90"/>
        <v>0</v>
      </c>
      <c r="AH149" s="303">
        <f t="shared" si="90"/>
        <v>0</v>
      </c>
      <c r="AI149" s="303">
        <f t="shared" si="90"/>
        <v>0</v>
      </c>
      <c r="AJ149" s="304">
        <f t="shared" si="90"/>
        <v>0</v>
      </c>
      <c r="AK149" s="61">
        <f t="shared" si="88"/>
        <v>1872</v>
      </c>
      <c r="AL149" s="61">
        <f t="shared" si="88"/>
        <v>1184</v>
      </c>
      <c r="AM149" s="61">
        <f t="shared" ref="AM149:AP149" si="91">SUM(AM144:AM148)</f>
        <v>2467</v>
      </c>
      <c r="AN149" s="61">
        <f t="shared" si="91"/>
        <v>-261</v>
      </c>
      <c r="AO149" s="61">
        <f t="shared" si="91"/>
        <v>-391</v>
      </c>
      <c r="AP149" s="61">
        <f t="shared" si="91"/>
        <v>1540</v>
      </c>
      <c r="AQ149" s="61">
        <f t="shared" ref="AQ149:AT149" si="92">SUM(AQ144:AQ148)</f>
        <v>1911</v>
      </c>
      <c r="AR149" s="223">
        <f t="shared" si="92"/>
        <v>1633</v>
      </c>
      <c r="AS149" s="223">
        <f t="shared" si="92"/>
        <v>-139</v>
      </c>
      <c r="AT149" s="158">
        <f t="shared" si="92"/>
        <v>1727</v>
      </c>
    </row>
    <row r="150" spans="1:46" x14ac:dyDescent="0.25">
      <c r="A150" s="4">
        <f>+A143+1</f>
        <v>16</v>
      </c>
      <c r="B150" s="46" t="s">
        <v>49</v>
      </c>
      <c r="C150" s="122"/>
      <c r="D150" s="123"/>
      <c r="E150" s="123"/>
      <c r="F150" s="124"/>
      <c r="G150" s="123"/>
      <c r="H150" s="123"/>
      <c r="I150" s="123"/>
      <c r="J150" s="123"/>
      <c r="K150" s="123"/>
      <c r="L150" s="123"/>
      <c r="M150" s="123"/>
      <c r="N150" s="125"/>
      <c r="O150" s="122"/>
      <c r="P150" s="123"/>
      <c r="Q150" s="123"/>
      <c r="R150" s="123"/>
      <c r="S150" s="123"/>
      <c r="T150" s="123"/>
      <c r="U150" s="123"/>
      <c r="V150" s="233"/>
      <c r="W150" s="233"/>
      <c r="X150" s="181"/>
      <c r="Y150" s="285"/>
      <c r="Z150" s="262"/>
      <c r="AA150" s="262"/>
      <c r="AB150" s="262"/>
      <c r="AC150" s="262"/>
      <c r="AD150" s="262"/>
      <c r="AE150" s="262"/>
      <c r="AF150" s="262"/>
      <c r="AG150" s="262"/>
      <c r="AH150" s="262"/>
      <c r="AI150" s="262"/>
      <c r="AJ150" s="286"/>
      <c r="AK150" s="124"/>
      <c r="AL150" s="126"/>
      <c r="AM150" s="127"/>
      <c r="AN150" s="127"/>
      <c r="AO150" s="127"/>
      <c r="AP150" s="127"/>
      <c r="AQ150" s="127"/>
      <c r="AR150" s="250"/>
      <c r="AS150" s="250"/>
      <c r="AT150" s="128"/>
    </row>
    <row r="151" spans="1:46" x14ac:dyDescent="0.25">
      <c r="A151" s="4"/>
      <c r="B151" s="36" t="s">
        <v>41</v>
      </c>
      <c r="C151" s="97">
        <f t="shared" ref="C151:X151" si="93">C130-C137</f>
        <v>-166819.43999999901</v>
      </c>
      <c r="D151" s="89">
        <f t="shared" si="93"/>
        <v>-436404.60000000056</v>
      </c>
      <c r="E151" s="89">
        <f t="shared" si="93"/>
        <v>-305647.88000000222</v>
      </c>
      <c r="F151" s="89">
        <f t="shared" si="93"/>
        <v>-276336.37999999104</v>
      </c>
      <c r="G151" s="89">
        <f t="shared" si="93"/>
        <v>749812.23</v>
      </c>
      <c r="H151" s="89">
        <f t="shared" si="93"/>
        <v>245522.68000000063</v>
      </c>
      <c r="I151" s="89">
        <f t="shared" si="93"/>
        <v>-700490.64999999991</v>
      </c>
      <c r="J151" s="89">
        <f t="shared" si="93"/>
        <v>-338624.9477999988</v>
      </c>
      <c r="K151" s="89">
        <f t="shared" si="93"/>
        <v>149299.43999999948</v>
      </c>
      <c r="L151" s="89">
        <f t="shared" si="93"/>
        <v>727070.04000000749</v>
      </c>
      <c r="M151" s="89">
        <f t="shared" si="93"/>
        <v>645318.99999999907</v>
      </c>
      <c r="N151" s="88">
        <f t="shared" si="93"/>
        <v>203681.85999999987</v>
      </c>
      <c r="O151" s="89">
        <f t="shared" si="93"/>
        <v>125833.92999999085</v>
      </c>
      <c r="P151" s="89">
        <f t="shared" si="93"/>
        <v>-107881.97999999905</v>
      </c>
      <c r="Q151" s="89">
        <f t="shared" si="93"/>
        <v>29627.989999998827</v>
      </c>
      <c r="R151" s="89">
        <f t="shared" si="93"/>
        <v>498146.39000001224</v>
      </c>
      <c r="S151" s="89">
        <f t="shared" si="93"/>
        <v>897060.42000001296</v>
      </c>
      <c r="T151" s="89">
        <f t="shared" si="93"/>
        <v>830670.44000001298</v>
      </c>
      <c r="U151" s="89">
        <f t="shared" si="93"/>
        <v>-239053.30999998702</v>
      </c>
      <c r="V151" s="98">
        <f t="shared" si="93"/>
        <v>-503936.26999998558</v>
      </c>
      <c r="W151" s="98">
        <f t="shared" si="93"/>
        <v>382353.74000001792</v>
      </c>
      <c r="X151" s="177">
        <f t="shared" si="93"/>
        <v>1114192.7200000151</v>
      </c>
      <c r="Y151" s="98">
        <f t="shared" ref="Y151" si="94">Y130-Y137</f>
        <v>-341764.50999998685</v>
      </c>
      <c r="Z151" s="98"/>
      <c r="AA151" s="98"/>
      <c r="AB151" s="98"/>
      <c r="AC151" s="98"/>
      <c r="AD151" s="98"/>
      <c r="AE151" s="98"/>
      <c r="AF151" s="98"/>
      <c r="AG151" s="98"/>
      <c r="AH151" s="98"/>
      <c r="AI151" s="98"/>
      <c r="AJ151" s="172"/>
      <c r="AK151" s="89">
        <f t="shared" ref="AK151:AL155" si="95">C151-O151</f>
        <v>-292653.36999998987</v>
      </c>
      <c r="AL151" s="89">
        <f t="shared" si="95"/>
        <v>-328522.62000000151</v>
      </c>
      <c r="AM151" s="80">
        <f t="shared" ref="AM151:AT155" si="96">IF(Q151=0,0,E151-Q151)</f>
        <v>-335275.87000000104</v>
      </c>
      <c r="AN151" s="80">
        <f t="shared" si="96"/>
        <v>-774482.77000000328</v>
      </c>
      <c r="AO151" s="80">
        <f t="shared" si="96"/>
        <v>-147248.19000001298</v>
      </c>
      <c r="AP151" s="80">
        <f t="shared" si="96"/>
        <v>-585147.76000001235</v>
      </c>
      <c r="AQ151" s="80">
        <f t="shared" si="96"/>
        <v>-461437.34000001289</v>
      </c>
      <c r="AR151" s="98">
        <f t="shared" si="96"/>
        <v>165311.32219998678</v>
      </c>
      <c r="AS151" s="98">
        <f t="shared" si="96"/>
        <v>-233054.30000001844</v>
      </c>
      <c r="AT151" s="88">
        <f t="shared" si="96"/>
        <v>-387122.68000000762</v>
      </c>
    </row>
    <row r="152" spans="1:46" x14ac:dyDescent="0.25">
      <c r="A152" s="4"/>
      <c r="B152" s="36" t="s">
        <v>42</v>
      </c>
      <c r="C152" s="97">
        <f t="shared" ref="C152:X152" si="97">C131-C138</f>
        <v>149483.57</v>
      </c>
      <c r="D152" s="89">
        <f t="shared" si="97"/>
        <v>67498.610000000102</v>
      </c>
      <c r="E152" s="89">
        <f t="shared" si="97"/>
        <v>-82692.820000000007</v>
      </c>
      <c r="F152" s="89">
        <f t="shared" si="97"/>
        <v>-21738.099999999977</v>
      </c>
      <c r="G152" s="89">
        <f t="shared" si="97"/>
        <v>25892.740000000107</v>
      </c>
      <c r="H152" s="89">
        <f t="shared" si="97"/>
        <v>8975.6600000000908</v>
      </c>
      <c r="I152" s="89">
        <f t="shared" si="97"/>
        <v>-156198.89999999997</v>
      </c>
      <c r="J152" s="89">
        <f t="shared" si="97"/>
        <v>-134089.12</v>
      </c>
      <c r="K152" s="89">
        <f t="shared" si="97"/>
        <v>-22057.04999999993</v>
      </c>
      <c r="L152" s="89">
        <f t="shared" si="97"/>
        <v>118116.13</v>
      </c>
      <c r="M152" s="89">
        <f t="shared" si="97"/>
        <v>180363.90000000002</v>
      </c>
      <c r="N152" s="88">
        <f t="shared" si="97"/>
        <v>119183.00999999989</v>
      </c>
      <c r="O152" s="89">
        <f t="shared" si="97"/>
        <v>139176.01000000013</v>
      </c>
      <c r="P152" s="89">
        <f t="shared" si="97"/>
        <v>57522.130000000005</v>
      </c>
      <c r="Q152" s="89">
        <f t="shared" si="97"/>
        <v>37218.859999999811</v>
      </c>
      <c r="R152" s="89">
        <f t="shared" si="97"/>
        <v>64406.889999999898</v>
      </c>
      <c r="S152" s="89">
        <f t="shared" si="97"/>
        <v>92592.900000000023</v>
      </c>
      <c r="T152" s="89">
        <f t="shared" si="97"/>
        <v>10781.969999999972</v>
      </c>
      <c r="U152" s="89">
        <f t="shared" si="97"/>
        <v>24573.750000000058</v>
      </c>
      <c r="V152" s="98">
        <f t="shared" si="97"/>
        <v>-41139.370000000112</v>
      </c>
      <c r="W152" s="98">
        <f t="shared" si="97"/>
        <v>-95588.389999998966</v>
      </c>
      <c r="X152" s="177">
        <f t="shared" si="97"/>
        <v>149216.69000000018</v>
      </c>
      <c r="Y152" s="98">
        <f t="shared" ref="Y152" si="98">Y131-Y138</f>
        <v>-41109.979999999989</v>
      </c>
      <c r="Z152" s="98"/>
      <c r="AA152" s="98"/>
      <c r="AB152" s="98"/>
      <c r="AC152" s="98"/>
      <c r="AD152" s="98"/>
      <c r="AE152" s="98"/>
      <c r="AF152" s="98"/>
      <c r="AG152" s="98"/>
      <c r="AH152" s="98"/>
      <c r="AI152" s="98"/>
      <c r="AJ152" s="172"/>
      <c r="AK152" s="89">
        <f t="shared" si="95"/>
        <v>10307.559999999881</v>
      </c>
      <c r="AL152" s="89">
        <f t="shared" si="95"/>
        <v>9976.4800000000978</v>
      </c>
      <c r="AM152" s="80">
        <f t="shared" si="96"/>
        <v>-119911.67999999982</v>
      </c>
      <c r="AN152" s="80">
        <f t="shared" si="96"/>
        <v>-86144.989999999874</v>
      </c>
      <c r="AO152" s="80">
        <f t="shared" si="96"/>
        <v>-66700.159999999916</v>
      </c>
      <c r="AP152" s="80">
        <f t="shared" si="96"/>
        <v>-1806.3099999998813</v>
      </c>
      <c r="AQ152" s="80">
        <f t="shared" si="96"/>
        <v>-180772.65000000002</v>
      </c>
      <c r="AR152" s="98">
        <f t="shared" si="96"/>
        <v>-92949.749999999884</v>
      </c>
      <c r="AS152" s="98">
        <f t="shared" si="96"/>
        <v>73531.339999999036</v>
      </c>
      <c r="AT152" s="88">
        <f t="shared" si="96"/>
        <v>-31100.560000000172</v>
      </c>
    </row>
    <row r="153" spans="1:46" x14ac:dyDescent="0.25">
      <c r="A153" s="4"/>
      <c r="B153" s="36" t="s">
        <v>43</v>
      </c>
      <c r="C153" s="97">
        <f t="shared" ref="C153:D155" si="99">C132-C139</f>
        <v>-15421.279999999999</v>
      </c>
      <c r="D153" s="89">
        <f t="shared" si="99"/>
        <v>-15541.21000000005</v>
      </c>
      <c r="E153" s="89">
        <f t="shared" ref="E153:T153" si="100">E132-E139</f>
        <v>-24218.050000000192</v>
      </c>
      <c r="F153" s="89">
        <f t="shared" si="100"/>
        <v>-6512.6400000001304</v>
      </c>
      <c r="G153" s="89">
        <f t="shared" si="100"/>
        <v>2757.769999999975</v>
      </c>
      <c r="H153" s="89">
        <f t="shared" si="100"/>
        <v>-2672.3900000000722</v>
      </c>
      <c r="I153" s="89">
        <f t="shared" si="100"/>
        <v>-36903.229999999952</v>
      </c>
      <c r="J153" s="89">
        <f t="shared" si="100"/>
        <v>-10287.729999999909</v>
      </c>
      <c r="K153" s="89">
        <f t="shared" si="100"/>
        <v>-11188.020000000004</v>
      </c>
      <c r="L153" s="89">
        <f t="shared" si="100"/>
        <v>5099.710000000021</v>
      </c>
      <c r="M153" s="89">
        <f t="shared" si="100"/>
        <v>6324.6300000000338</v>
      </c>
      <c r="N153" s="88">
        <f t="shared" si="100"/>
        <v>15876.459999999963</v>
      </c>
      <c r="O153" s="89">
        <f t="shared" si="100"/>
        <v>-15061.120000000024</v>
      </c>
      <c r="P153" s="89">
        <f t="shared" si="100"/>
        <v>-25903.709999999919</v>
      </c>
      <c r="Q153" s="89">
        <f t="shared" si="100"/>
        <v>-12577.769999999757</v>
      </c>
      <c r="R153" s="89">
        <f t="shared" si="100"/>
        <v>-7086.7599999999802</v>
      </c>
      <c r="S153" s="89">
        <f t="shared" si="100"/>
        <v>-3497.6199999999662</v>
      </c>
      <c r="T153" s="89">
        <f t="shared" si="100"/>
        <v>7858.1999999998952</v>
      </c>
      <c r="U153" s="89">
        <f>U132-U139</f>
        <v>-5761.6699999999109</v>
      </c>
      <c r="V153" s="98">
        <f t="shared" ref="V153:X153" si="101">V132-V139</f>
        <v>-32271.820000000211</v>
      </c>
      <c r="W153" s="98">
        <f t="shared" si="101"/>
        <v>7840.7500000000291</v>
      </c>
      <c r="X153" s="177">
        <f t="shared" si="101"/>
        <v>6798.9199999999837</v>
      </c>
      <c r="Y153" s="98">
        <f t="shared" ref="Y153" si="102">Y132-Y139</f>
        <v>-9754.8100000000031</v>
      </c>
      <c r="Z153" s="98"/>
      <c r="AA153" s="98"/>
      <c r="AB153" s="98"/>
      <c r="AC153" s="98"/>
      <c r="AD153" s="98"/>
      <c r="AE153" s="98"/>
      <c r="AF153" s="98"/>
      <c r="AG153" s="98"/>
      <c r="AH153" s="98"/>
      <c r="AI153" s="98"/>
      <c r="AJ153" s="172"/>
      <c r="AK153" s="89">
        <f t="shared" si="95"/>
        <v>-360.15999999997439</v>
      </c>
      <c r="AL153" s="89">
        <f t="shared" si="95"/>
        <v>10362.499999999869</v>
      </c>
      <c r="AM153" s="80">
        <f t="shared" si="96"/>
        <v>-11640.280000000435</v>
      </c>
      <c r="AN153" s="80">
        <f t="shared" si="96"/>
        <v>574.11999999984982</v>
      </c>
      <c r="AO153" s="80">
        <f t="shared" si="96"/>
        <v>6255.3899999999412</v>
      </c>
      <c r="AP153" s="80">
        <f t="shared" si="96"/>
        <v>-10530.589999999967</v>
      </c>
      <c r="AQ153" s="80">
        <f t="shared" si="96"/>
        <v>-31141.560000000041</v>
      </c>
      <c r="AR153" s="108">
        <f t="shared" si="96"/>
        <v>21984.090000000302</v>
      </c>
      <c r="AS153" s="108">
        <f t="shared" si="96"/>
        <v>-19028.770000000033</v>
      </c>
      <c r="AT153" s="79">
        <f t="shared" si="96"/>
        <v>-1699.2099999999627</v>
      </c>
    </row>
    <row r="154" spans="1:46" x14ac:dyDescent="0.25">
      <c r="A154" s="4"/>
      <c r="B154" s="36" t="s">
        <v>44</v>
      </c>
      <c r="C154" s="97">
        <f t="shared" si="99"/>
        <v>-274690.14999999991</v>
      </c>
      <c r="D154" s="89">
        <f t="shared" si="99"/>
        <v>-302429.73000000091</v>
      </c>
      <c r="E154" s="89">
        <f t="shared" ref="E154:T154" si="103">E133-E140</f>
        <v>-140227.61000000034</v>
      </c>
      <c r="F154" s="89">
        <f t="shared" si="103"/>
        <v>-62242.980000000214</v>
      </c>
      <c r="G154" s="89">
        <f t="shared" si="103"/>
        <v>271347.40999999875</v>
      </c>
      <c r="H154" s="89">
        <f t="shared" si="103"/>
        <v>110805.88999999873</v>
      </c>
      <c r="I154" s="89">
        <f t="shared" si="103"/>
        <v>-275472.34999999776</v>
      </c>
      <c r="J154" s="89">
        <f t="shared" si="103"/>
        <v>88983.789999998873</v>
      </c>
      <c r="K154" s="89">
        <f t="shared" si="103"/>
        <v>-40915.109999998938</v>
      </c>
      <c r="L154" s="89">
        <f t="shared" si="103"/>
        <v>20671.049999999581</v>
      </c>
      <c r="M154" s="89">
        <f t="shared" si="103"/>
        <v>113994.20000000019</v>
      </c>
      <c r="N154" s="88">
        <f t="shared" si="103"/>
        <v>58861.780000002123</v>
      </c>
      <c r="O154" s="89">
        <f t="shared" si="103"/>
        <v>-2972.1400000012945</v>
      </c>
      <c r="P154" s="89">
        <f t="shared" si="103"/>
        <v>-191725.08999999915</v>
      </c>
      <c r="Q154" s="89">
        <f t="shared" si="103"/>
        <v>-122228.42999999982</v>
      </c>
      <c r="R154" s="89">
        <f t="shared" si="103"/>
        <v>107088.9300000004</v>
      </c>
      <c r="S154" s="89">
        <f t="shared" si="103"/>
        <v>104434.62000000011</v>
      </c>
      <c r="T154" s="89">
        <f t="shared" si="103"/>
        <v>124124.08999999985</v>
      </c>
      <c r="U154" s="89">
        <f>U133-U140</f>
        <v>27747.389999999665</v>
      </c>
      <c r="V154" s="98">
        <f t="shared" ref="V154:X154" si="104">V133-V140</f>
        <v>-271738.7499999986</v>
      </c>
      <c r="W154" s="98">
        <f t="shared" si="104"/>
        <v>93863.680000000168</v>
      </c>
      <c r="X154" s="177">
        <f t="shared" si="104"/>
        <v>199086.90000000014</v>
      </c>
      <c r="Y154" s="98">
        <f t="shared" ref="Y154" si="105">Y133-Y140</f>
        <v>-140931.33999999997</v>
      </c>
      <c r="Z154" s="98"/>
      <c r="AA154" s="98"/>
      <c r="AB154" s="98"/>
      <c r="AC154" s="98"/>
      <c r="AD154" s="98"/>
      <c r="AE154" s="98"/>
      <c r="AF154" s="98"/>
      <c r="AG154" s="98"/>
      <c r="AH154" s="98"/>
      <c r="AI154" s="98"/>
      <c r="AJ154" s="172"/>
      <c r="AK154" s="89">
        <f t="shared" si="95"/>
        <v>-271718.00999999861</v>
      </c>
      <c r="AL154" s="89">
        <f t="shared" si="95"/>
        <v>-110704.64000000176</v>
      </c>
      <c r="AM154" s="80">
        <f t="shared" si="96"/>
        <v>-17999.180000000517</v>
      </c>
      <c r="AN154" s="80">
        <f t="shared" si="96"/>
        <v>-169331.91000000061</v>
      </c>
      <c r="AO154" s="80">
        <f t="shared" si="96"/>
        <v>166912.78999999864</v>
      </c>
      <c r="AP154" s="80">
        <f t="shared" si="96"/>
        <v>-13318.200000001118</v>
      </c>
      <c r="AQ154" s="80">
        <f t="shared" si="96"/>
        <v>-303219.73999999743</v>
      </c>
      <c r="AR154" s="98">
        <f t="shared" si="96"/>
        <v>360722.53999999748</v>
      </c>
      <c r="AS154" s="98">
        <f t="shared" si="96"/>
        <v>-134778.78999999911</v>
      </c>
      <c r="AT154" s="88">
        <f t="shared" si="96"/>
        <v>-178415.85000000056</v>
      </c>
    </row>
    <row r="155" spans="1:46" x14ac:dyDescent="0.25">
      <c r="A155" s="4"/>
      <c r="B155" s="36" t="s">
        <v>45</v>
      </c>
      <c r="C155" s="97">
        <f t="shared" si="99"/>
        <v>300402.58000000007</v>
      </c>
      <c r="D155" s="89">
        <f t="shared" si="99"/>
        <v>96156.260000000009</v>
      </c>
      <c r="E155" s="89">
        <f t="shared" ref="E155:T155" si="106">E134-E141</f>
        <v>371802.05871973536</v>
      </c>
      <c r="F155" s="89">
        <f t="shared" si="106"/>
        <v>201454.2912802645</v>
      </c>
      <c r="G155" s="89">
        <f t="shared" si="106"/>
        <v>274084.07000000007</v>
      </c>
      <c r="H155" s="89">
        <f t="shared" si="106"/>
        <v>456855.3600000001</v>
      </c>
      <c r="I155" s="89">
        <f t="shared" si="106"/>
        <v>129167.69000000018</v>
      </c>
      <c r="J155" s="89">
        <f t="shared" si="106"/>
        <v>214701.24</v>
      </c>
      <c r="K155" s="89">
        <f t="shared" si="106"/>
        <v>165243.28000000003</v>
      </c>
      <c r="L155" s="89">
        <f t="shared" si="106"/>
        <v>16540.680000000168</v>
      </c>
      <c r="M155" s="89">
        <f t="shared" si="106"/>
        <v>372993.73000000021</v>
      </c>
      <c r="N155" s="88">
        <f t="shared" si="106"/>
        <v>446568.46999999962</v>
      </c>
      <c r="O155" s="89">
        <f t="shared" si="106"/>
        <v>254528.34000000008</v>
      </c>
      <c r="P155" s="89">
        <f t="shared" si="106"/>
        <v>240100.93999999994</v>
      </c>
      <c r="Q155" s="89">
        <f t="shared" si="106"/>
        <v>339645.8600000001</v>
      </c>
      <c r="R155" s="89">
        <f t="shared" si="106"/>
        <v>316282.96999999974</v>
      </c>
      <c r="S155" s="89">
        <f t="shared" si="106"/>
        <v>376135.33999999985</v>
      </c>
      <c r="T155" s="89">
        <f t="shared" si="106"/>
        <v>401307.08000000007</v>
      </c>
      <c r="U155" s="89">
        <f>U134-U141</f>
        <v>130295.7100000002</v>
      </c>
      <c r="V155" s="98">
        <f t="shared" ref="V155:X155" si="107">V134-V141</f>
        <v>258605.02000000002</v>
      </c>
      <c r="W155" s="98">
        <f t="shared" si="107"/>
        <v>376467.89999999991</v>
      </c>
      <c r="X155" s="177">
        <f t="shared" si="107"/>
        <v>198115.40000000026</v>
      </c>
      <c r="Y155" s="98">
        <f t="shared" ref="Y155" si="108">Y134-Y141</f>
        <v>-93440.790000000008</v>
      </c>
      <c r="Z155" s="98"/>
      <c r="AA155" s="98"/>
      <c r="AB155" s="98"/>
      <c r="AC155" s="98"/>
      <c r="AD155" s="98"/>
      <c r="AE155" s="98"/>
      <c r="AF155" s="98"/>
      <c r="AG155" s="98"/>
      <c r="AH155" s="98"/>
      <c r="AI155" s="98"/>
      <c r="AJ155" s="172"/>
      <c r="AK155" s="89">
        <f t="shared" si="95"/>
        <v>45874.239999999991</v>
      </c>
      <c r="AL155" s="89">
        <f t="shared" si="95"/>
        <v>-143944.67999999993</v>
      </c>
      <c r="AM155" s="80">
        <f t="shared" si="96"/>
        <v>32156.198719735257</v>
      </c>
      <c r="AN155" s="80">
        <f t="shared" si="96"/>
        <v>-114828.67871973524</v>
      </c>
      <c r="AO155" s="80">
        <f t="shared" si="96"/>
        <v>-102051.26999999979</v>
      </c>
      <c r="AP155" s="80">
        <f t="shared" si="96"/>
        <v>55548.280000000028</v>
      </c>
      <c r="AQ155" s="80">
        <f t="shared" si="96"/>
        <v>-1128.0200000000186</v>
      </c>
      <c r="AR155" s="98">
        <f t="shared" si="96"/>
        <v>-43903.780000000028</v>
      </c>
      <c r="AS155" s="98">
        <f t="shared" si="96"/>
        <v>-211224.61999999988</v>
      </c>
      <c r="AT155" s="88">
        <f t="shared" si="96"/>
        <v>-181574.72000000009</v>
      </c>
    </row>
    <row r="156" spans="1:46" ht="15.75" thickBot="1" x14ac:dyDescent="0.3">
      <c r="A156" s="4"/>
      <c r="B156" s="38" t="s">
        <v>46</v>
      </c>
      <c r="C156" s="100">
        <f>SUM(C151:C155)</f>
        <v>-7044.7199999988079</v>
      </c>
      <c r="D156" s="82">
        <f>SUM(D151:D155)</f>
        <v>-590720.67000000144</v>
      </c>
      <c r="E156" s="82">
        <f t="shared" ref="E156:T156" si="109">SUM(E151:E155)</f>
        <v>-180984.30128026742</v>
      </c>
      <c r="F156" s="82">
        <f t="shared" si="109"/>
        <v>-165375.80871972686</v>
      </c>
      <c r="G156" s="82">
        <f t="shared" si="109"/>
        <v>1323894.219999999</v>
      </c>
      <c r="H156" s="82">
        <f t="shared" si="109"/>
        <v>819487.19999999949</v>
      </c>
      <c r="I156" s="82">
        <f t="shared" si="109"/>
        <v>-1039897.4399999974</v>
      </c>
      <c r="J156" s="82">
        <f t="shared" si="109"/>
        <v>-179316.76779999986</v>
      </c>
      <c r="K156" s="82">
        <f t="shared" si="109"/>
        <v>240382.54000000062</v>
      </c>
      <c r="L156" s="82">
        <f t="shared" si="109"/>
        <v>887497.61000000732</v>
      </c>
      <c r="M156" s="82">
        <f t="shared" si="109"/>
        <v>1318995.4599999995</v>
      </c>
      <c r="N156" s="81">
        <f t="shared" si="109"/>
        <v>844171.58000000147</v>
      </c>
      <c r="O156" s="82">
        <f t="shared" si="109"/>
        <v>501505.01999998977</v>
      </c>
      <c r="P156" s="82">
        <f t="shared" si="109"/>
        <v>-27887.709999998158</v>
      </c>
      <c r="Q156" s="82">
        <f t="shared" si="109"/>
        <v>271686.50999999919</v>
      </c>
      <c r="R156" s="82">
        <f t="shared" si="109"/>
        <v>978838.42000001227</v>
      </c>
      <c r="S156" s="82">
        <f t="shared" si="109"/>
        <v>1466725.660000013</v>
      </c>
      <c r="T156" s="82">
        <f t="shared" si="109"/>
        <v>1374741.7800000128</v>
      </c>
      <c r="U156" s="82">
        <f>SUM(U151:U155)</f>
        <v>-62198.129999987024</v>
      </c>
      <c r="V156" s="154">
        <f t="shared" ref="V156:X156" si="110">SUM(V151:V155)</f>
        <v>-590481.18999998446</v>
      </c>
      <c r="W156" s="154">
        <f t="shared" si="110"/>
        <v>764937.68000001903</v>
      </c>
      <c r="X156" s="207">
        <f t="shared" si="110"/>
        <v>1667410.6300000157</v>
      </c>
      <c r="Y156" s="154">
        <f t="shared" ref="Y156" si="111">SUM(Y151:Y155)</f>
        <v>-627001.4299999869</v>
      </c>
      <c r="Z156" s="154"/>
      <c r="AA156" s="154"/>
      <c r="AB156" s="154"/>
      <c r="AC156" s="154"/>
      <c r="AD156" s="154"/>
      <c r="AE156" s="154"/>
      <c r="AF156" s="154"/>
      <c r="AG156" s="154"/>
      <c r="AH156" s="154"/>
      <c r="AI156" s="154"/>
      <c r="AJ156" s="168"/>
      <c r="AK156" s="82">
        <f>SUM(AK151:AK155)</f>
        <v>-508549.73999998858</v>
      </c>
      <c r="AL156" s="82">
        <f t="shared" ref="AL156:AP156" si="112">SUM(AL151:AL155)</f>
        <v>-562832.96000000322</v>
      </c>
      <c r="AM156" s="82">
        <f t="shared" si="112"/>
        <v>-452670.81128026656</v>
      </c>
      <c r="AN156" s="82">
        <f t="shared" si="112"/>
        <v>-1144214.2287197392</v>
      </c>
      <c r="AO156" s="82">
        <f t="shared" si="112"/>
        <v>-142831.44000001409</v>
      </c>
      <c r="AP156" s="82">
        <f t="shared" si="112"/>
        <v>-555254.58000001323</v>
      </c>
      <c r="AQ156" s="82">
        <f>SUM(AQ151:AQ155)</f>
        <v>-977699.31000001042</v>
      </c>
      <c r="AR156" s="154">
        <f t="shared" ref="AR156:AT156" si="113">SUM(AR151:AR155)</f>
        <v>411164.42219998466</v>
      </c>
      <c r="AS156" s="154">
        <f t="shared" si="113"/>
        <v>-524555.14000001841</v>
      </c>
      <c r="AT156" s="81">
        <f t="shared" si="113"/>
        <v>-779913.0200000084</v>
      </c>
    </row>
    <row r="157" spans="1:46" x14ac:dyDescent="0.25">
      <c r="A157" s="4">
        <f>+A150+1</f>
        <v>17</v>
      </c>
      <c r="B157" s="46" t="s">
        <v>20</v>
      </c>
      <c r="C157" s="62"/>
      <c r="D157" s="63"/>
      <c r="E157" s="63"/>
      <c r="F157" s="65"/>
      <c r="G157" s="63"/>
      <c r="H157" s="63"/>
      <c r="I157" s="63"/>
      <c r="J157" s="63"/>
      <c r="K157" s="63"/>
      <c r="L157" s="63"/>
      <c r="M157" s="63"/>
      <c r="N157" s="64"/>
      <c r="O157" s="62"/>
      <c r="P157" s="63"/>
      <c r="Q157" s="63"/>
      <c r="R157" s="63"/>
      <c r="S157" s="63"/>
      <c r="T157" s="63"/>
      <c r="U157" s="63"/>
      <c r="V157" s="224"/>
      <c r="W157" s="224"/>
      <c r="X157" s="208"/>
      <c r="Y157" s="227"/>
      <c r="Z157" s="227"/>
      <c r="AA157" s="227"/>
      <c r="AB157" s="227"/>
      <c r="AC157" s="227"/>
      <c r="AD157" s="227"/>
      <c r="AE157" s="227"/>
      <c r="AF157" s="227"/>
      <c r="AG157" s="227"/>
      <c r="AH157" s="227"/>
      <c r="AI157" s="227"/>
      <c r="AJ157" s="169"/>
      <c r="AK157" s="65"/>
      <c r="AL157" s="66"/>
      <c r="AM157" s="67"/>
      <c r="AN157" s="67"/>
      <c r="AO157" s="67"/>
      <c r="AP157" s="67"/>
      <c r="AQ157" s="67"/>
      <c r="AR157" s="241"/>
      <c r="AS157" s="241"/>
      <c r="AT157" s="68"/>
    </row>
    <row r="158" spans="1:46" x14ac:dyDescent="0.25">
      <c r="A158" s="4"/>
      <c r="B158" s="36" t="s">
        <v>41</v>
      </c>
      <c r="C158" s="56">
        <v>0</v>
      </c>
      <c r="D158" s="57">
        <v>0</v>
      </c>
      <c r="E158" s="57">
        <v>0</v>
      </c>
      <c r="F158" s="57">
        <v>0</v>
      </c>
      <c r="G158" s="57">
        <v>0</v>
      </c>
      <c r="H158" s="57">
        <v>0</v>
      </c>
      <c r="I158" s="57">
        <v>0</v>
      </c>
      <c r="J158" s="57">
        <v>0</v>
      </c>
      <c r="K158" s="57">
        <v>0</v>
      </c>
      <c r="L158" s="57">
        <v>0</v>
      </c>
      <c r="M158" s="57">
        <v>0</v>
      </c>
      <c r="N158" s="129">
        <v>0</v>
      </c>
      <c r="O158" s="56">
        <v>0</v>
      </c>
      <c r="P158" s="59">
        <v>0</v>
      </c>
      <c r="Q158" s="57">
        <v>0</v>
      </c>
      <c r="R158" s="59">
        <v>0</v>
      </c>
      <c r="S158" s="57">
        <v>0</v>
      </c>
      <c r="T158" s="57">
        <v>0</v>
      </c>
      <c r="U158" s="57">
        <v>0</v>
      </c>
      <c r="V158" s="222">
        <v>0</v>
      </c>
      <c r="W158" s="222">
        <v>0</v>
      </c>
      <c r="X158" s="203">
        <v>0</v>
      </c>
      <c r="Y158" s="234">
        <v>0</v>
      </c>
      <c r="Z158" s="234"/>
      <c r="AA158" s="234"/>
      <c r="AB158" s="234"/>
      <c r="AC158" s="234"/>
      <c r="AD158" s="234"/>
      <c r="AE158" s="234"/>
      <c r="AF158" s="234"/>
      <c r="AG158" s="234"/>
      <c r="AH158" s="234"/>
      <c r="AI158" s="234"/>
      <c r="AJ158" s="203"/>
      <c r="AK158" s="59">
        <f>C158-O158</f>
        <v>0</v>
      </c>
      <c r="AL158" s="59">
        <f>D158-P158</f>
        <v>0</v>
      </c>
      <c r="AM158" s="59">
        <f t="shared" ref="AM158:AT159" si="114">IF(Q158=0,0,E158-Q158)</f>
        <v>0</v>
      </c>
      <c r="AN158" s="59">
        <f t="shared" si="114"/>
        <v>0</v>
      </c>
      <c r="AO158" s="59">
        <f t="shared" si="114"/>
        <v>0</v>
      </c>
      <c r="AP158" s="70">
        <f t="shared" si="114"/>
        <v>0</v>
      </c>
      <c r="AQ158" s="70">
        <f t="shared" si="114"/>
        <v>0</v>
      </c>
      <c r="AR158" s="216">
        <f t="shared" si="114"/>
        <v>0</v>
      </c>
      <c r="AS158" s="216">
        <f t="shared" si="114"/>
        <v>0</v>
      </c>
      <c r="AT158" s="157">
        <f t="shared" si="114"/>
        <v>0</v>
      </c>
    </row>
    <row r="159" spans="1:46" x14ac:dyDescent="0.25">
      <c r="A159" s="4"/>
      <c r="B159" s="36" t="s">
        <v>42</v>
      </c>
      <c r="C159" s="56">
        <v>281</v>
      </c>
      <c r="D159" s="57">
        <v>312</v>
      </c>
      <c r="E159" s="57">
        <v>387</v>
      </c>
      <c r="F159" s="57">
        <v>404</v>
      </c>
      <c r="G159" s="57">
        <v>386</v>
      </c>
      <c r="H159" s="57">
        <v>325</v>
      </c>
      <c r="I159" s="57">
        <v>314</v>
      </c>
      <c r="J159" s="57">
        <v>287</v>
      </c>
      <c r="K159" s="57">
        <v>290</v>
      </c>
      <c r="L159" s="57">
        <v>273</v>
      </c>
      <c r="M159" s="57">
        <v>225</v>
      </c>
      <c r="N159" s="129">
        <v>197</v>
      </c>
      <c r="O159" s="56">
        <v>182</v>
      </c>
      <c r="P159" s="59">
        <v>120</v>
      </c>
      <c r="Q159" s="57">
        <v>94</v>
      </c>
      <c r="R159" s="59">
        <v>107</v>
      </c>
      <c r="S159" s="57">
        <v>124</v>
      </c>
      <c r="T159" s="59">
        <v>139</v>
      </c>
      <c r="U159" s="59">
        <v>163</v>
      </c>
      <c r="V159" s="234">
        <v>143</v>
      </c>
      <c r="W159" s="234">
        <v>152</v>
      </c>
      <c r="X159" s="203">
        <v>155</v>
      </c>
      <c r="Y159" s="234">
        <v>149</v>
      </c>
      <c r="Z159" s="234"/>
      <c r="AA159" s="234"/>
      <c r="AB159" s="234"/>
      <c r="AC159" s="234"/>
      <c r="AD159" s="234"/>
      <c r="AE159" s="234"/>
      <c r="AF159" s="234"/>
      <c r="AG159" s="234"/>
      <c r="AH159" s="234"/>
      <c r="AI159" s="234"/>
      <c r="AJ159" s="203"/>
      <c r="AK159" s="59">
        <f>C159-O159</f>
        <v>99</v>
      </c>
      <c r="AL159" s="59">
        <f>D159-P159</f>
        <v>192</v>
      </c>
      <c r="AM159" s="59">
        <f t="shared" si="114"/>
        <v>293</v>
      </c>
      <c r="AN159" s="59">
        <f t="shared" si="114"/>
        <v>297</v>
      </c>
      <c r="AO159" s="59">
        <f t="shared" si="114"/>
        <v>262</v>
      </c>
      <c r="AP159" s="57">
        <f t="shared" si="114"/>
        <v>186</v>
      </c>
      <c r="AQ159" s="57">
        <f t="shared" si="114"/>
        <v>151</v>
      </c>
      <c r="AR159" s="234">
        <f t="shared" si="114"/>
        <v>144</v>
      </c>
      <c r="AS159" s="234">
        <f t="shared" si="114"/>
        <v>138</v>
      </c>
      <c r="AT159" s="129">
        <f t="shared" si="114"/>
        <v>118</v>
      </c>
    </row>
    <row r="160" spans="1:46" x14ac:dyDescent="0.25">
      <c r="A160" s="4"/>
      <c r="B160" s="36" t="s">
        <v>51</v>
      </c>
      <c r="C160" s="56"/>
      <c r="D160" s="57"/>
      <c r="E160" s="57"/>
      <c r="F160" s="57"/>
      <c r="G160" s="57"/>
      <c r="H160" s="57"/>
      <c r="I160" s="57"/>
      <c r="J160" s="57"/>
      <c r="K160" s="57"/>
      <c r="L160" s="57"/>
      <c r="M160" s="57"/>
      <c r="N160" s="129"/>
      <c r="O160" s="56"/>
      <c r="P160" s="59"/>
      <c r="Q160" s="57"/>
      <c r="R160" s="59"/>
      <c r="S160" s="57"/>
      <c r="T160" s="59"/>
      <c r="U160" s="59"/>
      <c r="V160" s="234"/>
      <c r="W160" s="234">
        <v>135</v>
      </c>
      <c r="X160" s="203">
        <v>136</v>
      </c>
      <c r="Y160" s="234">
        <v>0</v>
      </c>
      <c r="Z160" s="234"/>
      <c r="AA160" s="234"/>
      <c r="AB160" s="234"/>
      <c r="AC160" s="234"/>
      <c r="AD160" s="234"/>
      <c r="AE160" s="234"/>
      <c r="AF160" s="234"/>
      <c r="AG160" s="234"/>
      <c r="AH160" s="234"/>
      <c r="AI160" s="234"/>
      <c r="AJ160" s="203"/>
      <c r="AK160" s="59"/>
      <c r="AL160" s="59"/>
      <c r="AM160" s="59"/>
      <c r="AN160" s="59"/>
      <c r="AO160" s="59"/>
      <c r="AP160" s="57"/>
      <c r="AQ160" s="57"/>
      <c r="AR160" s="234"/>
      <c r="AS160" s="234"/>
      <c r="AT160" s="129"/>
    </row>
    <row r="161" spans="1:46" x14ac:dyDescent="0.25">
      <c r="A161" s="4"/>
      <c r="B161" s="36" t="s">
        <v>52</v>
      </c>
      <c r="C161" s="56"/>
      <c r="D161" s="57"/>
      <c r="E161" s="57"/>
      <c r="F161" s="57"/>
      <c r="G161" s="57"/>
      <c r="H161" s="57"/>
      <c r="I161" s="57"/>
      <c r="J161" s="57"/>
      <c r="K161" s="57"/>
      <c r="L161" s="57"/>
      <c r="M161" s="57"/>
      <c r="N161" s="129"/>
      <c r="O161" s="56"/>
      <c r="P161" s="59"/>
      <c r="Q161" s="57"/>
      <c r="R161" s="59"/>
      <c r="S161" s="57"/>
      <c r="T161" s="59"/>
      <c r="U161" s="59"/>
      <c r="V161" s="234"/>
      <c r="W161" s="234">
        <v>17</v>
      </c>
      <c r="X161" s="203">
        <v>19</v>
      </c>
      <c r="Y161" s="234">
        <v>0</v>
      </c>
      <c r="Z161" s="234"/>
      <c r="AA161" s="234"/>
      <c r="AB161" s="234"/>
      <c r="AC161" s="234"/>
      <c r="AD161" s="234"/>
      <c r="AE161" s="234"/>
      <c r="AF161" s="234"/>
      <c r="AG161" s="234"/>
      <c r="AH161" s="234"/>
      <c r="AI161" s="234"/>
      <c r="AJ161" s="203"/>
      <c r="AK161" s="59"/>
      <c r="AL161" s="59"/>
      <c r="AM161" s="59"/>
      <c r="AN161" s="59"/>
      <c r="AO161" s="59"/>
      <c r="AP161" s="57"/>
      <c r="AQ161" s="57"/>
      <c r="AR161" s="234"/>
      <c r="AS161" s="234"/>
      <c r="AT161" s="129"/>
    </row>
    <row r="162" spans="1:46" x14ac:dyDescent="0.25">
      <c r="A162" s="4"/>
      <c r="B162" s="36" t="s">
        <v>43</v>
      </c>
      <c r="C162" s="56">
        <v>0</v>
      </c>
      <c r="D162" s="57">
        <v>0</v>
      </c>
      <c r="E162" s="57">
        <v>0</v>
      </c>
      <c r="F162" s="57">
        <v>0</v>
      </c>
      <c r="G162" s="57">
        <v>0</v>
      </c>
      <c r="H162" s="57">
        <v>0</v>
      </c>
      <c r="I162" s="57">
        <v>0</v>
      </c>
      <c r="J162" s="57">
        <v>0</v>
      </c>
      <c r="K162" s="57">
        <v>0</v>
      </c>
      <c r="L162" s="57">
        <v>0</v>
      </c>
      <c r="M162" s="57">
        <v>0</v>
      </c>
      <c r="N162" s="129">
        <v>0</v>
      </c>
      <c r="O162" s="56">
        <v>0</v>
      </c>
      <c r="P162" s="59">
        <v>0</v>
      </c>
      <c r="Q162" s="57">
        <v>0</v>
      </c>
      <c r="R162" s="59">
        <v>0</v>
      </c>
      <c r="S162" s="57">
        <v>0</v>
      </c>
      <c r="T162" s="57">
        <v>0</v>
      </c>
      <c r="U162" s="57">
        <v>0</v>
      </c>
      <c r="V162" s="222">
        <v>15</v>
      </c>
      <c r="W162" s="222">
        <v>14</v>
      </c>
      <c r="X162" s="203">
        <v>18</v>
      </c>
      <c r="Y162" s="234">
        <v>15</v>
      </c>
      <c r="Z162" s="234"/>
      <c r="AA162" s="234"/>
      <c r="AB162" s="234"/>
      <c r="AC162" s="234"/>
      <c r="AD162" s="234"/>
      <c r="AE162" s="234"/>
      <c r="AF162" s="234"/>
      <c r="AG162" s="234"/>
      <c r="AH162" s="234"/>
      <c r="AI162" s="234"/>
      <c r="AJ162" s="203"/>
      <c r="AK162" s="59">
        <f t="shared" ref="AK162:AL164" si="115">C162-O162</f>
        <v>0</v>
      </c>
      <c r="AL162" s="59">
        <f t="shared" si="115"/>
        <v>0</v>
      </c>
      <c r="AM162" s="59">
        <f t="shared" ref="AM162:AT164" si="116">IF(Q162=0,0,E162-Q162)</f>
        <v>0</v>
      </c>
      <c r="AN162" s="59">
        <f t="shared" si="116"/>
        <v>0</v>
      </c>
      <c r="AO162" s="59">
        <f t="shared" si="116"/>
        <v>0</v>
      </c>
      <c r="AP162" s="57">
        <f t="shared" si="116"/>
        <v>0</v>
      </c>
      <c r="AQ162" s="57">
        <f t="shared" si="116"/>
        <v>0</v>
      </c>
      <c r="AR162" s="234">
        <f t="shared" si="116"/>
        <v>-15</v>
      </c>
      <c r="AS162" s="234">
        <f t="shared" si="116"/>
        <v>-14</v>
      </c>
      <c r="AT162" s="129">
        <f t="shared" si="116"/>
        <v>-18</v>
      </c>
    </row>
    <row r="163" spans="1:46" x14ac:dyDescent="0.25">
      <c r="A163" s="4"/>
      <c r="B163" s="36" t="s">
        <v>44</v>
      </c>
      <c r="C163" s="56">
        <v>0</v>
      </c>
      <c r="D163" s="57">
        <v>0</v>
      </c>
      <c r="E163" s="57">
        <v>0</v>
      </c>
      <c r="F163" s="57">
        <v>0</v>
      </c>
      <c r="G163" s="57">
        <v>0</v>
      </c>
      <c r="H163" s="57">
        <v>0</v>
      </c>
      <c r="I163" s="57">
        <v>0</v>
      </c>
      <c r="J163" s="57">
        <v>0</v>
      </c>
      <c r="K163" s="57">
        <v>0</v>
      </c>
      <c r="L163" s="57">
        <v>0</v>
      </c>
      <c r="M163" s="57">
        <v>0</v>
      </c>
      <c r="N163" s="129">
        <v>0</v>
      </c>
      <c r="O163" s="56">
        <v>0</v>
      </c>
      <c r="P163" s="59">
        <v>0</v>
      </c>
      <c r="Q163" s="57">
        <v>0</v>
      </c>
      <c r="R163" s="59">
        <v>0</v>
      </c>
      <c r="S163" s="57">
        <v>0</v>
      </c>
      <c r="T163" s="57">
        <v>0</v>
      </c>
      <c r="U163" s="57">
        <v>0</v>
      </c>
      <c r="V163" s="222">
        <v>0</v>
      </c>
      <c r="W163" s="222">
        <v>0</v>
      </c>
      <c r="X163" s="203">
        <v>0</v>
      </c>
      <c r="Y163" s="234">
        <v>0</v>
      </c>
      <c r="Z163" s="234"/>
      <c r="AA163" s="234"/>
      <c r="AB163" s="234"/>
      <c r="AC163" s="234"/>
      <c r="AD163" s="234"/>
      <c r="AE163" s="234"/>
      <c r="AF163" s="234"/>
      <c r="AG163" s="234"/>
      <c r="AH163" s="234"/>
      <c r="AI163" s="234"/>
      <c r="AJ163" s="203"/>
      <c r="AK163" s="59">
        <f t="shared" si="115"/>
        <v>0</v>
      </c>
      <c r="AL163" s="59">
        <f t="shared" si="115"/>
        <v>0</v>
      </c>
      <c r="AM163" s="59">
        <f t="shared" si="116"/>
        <v>0</v>
      </c>
      <c r="AN163" s="59">
        <f t="shared" si="116"/>
        <v>0</v>
      </c>
      <c r="AO163" s="59">
        <f t="shared" si="116"/>
        <v>0</v>
      </c>
      <c r="AP163" s="57">
        <f t="shared" si="116"/>
        <v>0</v>
      </c>
      <c r="AQ163" s="57">
        <f t="shared" si="116"/>
        <v>0</v>
      </c>
      <c r="AR163" s="234">
        <f t="shared" si="116"/>
        <v>0</v>
      </c>
      <c r="AS163" s="234">
        <f t="shared" si="116"/>
        <v>0</v>
      </c>
      <c r="AT163" s="129">
        <f t="shared" si="116"/>
        <v>0</v>
      </c>
    </row>
    <row r="164" spans="1:46" x14ac:dyDescent="0.25">
      <c r="A164" s="4"/>
      <c r="B164" s="36" t="s">
        <v>45</v>
      </c>
      <c r="C164" s="56">
        <v>0</v>
      </c>
      <c r="D164" s="57">
        <v>0</v>
      </c>
      <c r="E164" s="57">
        <v>0</v>
      </c>
      <c r="F164" s="57">
        <v>0</v>
      </c>
      <c r="G164" s="57">
        <v>0</v>
      </c>
      <c r="H164" s="57">
        <v>0</v>
      </c>
      <c r="I164" s="57">
        <v>0</v>
      </c>
      <c r="J164" s="57">
        <v>0</v>
      </c>
      <c r="K164" s="57">
        <v>0</v>
      </c>
      <c r="L164" s="57">
        <v>0</v>
      </c>
      <c r="M164" s="57">
        <v>0</v>
      </c>
      <c r="N164" s="129">
        <v>0</v>
      </c>
      <c r="O164" s="56">
        <v>0</v>
      </c>
      <c r="P164" s="59">
        <v>0</v>
      </c>
      <c r="Q164" s="57">
        <v>0</v>
      </c>
      <c r="R164" s="59">
        <v>0</v>
      </c>
      <c r="S164" s="57">
        <v>0</v>
      </c>
      <c r="T164" s="57">
        <v>0</v>
      </c>
      <c r="U164" s="57">
        <v>0</v>
      </c>
      <c r="V164" s="222">
        <v>0</v>
      </c>
      <c r="W164" s="222">
        <v>0</v>
      </c>
      <c r="X164" s="203">
        <v>0</v>
      </c>
      <c r="Y164" s="234">
        <v>0</v>
      </c>
      <c r="Z164" s="234"/>
      <c r="AA164" s="234"/>
      <c r="AB164" s="234"/>
      <c r="AC164" s="234"/>
      <c r="AD164" s="234"/>
      <c r="AE164" s="234"/>
      <c r="AF164" s="234"/>
      <c r="AG164" s="234"/>
      <c r="AH164" s="234"/>
      <c r="AI164" s="234"/>
      <c r="AJ164" s="203"/>
      <c r="AK164" s="59">
        <f t="shared" si="115"/>
        <v>0</v>
      </c>
      <c r="AL164" s="59">
        <f t="shared" si="115"/>
        <v>0</v>
      </c>
      <c r="AM164" s="59">
        <f t="shared" si="116"/>
        <v>0</v>
      </c>
      <c r="AN164" s="59">
        <f t="shared" si="116"/>
        <v>0</v>
      </c>
      <c r="AO164" s="59">
        <f t="shared" si="116"/>
        <v>0</v>
      </c>
      <c r="AP164" s="57">
        <f t="shared" si="116"/>
        <v>0</v>
      </c>
      <c r="AQ164" s="57">
        <f t="shared" si="116"/>
        <v>0</v>
      </c>
      <c r="AR164" s="234">
        <f t="shared" si="116"/>
        <v>0</v>
      </c>
      <c r="AS164" s="234">
        <f t="shared" si="116"/>
        <v>0</v>
      </c>
      <c r="AT164" s="129">
        <f t="shared" si="116"/>
        <v>0</v>
      </c>
    </row>
    <row r="165" spans="1:46" x14ac:dyDescent="0.25">
      <c r="A165" s="4"/>
      <c r="B165" s="36" t="s">
        <v>46</v>
      </c>
      <c r="C165" s="130">
        <f>SUM(C158:C164)</f>
        <v>281</v>
      </c>
      <c r="D165" s="59">
        <f>SUM(D158:D164)</f>
        <v>312</v>
      </c>
      <c r="E165" s="59">
        <f t="shared" ref="E165:F165" si="117">SUM(E158:E164)</f>
        <v>387</v>
      </c>
      <c r="F165" s="59">
        <f t="shared" si="117"/>
        <v>404</v>
      </c>
      <c r="G165" s="59">
        <f t="shared" ref="G165" si="118">SUM(G158:G164)</f>
        <v>386</v>
      </c>
      <c r="H165" s="59">
        <f t="shared" ref="H165" si="119">SUM(H158:H164)</f>
        <v>325</v>
      </c>
      <c r="I165" s="59">
        <f t="shared" ref="I165" si="120">SUM(I158:I164)</f>
        <v>314</v>
      </c>
      <c r="J165" s="59">
        <f t="shared" ref="J165" si="121">SUM(J158:J164)</f>
        <v>287</v>
      </c>
      <c r="K165" s="59">
        <f t="shared" ref="K165" si="122">SUM(K158:K164)</f>
        <v>290</v>
      </c>
      <c r="L165" s="59">
        <f t="shared" ref="L165" si="123">SUM(L158:L164)</f>
        <v>273</v>
      </c>
      <c r="M165" s="59">
        <f t="shared" ref="M165" si="124">SUM(M158:M164)</f>
        <v>225</v>
      </c>
      <c r="N165" s="198">
        <f t="shared" ref="N165" si="125">SUM(N158:N164)</f>
        <v>197</v>
      </c>
      <c r="O165" s="59">
        <f t="shared" ref="O165" si="126">SUM(O158:O164)</f>
        <v>182</v>
      </c>
      <c r="P165" s="59">
        <f t="shared" ref="P165" si="127">SUM(P158:P164)</f>
        <v>120</v>
      </c>
      <c r="Q165" s="59">
        <f t="shared" ref="Q165" si="128">SUM(Q158:Q164)</f>
        <v>94</v>
      </c>
      <c r="R165" s="59">
        <f t="shared" ref="R165" si="129">SUM(R158:R164)</f>
        <v>107</v>
      </c>
      <c r="S165" s="59">
        <f t="shared" ref="S165" si="130">SUM(S158:S164)</f>
        <v>124</v>
      </c>
      <c r="T165" s="59">
        <f t="shared" ref="T165" si="131">SUM(T158:T164)</f>
        <v>139</v>
      </c>
      <c r="U165" s="59">
        <f t="shared" ref="U165:V165" si="132">SUM(U158:U164)</f>
        <v>163</v>
      </c>
      <c r="V165" s="234">
        <f t="shared" si="132"/>
        <v>158</v>
      </c>
      <c r="W165" s="234">
        <f>+W159+W162+W163+W164</f>
        <v>166</v>
      </c>
      <c r="X165" s="203">
        <f>+X159+X162+X163+X164</f>
        <v>173</v>
      </c>
      <c r="Y165" s="234">
        <f>+Y159+Y162+Y163+Y164</f>
        <v>164</v>
      </c>
      <c r="Z165" s="234"/>
      <c r="AA165" s="234"/>
      <c r="AB165" s="234"/>
      <c r="AC165" s="234"/>
      <c r="AD165" s="234"/>
      <c r="AE165" s="234"/>
      <c r="AF165" s="234"/>
      <c r="AG165" s="234"/>
      <c r="AH165" s="234"/>
      <c r="AI165" s="234"/>
      <c r="AJ165" s="203"/>
      <c r="AK165" s="59">
        <f t="shared" ref="AK165" si="133">SUM(AK158:AK164)</f>
        <v>99</v>
      </c>
      <c r="AL165" s="59">
        <f t="shared" ref="AL165" si="134">SUM(AL158:AL164)</f>
        <v>192</v>
      </c>
      <c r="AM165" s="59">
        <f t="shared" ref="AM165" si="135">SUM(AM158:AM164)</f>
        <v>293</v>
      </c>
      <c r="AN165" s="59">
        <f t="shared" ref="AN165" si="136">SUM(AN158:AN164)</f>
        <v>297</v>
      </c>
      <c r="AO165" s="59">
        <f t="shared" ref="AO165" si="137">SUM(AO158:AO164)</f>
        <v>262</v>
      </c>
      <c r="AP165" s="57">
        <f t="shared" ref="AP165" si="138">SUM(AP158:AP164)</f>
        <v>186</v>
      </c>
      <c r="AQ165" s="57">
        <f>SUM(AQ158:AQ164)</f>
        <v>151</v>
      </c>
      <c r="AR165" s="234">
        <f t="shared" ref="AR165:AT165" si="139">SUM(AR158:AR164)</f>
        <v>129</v>
      </c>
      <c r="AS165" s="234">
        <f t="shared" si="139"/>
        <v>124</v>
      </c>
      <c r="AT165" s="129">
        <f t="shared" si="139"/>
        <v>100</v>
      </c>
    </row>
    <row r="166" spans="1:46" x14ac:dyDescent="0.25">
      <c r="A166" s="4">
        <f>+A157+1</f>
        <v>18</v>
      </c>
      <c r="B166" s="47" t="s">
        <v>25</v>
      </c>
      <c r="C166" s="131"/>
      <c r="D166" s="67"/>
      <c r="E166" s="67"/>
      <c r="F166" s="67"/>
      <c r="G166" s="67"/>
      <c r="H166" s="132"/>
      <c r="I166" s="67"/>
      <c r="J166" s="132"/>
      <c r="K166" s="67"/>
      <c r="L166" s="132"/>
      <c r="M166" s="132"/>
      <c r="N166" s="133"/>
      <c r="O166" s="131"/>
      <c r="P166" s="65"/>
      <c r="Q166" s="63"/>
      <c r="R166" s="65"/>
      <c r="S166" s="67"/>
      <c r="T166" s="132"/>
      <c r="U166" s="132"/>
      <c r="V166" s="235"/>
      <c r="W166" s="235"/>
      <c r="X166" s="217"/>
      <c r="Y166" s="235"/>
      <c r="Z166" s="235"/>
      <c r="AA166" s="235"/>
      <c r="AB166" s="235"/>
      <c r="AC166" s="235"/>
      <c r="AD166" s="235"/>
      <c r="AE166" s="235"/>
      <c r="AF166" s="235"/>
      <c r="AG166" s="235"/>
      <c r="AH166" s="235"/>
      <c r="AI166" s="235"/>
      <c r="AJ166" s="217"/>
      <c r="AK166" s="132"/>
      <c r="AL166" s="132"/>
      <c r="AM166" s="67"/>
      <c r="AN166" s="132"/>
      <c r="AO166" s="67"/>
      <c r="AP166" s="67"/>
      <c r="AQ166" s="67"/>
      <c r="AR166" s="235"/>
      <c r="AS166" s="235"/>
      <c r="AT166" s="133"/>
    </row>
    <row r="167" spans="1:46" x14ac:dyDescent="0.25">
      <c r="A167" s="4"/>
      <c r="B167" s="36" t="s">
        <v>41</v>
      </c>
      <c r="C167" s="134">
        <v>96</v>
      </c>
      <c r="D167" s="135">
        <v>138</v>
      </c>
      <c r="E167" s="135">
        <v>83</v>
      </c>
      <c r="F167" s="135">
        <v>129</v>
      </c>
      <c r="G167" s="135">
        <v>182</v>
      </c>
      <c r="H167" s="136">
        <v>106</v>
      </c>
      <c r="I167" s="135">
        <v>95</v>
      </c>
      <c r="J167" s="136">
        <v>168</v>
      </c>
      <c r="K167" s="135">
        <v>64</v>
      </c>
      <c r="L167" s="136">
        <v>53</v>
      </c>
      <c r="M167" s="136">
        <v>188</v>
      </c>
      <c r="N167" s="137">
        <v>156</v>
      </c>
      <c r="O167" s="134">
        <v>44</v>
      </c>
      <c r="P167" s="188">
        <v>0</v>
      </c>
      <c r="Q167" s="188">
        <v>0</v>
      </c>
      <c r="R167" s="188">
        <v>0</v>
      </c>
      <c r="S167" s="188">
        <v>0</v>
      </c>
      <c r="T167" s="188">
        <v>0</v>
      </c>
      <c r="U167" s="188">
        <v>0</v>
      </c>
      <c r="V167" s="236">
        <v>0</v>
      </c>
      <c r="W167" s="236">
        <v>0</v>
      </c>
      <c r="X167" s="218">
        <v>0</v>
      </c>
      <c r="Y167" s="205">
        <v>0</v>
      </c>
      <c r="Z167" s="205"/>
      <c r="AA167" s="205"/>
      <c r="AB167" s="205"/>
      <c r="AC167" s="205"/>
      <c r="AD167" s="205"/>
      <c r="AE167" s="205"/>
      <c r="AF167" s="205"/>
      <c r="AG167" s="205"/>
      <c r="AH167" s="205"/>
      <c r="AI167" s="205"/>
      <c r="AJ167" s="218"/>
      <c r="AK167" s="132">
        <f>C167-O167</f>
        <v>52</v>
      </c>
      <c r="AL167" s="132">
        <f>D167-P167</f>
        <v>138</v>
      </c>
      <c r="AM167" s="59">
        <f t="shared" ref="AM167:AT167" si="140">IF(Q167=0,0,E167-Q167)</f>
        <v>0</v>
      </c>
      <c r="AN167" s="59">
        <f t="shared" si="140"/>
        <v>0</v>
      </c>
      <c r="AO167" s="59">
        <f t="shared" si="140"/>
        <v>0</v>
      </c>
      <c r="AP167" s="57">
        <f t="shared" si="140"/>
        <v>0</v>
      </c>
      <c r="AQ167" s="57">
        <f t="shared" si="140"/>
        <v>0</v>
      </c>
      <c r="AR167" s="234">
        <f t="shared" si="140"/>
        <v>0</v>
      </c>
      <c r="AS167" s="234">
        <f t="shared" si="140"/>
        <v>0</v>
      </c>
      <c r="AT167" s="129">
        <f t="shared" si="140"/>
        <v>0</v>
      </c>
    </row>
    <row r="168" spans="1:46" x14ac:dyDescent="0.25">
      <c r="A168" s="4"/>
      <c r="B168" s="36" t="s">
        <v>51</v>
      </c>
      <c r="C168" s="134"/>
      <c r="D168" s="135"/>
      <c r="E168" s="135"/>
      <c r="F168" s="135"/>
      <c r="G168" s="135"/>
      <c r="H168" s="136"/>
      <c r="I168" s="135"/>
      <c r="J168" s="136"/>
      <c r="K168" s="135"/>
      <c r="L168" s="136"/>
      <c r="M168" s="136"/>
      <c r="N168" s="137"/>
      <c r="O168" s="134"/>
      <c r="P168" s="188"/>
      <c r="Q168" s="188"/>
      <c r="R168" s="188"/>
      <c r="S168" s="188"/>
      <c r="T168" s="188"/>
      <c r="U168" s="188"/>
      <c r="V168" s="236"/>
      <c r="W168" s="236">
        <v>0</v>
      </c>
      <c r="X168" s="218">
        <v>0</v>
      </c>
      <c r="Y168" s="205">
        <v>0</v>
      </c>
      <c r="Z168" s="205"/>
      <c r="AA168" s="205"/>
      <c r="AB168" s="205"/>
      <c r="AC168" s="205"/>
      <c r="AD168" s="205"/>
      <c r="AE168" s="205"/>
      <c r="AF168" s="205"/>
      <c r="AG168" s="205"/>
      <c r="AH168" s="205"/>
      <c r="AI168" s="205"/>
      <c r="AJ168" s="218"/>
      <c r="AK168" s="132"/>
      <c r="AL168" s="132"/>
      <c r="AM168" s="59"/>
      <c r="AN168" s="59"/>
      <c r="AO168" s="59"/>
      <c r="AP168" s="57"/>
      <c r="AQ168" s="57"/>
      <c r="AR168" s="234"/>
      <c r="AS168" s="234"/>
      <c r="AT168" s="129"/>
    </row>
    <row r="169" spans="1:46" x14ac:dyDescent="0.25">
      <c r="A169" s="4"/>
      <c r="B169" s="36" t="s">
        <v>52</v>
      </c>
      <c r="C169" s="134"/>
      <c r="D169" s="135"/>
      <c r="E169" s="135"/>
      <c r="F169" s="135"/>
      <c r="G169" s="135"/>
      <c r="H169" s="136"/>
      <c r="I169" s="135"/>
      <c r="J169" s="136"/>
      <c r="K169" s="135"/>
      <c r="L169" s="136"/>
      <c r="M169" s="136"/>
      <c r="N169" s="137"/>
      <c r="O169" s="134"/>
      <c r="P169" s="188"/>
      <c r="Q169" s="188"/>
      <c r="R169" s="188"/>
      <c r="S169" s="188"/>
      <c r="T169" s="188"/>
      <c r="U169" s="188"/>
      <c r="V169" s="236"/>
      <c r="W169" s="236">
        <v>0</v>
      </c>
      <c r="X169" s="218">
        <v>0</v>
      </c>
      <c r="Y169" s="205">
        <v>0</v>
      </c>
      <c r="Z169" s="205"/>
      <c r="AA169" s="205"/>
      <c r="AB169" s="205"/>
      <c r="AC169" s="205"/>
      <c r="AD169" s="205"/>
      <c r="AE169" s="205"/>
      <c r="AF169" s="205"/>
      <c r="AG169" s="205"/>
      <c r="AH169" s="205"/>
      <c r="AI169" s="205"/>
      <c r="AJ169" s="218"/>
      <c r="AK169" s="132"/>
      <c r="AL169" s="132"/>
      <c r="AM169" s="59"/>
      <c r="AN169" s="59"/>
      <c r="AO169" s="59"/>
      <c r="AP169" s="57"/>
      <c r="AQ169" s="57"/>
      <c r="AR169" s="234"/>
      <c r="AS169" s="234"/>
      <c r="AT169" s="129"/>
    </row>
    <row r="170" spans="1:46" x14ac:dyDescent="0.25">
      <c r="A170" s="4"/>
      <c r="B170" s="36" t="s">
        <v>42</v>
      </c>
      <c r="C170" s="134">
        <v>6</v>
      </c>
      <c r="D170" s="135">
        <v>9</v>
      </c>
      <c r="E170" s="135">
        <v>83</v>
      </c>
      <c r="F170" s="135">
        <v>41</v>
      </c>
      <c r="G170" s="135">
        <v>89</v>
      </c>
      <c r="H170" s="136">
        <v>53</v>
      </c>
      <c r="I170" s="135">
        <v>43</v>
      </c>
      <c r="J170" s="136">
        <v>77</v>
      </c>
      <c r="K170" s="135">
        <v>10</v>
      </c>
      <c r="L170" s="136">
        <v>9</v>
      </c>
      <c r="M170" s="136">
        <v>25</v>
      </c>
      <c r="N170" s="137">
        <v>29</v>
      </c>
      <c r="O170" s="134">
        <v>7</v>
      </c>
      <c r="P170" s="188">
        <v>0</v>
      </c>
      <c r="Q170" s="188">
        <v>0</v>
      </c>
      <c r="R170" s="188">
        <v>0</v>
      </c>
      <c r="S170" s="188">
        <v>0</v>
      </c>
      <c r="T170" s="188">
        <v>0</v>
      </c>
      <c r="U170" s="188">
        <v>0</v>
      </c>
      <c r="V170" s="236">
        <v>0</v>
      </c>
      <c r="W170" s="236">
        <v>0</v>
      </c>
      <c r="X170" s="218">
        <v>0</v>
      </c>
      <c r="Y170" s="205">
        <v>0</v>
      </c>
      <c r="Z170" s="205"/>
      <c r="AA170" s="205"/>
      <c r="AB170" s="205"/>
      <c r="AC170" s="205"/>
      <c r="AD170" s="205"/>
      <c r="AE170" s="205"/>
      <c r="AF170" s="205"/>
      <c r="AG170" s="205"/>
      <c r="AH170" s="205"/>
      <c r="AI170" s="205"/>
      <c r="AJ170" s="218"/>
      <c r="AK170" s="132">
        <f>C170-O170</f>
        <v>-1</v>
      </c>
      <c r="AL170" s="132">
        <f>D170-P170</f>
        <v>9</v>
      </c>
      <c r="AM170" s="59">
        <f t="shared" ref="AM170:AT170" si="141">IF(Q170=0,0,E170-Q170)</f>
        <v>0</v>
      </c>
      <c r="AN170" s="59">
        <f t="shared" si="141"/>
        <v>0</v>
      </c>
      <c r="AO170" s="59">
        <f t="shared" si="141"/>
        <v>0</v>
      </c>
      <c r="AP170" s="57">
        <f t="shared" si="141"/>
        <v>0</v>
      </c>
      <c r="AQ170" s="57">
        <f t="shared" si="141"/>
        <v>0</v>
      </c>
      <c r="AR170" s="234">
        <f t="shared" si="141"/>
        <v>0</v>
      </c>
      <c r="AS170" s="234">
        <f t="shared" si="141"/>
        <v>0</v>
      </c>
      <c r="AT170" s="129">
        <f t="shared" si="141"/>
        <v>0</v>
      </c>
    </row>
    <row r="171" spans="1:46" x14ac:dyDescent="0.25">
      <c r="A171" s="4"/>
      <c r="B171" s="36" t="s">
        <v>51</v>
      </c>
      <c r="C171" s="134"/>
      <c r="D171" s="135"/>
      <c r="E171" s="135"/>
      <c r="F171" s="135"/>
      <c r="G171" s="135"/>
      <c r="H171" s="136"/>
      <c r="I171" s="135"/>
      <c r="J171" s="136"/>
      <c r="K171" s="135"/>
      <c r="L171" s="136"/>
      <c r="M171" s="136"/>
      <c r="N171" s="137"/>
      <c r="O171" s="134"/>
      <c r="P171" s="188"/>
      <c r="Q171" s="188"/>
      <c r="R171" s="188"/>
      <c r="S171" s="188"/>
      <c r="T171" s="188"/>
      <c r="U171" s="188"/>
      <c r="V171" s="236"/>
      <c r="W171" s="236">
        <v>0</v>
      </c>
      <c r="X171" s="218">
        <v>0</v>
      </c>
      <c r="Y171" s="205">
        <v>0</v>
      </c>
      <c r="Z171" s="205"/>
      <c r="AA171" s="205"/>
      <c r="AB171" s="205"/>
      <c r="AC171" s="205"/>
      <c r="AD171" s="205"/>
      <c r="AE171" s="205"/>
      <c r="AF171" s="205"/>
      <c r="AG171" s="205"/>
      <c r="AH171" s="205"/>
      <c r="AI171" s="205"/>
      <c r="AJ171" s="218"/>
      <c r="AK171" s="132"/>
      <c r="AL171" s="132"/>
      <c r="AM171" s="59"/>
      <c r="AN171" s="59"/>
      <c r="AO171" s="59"/>
      <c r="AP171" s="57"/>
      <c r="AQ171" s="57"/>
      <c r="AR171" s="234"/>
      <c r="AS171" s="234"/>
      <c r="AT171" s="129"/>
    </row>
    <row r="172" spans="1:46" x14ac:dyDescent="0.25">
      <c r="A172" s="4"/>
      <c r="B172" s="36" t="s">
        <v>52</v>
      </c>
      <c r="C172" s="134"/>
      <c r="D172" s="135"/>
      <c r="E172" s="135"/>
      <c r="F172" s="135"/>
      <c r="G172" s="135"/>
      <c r="H172" s="136"/>
      <c r="I172" s="135"/>
      <c r="J172" s="136"/>
      <c r="K172" s="135"/>
      <c r="L172" s="136"/>
      <c r="M172" s="136"/>
      <c r="N172" s="137"/>
      <c r="O172" s="134"/>
      <c r="P172" s="188"/>
      <c r="Q172" s="188"/>
      <c r="R172" s="188"/>
      <c r="S172" s="188"/>
      <c r="T172" s="188"/>
      <c r="U172" s="188"/>
      <c r="V172" s="236"/>
      <c r="W172" s="236">
        <v>0</v>
      </c>
      <c r="X172" s="218">
        <v>0</v>
      </c>
      <c r="Y172" s="205">
        <v>0</v>
      </c>
      <c r="Z172" s="205"/>
      <c r="AA172" s="205"/>
      <c r="AB172" s="205"/>
      <c r="AC172" s="205"/>
      <c r="AD172" s="205"/>
      <c r="AE172" s="205"/>
      <c r="AF172" s="205"/>
      <c r="AG172" s="205"/>
      <c r="AH172" s="205"/>
      <c r="AI172" s="205"/>
      <c r="AJ172" s="218"/>
      <c r="AK172" s="132"/>
      <c r="AL172" s="132"/>
      <c r="AM172" s="59"/>
      <c r="AN172" s="59"/>
      <c r="AO172" s="59"/>
      <c r="AP172" s="57"/>
      <c r="AQ172" s="57"/>
      <c r="AR172" s="234"/>
      <c r="AS172" s="234"/>
      <c r="AT172" s="129"/>
    </row>
    <row r="173" spans="1:46" x14ac:dyDescent="0.25">
      <c r="A173" s="4"/>
      <c r="B173" s="36" t="s">
        <v>43</v>
      </c>
      <c r="C173" s="134">
        <v>0</v>
      </c>
      <c r="D173" s="135">
        <v>4</v>
      </c>
      <c r="E173" s="135">
        <v>4</v>
      </c>
      <c r="F173" s="135">
        <v>6</v>
      </c>
      <c r="G173" s="135">
        <v>4</v>
      </c>
      <c r="H173" s="136">
        <v>4</v>
      </c>
      <c r="I173" s="135">
        <v>5</v>
      </c>
      <c r="J173" s="136">
        <v>12</v>
      </c>
      <c r="K173" s="135">
        <v>8</v>
      </c>
      <c r="L173" s="136">
        <v>4</v>
      </c>
      <c r="M173" s="136">
        <v>1</v>
      </c>
      <c r="N173" s="137">
        <v>3</v>
      </c>
      <c r="O173" s="134">
        <v>1</v>
      </c>
      <c r="P173" s="188">
        <v>0</v>
      </c>
      <c r="Q173" s="188">
        <v>0</v>
      </c>
      <c r="R173" s="188">
        <v>0</v>
      </c>
      <c r="S173" s="188">
        <v>0</v>
      </c>
      <c r="T173" s="188">
        <v>0</v>
      </c>
      <c r="U173" s="188">
        <v>0</v>
      </c>
      <c r="V173" s="236">
        <v>5</v>
      </c>
      <c r="W173" s="236">
        <v>0</v>
      </c>
      <c r="X173" s="218">
        <v>2</v>
      </c>
      <c r="Y173" s="205">
        <v>0</v>
      </c>
      <c r="Z173" s="205"/>
      <c r="AA173" s="205"/>
      <c r="AB173" s="205"/>
      <c r="AC173" s="205"/>
      <c r="AD173" s="205"/>
      <c r="AE173" s="205"/>
      <c r="AF173" s="205"/>
      <c r="AG173" s="205"/>
      <c r="AH173" s="205"/>
      <c r="AI173" s="205"/>
      <c r="AJ173" s="218"/>
      <c r="AK173" s="132">
        <f t="shared" ref="AK173:AL175" si="142">C173-O173</f>
        <v>-1</v>
      </c>
      <c r="AL173" s="132">
        <f t="shared" si="142"/>
        <v>4</v>
      </c>
      <c r="AM173" s="59">
        <f t="shared" ref="AM173:AT175" si="143">IF(Q173=0,0,E173-Q173)</f>
        <v>0</v>
      </c>
      <c r="AN173" s="59">
        <f t="shared" si="143"/>
        <v>0</v>
      </c>
      <c r="AO173" s="59">
        <f t="shared" si="143"/>
        <v>0</v>
      </c>
      <c r="AP173" s="57">
        <f t="shared" si="143"/>
        <v>0</v>
      </c>
      <c r="AQ173" s="57">
        <f t="shared" si="143"/>
        <v>0</v>
      </c>
      <c r="AR173" s="234">
        <f t="shared" si="143"/>
        <v>7</v>
      </c>
      <c r="AS173" s="234">
        <f t="shared" si="143"/>
        <v>0</v>
      </c>
      <c r="AT173" s="129">
        <f t="shared" si="143"/>
        <v>2</v>
      </c>
    </row>
    <row r="174" spans="1:46" x14ac:dyDescent="0.25">
      <c r="A174" s="4"/>
      <c r="B174" s="36" t="s">
        <v>44</v>
      </c>
      <c r="C174" s="134">
        <v>0</v>
      </c>
      <c r="D174" s="135">
        <v>4</v>
      </c>
      <c r="E174" s="135">
        <v>11</v>
      </c>
      <c r="F174" s="135">
        <v>5</v>
      </c>
      <c r="G174" s="135">
        <v>8</v>
      </c>
      <c r="H174" s="136">
        <v>5</v>
      </c>
      <c r="I174" s="135">
        <v>5</v>
      </c>
      <c r="J174" s="136">
        <v>12</v>
      </c>
      <c r="K174" s="135">
        <v>2</v>
      </c>
      <c r="L174" s="136">
        <v>4</v>
      </c>
      <c r="M174" s="136">
        <v>2</v>
      </c>
      <c r="N174" s="137">
        <v>4</v>
      </c>
      <c r="O174" s="134">
        <v>1</v>
      </c>
      <c r="P174" s="188">
        <v>0</v>
      </c>
      <c r="Q174" s="188">
        <v>0</v>
      </c>
      <c r="R174" s="188">
        <v>0</v>
      </c>
      <c r="S174" s="188">
        <v>0</v>
      </c>
      <c r="T174" s="188">
        <v>0</v>
      </c>
      <c r="U174" s="188">
        <v>0</v>
      </c>
      <c r="V174" s="236">
        <v>1</v>
      </c>
      <c r="W174" s="236">
        <v>3</v>
      </c>
      <c r="X174" s="218">
        <v>2</v>
      </c>
      <c r="Y174" s="205">
        <v>0</v>
      </c>
      <c r="Z174" s="205"/>
      <c r="AA174" s="205"/>
      <c r="AB174" s="205"/>
      <c r="AC174" s="205"/>
      <c r="AD174" s="205"/>
      <c r="AE174" s="205"/>
      <c r="AF174" s="205"/>
      <c r="AG174" s="205"/>
      <c r="AH174" s="205"/>
      <c r="AI174" s="205"/>
      <c r="AJ174" s="218"/>
      <c r="AK174" s="132">
        <f t="shared" si="142"/>
        <v>-1</v>
      </c>
      <c r="AL174" s="132">
        <f t="shared" si="142"/>
        <v>4</v>
      </c>
      <c r="AM174" s="59">
        <f t="shared" si="143"/>
        <v>0</v>
      </c>
      <c r="AN174" s="59">
        <f t="shared" si="143"/>
        <v>0</v>
      </c>
      <c r="AO174" s="59">
        <f t="shared" si="143"/>
        <v>0</v>
      </c>
      <c r="AP174" s="57">
        <f t="shared" si="143"/>
        <v>0</v>
      </c>
      <c r="AQ174" s="57">
        <f t="shared" si="143"/>
        <v>0</v>
      </c>
      <c r="AR174" s="234">
        <f t="shared" si="143"/>
        <v>11</v>
      </c>
      <c r="AS174" s="234">
        <f t="shared" si="143"/>
        <v>-1</v>
      </c>
      <c r="AT174" s="129">
        <f t="shared" si="143"/>
        <v>2</v>
      </c>
    </row>
    <row r="175" spans="1:46" x14ac:dyDescent="0.25">
      <c r="A175" s="4"/>
      <c r="B175" s="36" t="s">
        <v>45</v>
      </c>
      <c r="C175" s="134">
        <v>0</v>
      </c>
      <c r="D175" s="135">
        <v>0</v>
      </c>
      <c r="E175" s="135">
        <v>0</v>
      </c>
      <c r="F175" s="135">
        <v>0</v>
      </c>
      <c r="G175" s="135">
        <v>0</v>
      </c>
      <c r="H175" s="136">
        <v>0</v>
      </c>
      <c r="I175" s="135">
        <v>0</v>
      </c>
      <c r="J175" s="136">
        <v>0</v>
      </c>
      <c r="K175" s="135">
        <v>0</v>
      </c>
      <c r="L175" s="136">
        <v>0</v>
      </c>
      <c r="M175" s="136">
        <v>0</v>
      </c>
      <c r="N175" s="137">
        <v>0</v>
      </c>
      <c r="O175" s="134">
        <v>0</v>
      </c>
      <c r="P175" s="188">
        <v>0</v>
      </c>
      <c r="Q175" s="188">
        <v>0</v>
      </c>
      <c r="R175" s="188">
        <v>0</v>
      </c>
      <c r="S175" s="188">
        <v>0</v>
      </c>
      <c r="T175" s="188">
        <v>0</v>
      </c>
      <c r="U175" s="188">
        <v>0</v>
      </c>
      <c r="V175" s="236">
        <v>0</v>
      </c>
      <c r="W175" s="236">
        <v>0</v>
      </c>
      <c r="X175" s="218">
        <v>0</v>
      </c>
      <c r="Y175" s="205">
        <v>0</v>
      </c>
      <c r="Z175" s="205"/>
      <c r="AA175" s="205"/>
      <c r="AB175" s="205"/>
      <c r="AC175" s="205"/>
      <c r="AD175" s="205"/>
      <c r="AE175" s="205"/>
      <c r="AF175" s="205"/>
      <c r="AG175" s="205"/>
      <c r="AH175" s="205"/>
      <c r="AI175" s="205"/>
      <c r="AJ175" s="218"/>
      <c r="AK175" s="132">
        <f t="shared" si="142"/>
        <v>0</v>
      </c>
      <c r="AL175" s="132">
        <f t="shared" si="142"/>
        <v>0</v>
      </c>
      <c r="AM175" s="59">
        <f t="shared" si="143"/>
        <v>0</v>
      </c>
      <c r="AN175" s="59">
        <f t="shared" si="143"/>
        <v>0</v>
      </c>
      <c r="AO175" s="59">
        <f t="shared" si="143"/>
        <v>0</v>
      </c>
      <c r="AP175" s="57">
        <f t="shared" si="143"/>
        <v>0</v>
      </c>
      <c r="AQ175" s="57">
        <f t="shared" si="143"/>
        <v>0</v>
      </c>
      <c r="AR175" s="234">
        <f t="shared" si="143"/>
        <v>0</v>
      </c>
      <c r="AS175" s="234">
        <f t="shared" si="143"/>
        <v>0</v>
      </c>
      <c r="AT175" s="129">
        <f t="shared" si="143"/>
        <v>0</v>
      </c>
    </row>
    <row r="176" spans="1:46" x14ac:dyDescent="0.25">
      <c r="A176" s="4"/>
      <c r="B176" s="36" t="s">
        <v>46</v>
      </c>
      <c r="C176" s="138">
        <f>SUM(C167:C175)</f>
        <v>102</v>
      </c>
      <c r="D176" s="136">
        <f>SUM(D167:D175)</f>
        <v>155</v>
      </c>
      <c r="E176" s="136">
        <f t="shared" ref="E176:T176" si="144">SUM(E167:E175)</f>
        <v>181</v>
      </c>
      <c r="F176" s="136">
        <f t="shared" si="144"/>
        <v>181</v>
      </c>
      <c r="G176" s="136">
        <f t="shared" si="144"/>
        <v>283</v>
      </c>
      <c r="H176" s="136">
        <f t="shared" si="144"/>
        <v>168</v>
      </c>
      <c r="I176" s="136">
        <f t="shared" si="144"/>
        <v>148</v>
      </c>
      <c r="J176" s="136">
        <f t="shared" si="144"/>
        <v>269</v>
      </c>
      <c r="K176" s="136">
        <f t="shared" si="144"/>
        <v>84</v>
      </c>
      <c r="L176" s="136">
        <f t="shared" si="144"/>
        <v>70</v>
      </c>
      <c r="M176" s="136">
        <f t="shared" si="144"/>
        <v>216</v>
      </c>
      <c r="N176" s="198">
        <f t="shared" si="144"/>
        <v>192</v>
      </c>
      <c r="O176" s="136">
        <f t="shared" si="144"/>
        <v>53</v>
      </c>
      <c r="P176" s="188">
        <f t="shared" si="144"/>
        <v>0</v>
      </c>
      <c r="Q176" s="188">
        <f t="shared" si="144"/>
        <v>0</v>
      </c>
      <c r="R176" s="188">
        <f t="shared" si="144"/>
        <v>0</v>
      </c>
      <c r="S176" s="136">
        <f t="shared" si="144"/>
        <v>0</v>
      </c>
      <c r="T176" s="136">
        <f t="shared" si="144"/>
        <v>0</v>
      </c>
      <c r="U176" s="136">
        <f>SUM(U167:U175)</f>
        <v>0</v>
      </c>
      <c r="V176" s="205">
        <f t="shared" ref="V176:X176" si="145">SUM(V167:V175)</f>
        <v>6</v>
      </c>
      <c r="W176" s="205">
        <f t="shared" si="145"/>
        <v>3</v>
      </c>
      <c r="X176" s="211">
        <f t="shared" si="145"/>
        <v>4</v>
      </c>
      <c r="Y176" s="205">
        <f t="shared" ref="Y176" si="146">SUM(Y167:Y175)</f>
        <v>0</v>
      </c>
      <c r="Z176" s="205"/>
      <c r="AA176" s="205"/>
      <c r="AB176" s="205"/>
      <c r="AC176" s="205"/>
      <c r="AD176" s="205"/>
      <c r="AE176" s="205"/>
      <c r="AF176" s="205"/>
      <c r="AG176" s="205"/>
      <c r="AH176" s="205"/>
      <c r="AI176" s="205"/>
      <c r="AJ176" s="218"/>
      <c r="AK176" s="132">
        <f>SUM(AK167:AK175)</f>
        <v>49</v>
      </c>
      <c r="AL176" s="132">
        <f>SUM(AL167:AL175)</f>
        <v>155</v>
      </c>
      <c r="AM176" s="136">
        <f t="shared" ref="AM176:AP176" si="147">SUM(AM167:AM175)</f>
        <v>0</v>
      </c>
      <c r="AN176" s="136">
        <f t="shared" si="147"/>
        <v>0</v>
      </c>
      <c r="AO176" s="136">
        <f t="shared" si="147"/>
        <v>0</v>
      </c>
      <c r="AP176" s="135">
        <f t="shared" si="147"/>
        <v>0</v>
      </c>
      <c r="AQ176" s="135">
        <f t="shared" ref="AQ176:AT176" si="148">SUM(AQ167:AQ175)</f>
        <v>0</v>
      </c>
      <c r="AR176" s="205">
        <f t="shared" si="148"/>
        <v>18</v>
      </c>
      <c r="AS176" s="205">
        <f t="shared" si="148"/>
        <v>-1</v>
      </c>
      <c r="AT176" s="137">
        <f t="shared" si="148"/>
        <v>4</v>
      </c>
    </row>
    <row r="177" spans="1:46" x14ac:dyDescent="0.25">
      <c r="A177" s="4">
        <f>+A166+1</f>
        <v>19</v>
      </c>
      <c r="B177" s="48" t="s">
        <v>24</v>
      </c>
      <c r="C177" s="139"/>
      <c r="D177" s="127"/>
      <c r="E177" s="127"/>
      <c r="F177" s="127"/>
      <c r="G177" s="127"/>
      <c r="H177" s="139"/>
      <c r="I177" s="127"/>
      <c r="J177" s="139"/>
      <c r="K177" s="127"/>
      <c r="L177" s="139"/>
      <c r="M177" s="139"/>
      <c r="N177" s="140"/>
      <c r="O177" s="141"/>
      <c r="P177" s="124"/>
      <c r="Q177" s="123"/>
      <c r="R177" s="124"/>
      <c r="S177" s="127"/>
      <c r="T177" s="139"/>
      <c r="U177" s="139"/>
      <c r="V177" s="237"/>
      <c r="W177" s="237"/>
      <c r="X177" s="219"/>
      <c r="Y177" s="237"/>
      <c r="Z177" s="237"/>
      <c r="AA177" s="237"/>
      <c r="AB177" s="237"/>
      <c r="AC177" s="237"/>
      <c r="AD177" s="237"/>
      <c r="AE177" s="237"/>
      <c r="AF177" s="237"/>
      <c r="AG177" s="237"/>
      <c r="AH177" s="237"/>
      <c r="AI177" s="237"/>
      <c r="AJ177" s="219"/>
      <c r="AK177" s="132"/>
      <c r="AL177" s="132"/>
      <c r="AM177" s="127"/>
      <c r="AN177" s="139"/>
      <c r="AO177" s="127"/>
      <c r="AP177" s="127"/>
      <c r="AQ177" s="127"/>
      <c r="AR177" s="237"/>
      <c r="AS177" s="237"/>
      <c r="AT177" s="140"/>
    </row>
    <row r="178" spans="1:46" x14ac:dyDescent="0.25">
      <c r="A178" s="4"/>
      <c r="B178" s="36" t="s">
        <v>41</v>
      </c>
      <c r="C178" s="142">
        <v>908</v>
      </c>
      <c r="D178" s="143">
        <v>1005</v>
      </c>
      <c r="E178" s="143">
        <v>1087</v>
      </c>
      <c r="F178" s="143">
        <v>1122</v>
      </c>
      <c r="G178" s="143">
        <v>1166</v>
      </c>
      <c r="H178" s="144">
        <v>1062</v>
      </c>
      <c r="I178" s="143">
        <v>998</v>
      </c>
      <c r="J178" s="144">
        <v>997</v>
      </c>
      <c r="K178" s="143">
        <v>890</v>
      </c>
      <c r="L178" s="144">
        <v>778</v>
      </c>
      <c r="M178" s="144">
        <v>768</v>
      </c>
      <c r="N178" s="145">
        <v>860</v>
      </c>
      <c r="O178" s="142">
        <v>733</v>
      </c>
      <c r="P178" s="194">
        <v>459</v>
      </c>
      <c r="Q178" s="197">
        <v>376</v>
      </c>
      <c r="R178" s="194">
        <v>367</v>
      </c>
      <c r="S178" s="143">
        <v>360</v>
      </c>
      <c r="T178" s="144">
        <v>340</v>
      </c>
      <c r="U178" s="144">
        <v>389</v>
      </c>
      <c r="V178" s="206">
        <v>391</v>
      </c>
      <c r="W178" s="206">
        <v>539</v>
      </c>
      <c r="X178" s="220">
        <v>505</v>
      </c>
      <c r="Y178" s="206">
        <v>477</v>
      </c>
      <c r="Z178" s="206"/>
      <c r="AA178" s="206"/>
      <c r="AB178" s="206"/>
      <c r="AC178" s="206"/>
      <c r="AD178" s="206"/>
      <c r="AE178" s="206"/>
      <c r="AF178" s="206"/>
      <c r="AG178" s="206"/>
      <c r="AH178" s="206"/>
      <c r="AI178" s="206"/>
      <c r="AJ178" s="220"/>
      <c r="AK178" s="132">
        <f>C178-O178</f>
        <v>175</v>
      </c>
      <c r="AL178" s="132">
        <f>D178-P178</f>
        <v>546</v>
      </c>
      <c r="AM178" s="59">
        <f t="shared" ref="AM178:AT178" si="149">IF(Q178=0,0,E178-Q178)</f>
        <v>711</v>
      </c>
      <c r="AN178" s="59">
        <f t="shared" si="149"/>
        <v>755</v>
      </c>
      <c r="AO178" s="59">
        <f t="shared" si="149"/>
        <v>806</v>
      </c>
      <c r="AP178" s="57">
        <f t="shared" si="149"/>
        <v>722</v>
      </c>
      <c r="AQ178" s="57">
        <f t="shared" si="149"/>
        <v>609</v>
      </c>
      <c r="AR178" s="234">
        <f t="shared" si="149"/>
        <v>606</v>
      </c>
      <c r="AS178" s="234">
        <f t="shared" si="149"/>
        <v>351</v>
      </c>
      <c r="AT178" s="129">
        <f t="shared" si="149"/>
        <v>273</v>
      </c>
    </row>
    <row r="179" spans="1:46" x14ac:dyDescent="0.25">
      <c r="A179" s="4"/>
      <c r="B179" s="36" t="s">
        <v>51</v>
      </c>
      <c r="C179" s="142"/>
      <c r="D179" s="143"/>
      <c r="E179" s="143"/>
      <c r="F179" s="143"/>
      <c r="G179" s="143"/>
      <c r="H179" s="144"/>
      <c r="I179" s="143"/>
      <c r="J179" s="144"/>
      <c r="K179" s="143"/>
      <c r="L179" s="144"/>
      <c r="M179" s="144"/>
      <c r="N179" s="145"/>
      <c r="O179" s="142"/>
      <c r="P179" s="194"/>
      <c r="Q179" s="197"/>
      <c r="R179" s="194"/>
      <c r="S179" s="143"/>
      <c r="T179" s="144"/>
      <c r="U179" s="144"/>
      <c r="V179" s="206"/>
      <c r="W179" s="206">
        <v>463</v>
      </c>
      <c r="X179" s="220">
        <v>419</v>
      </c>
      <c r="Y179" s="206"/>
      <c r="Z179" s="206"/>
      <c r="AA179" s="206"/>
      <c r="AB179" s="206"/>
      <c r="AC179" s="206"/>
      <c r="AD179" s="206"/>
      <c r="AE179" s="206"/>
      <c r="AF179" s="206"/>
      <c r="AG179" s="206"/>
      <c r="AH179" s="206"/>
      <c r="AI179" s="206"/>
      <c r="AJ179" s="220"/>
      <c r="AK179" s="132"/>
      <c r="AL179" s="132"/>
      <c r="AM179" s="59"/>
      <c r="AN179" s="59"/>
      <c r="AO179" s="59"/>
      <c r="AP179" s="57"/>
      <c r="AQ179" s="57"/>
      <c r="AR179" s="234"/>
      <c r="AS179" s="234"/>
      <c r="AT179" s="129"/>
    </row>
    <row r="180" spans="1:46" x14ac:dyDescent="0.25">
      <c r="A180" s="4"/>
      <c r="B180" s="36" t="s">
        <v>52</v>
      </c>
      <c r="C180" s="142"/>
      <c r="D180" s="143"/>
      <c r="E180" s="143"/>
      <c r="F180" s="143"/>
      <c r="G180" s="143"/>
      <c r="H180" s="144"/>
      <c r="I180" s="143"/>
      <c r="J180" s="144"/>
      <c r="K180" s="143"/>
      <c r="L180" s="144"/>
      <c r="M180" s="144"/>
      <c r="N180" s="145"/>
      <c r="O180" s="142"/>
      <c r="P180" s="194"/>
      <c r="Q180" s="197"/>
      <c r="R180" s="194"/>
      <c r="S180" s="143"/>
      <c r="T180" s="144"/>
      <c r="U180" s="144"/>
      <c r="V180" s="206"/>
      <c r="W180" s="206">
        <v>76</v>
      </c>
      <c r="X180" s="220">
        <v>86</v>
      </c>
      <c r="Y180" s="206"/>
      <c r="Z180" s="206"/>
      <c r="AA180" s="206"/>
      <c r="AB180" s="206"/>
      <c r="AC180" s="206"/>
      <c r="AD180" s="206"/>
      <c r="AE180" s="206"/>
      <c r="AF180" s="206"/>
      <c r="AG180" s="206"/>
      <c r="AH180" s="206"/>
      <c r="AI180" s="206"/>
      <c r="AJ180" s="220"/>
      <c r="AK180" s="132"/>
      <c r="AL180" s="132"/>
      <c r="AM180" s="59"/>
      <c r="AN180" s="59"/>
      <c r="AO180" s="59"/>
      <c r="AP180" s="57"/>
      <c r="AQ180" s="57"/>
      <c r="AR180" s="234"/>
      <c r="AS180" s="234"/>
      <c r="AT180" s="129"/>
    </row>
    <row r="181" spans="1:46" x14ac:dyDescent="0.25">
      <c r="A181" s="4"/>
      <c r="B181" s="36" t="s">
        <v>42</v>
      </c>
      <c r="C181" s="142">
        <v>286</v>
      </c>
      <c r="D181" s="143">
        <v>323</v>
      </c>
      <c r="E181" s="143">
        <v>456</v>
      </c>
      <c r="F181" s="143">
        <v>447</v>
      </c>
      <c r="G181" s="143">
        <v>442</v>
      </c>
      <c r="H181" s="144">
        <v>455</v>
      </c>
      <c r="I181" s="143">
        <v>494</v>
      </c>
      <c r="J181" s="144">
        <v>451</v>
      </c>
      <c r="K181" s="143">
        <v>376</v>
      </c>
      <c r="L181" s="144">
        <v>289</v>
      </c>
      <c r="M181" s="144">
        <v>244</v>
      </c>
      <c r="N181" s="145">
        <v>240</v>
      </c>
      <c r="O181" s="142">
        <v>242</v>
      </c>
      <c r="P181" s="194">
        <v>221</v>
      </c>
      <c r="Q181" s="197">
        <v>208</v>
      </c>
      <c r="R181" s="194">
        <v>193</v>
      </c>
      <c r="S181" s="143">
        <v>172</v>
      </c>
      <c r="T181" s="144">
        <v>144</v>
      </c>
      <c r="U181" s="144">
        <v>140</v>
      </c>
      <c r="V181" s="206">
        <v>146</v>
      </c>
      <c r="W181" s="206">
        <v>138</v>
      </c>
      <c r="X181" s="220">
        <v>124</v>
      </c>
      <c r="Y181" s="206">
        <v>125</v>
      </c>
      <c r="Z181" s="206"/>
      <c r="AA181" s="206"/>
      <c r="AB181" s="206"/>
      <c r="AC181" s="206"/>
      <c r="AD181" s="206"/>
      <c r="AE181" s="206"/>
      <c r="AF181" s="206"/>
      <c r="AG181" s="206"/>
      <c r="AH181" s="206"/>
      <c r="AI181" s="206"/>
      <c r="AJ181" s="220"/>
      <c r="AK181" s="132">
        <f>C181-O181</f>
        <v>44</v>
      </c>
      <c r="AL181" s="132">
        <f>D181-P181</f>
        <v>102</v>
      </c>
      <c r="AM181" s="59">
        <f t="shared" ref="AM181:AT181" si="150">IF(Q181=0,0,E181-Q181)</f>
        <v>248</v>
      </c>
      <c r="AN181" s="59">
        <f t="shared" si="150"/>
        <v>254</v>
      </c>
      <c r="AO181" s="59">
        <f t="shared" si="150"/>
        <v>270</v>
      </c>
      <c r="AP181" s="57">
        <f t="shared" si="150"/>
        <v>311</v>
      </c>
      <c r="AQ181" s="57">
        <f t="shared" si="150"/>
        <v>354</v>
      </c>
      <c r="AR181" s="234">
        <f t="shared" si="150"/>
        <v>305</v>
      </c>
      <c r="AS181" s="234">
        <f t="shared" si="150"/>
        <v>238</v>
      </c>
      <c r="AT181" s="129">
        <f t="shared" si="150"/>
        <v>165</v>
      </c>
    </row>
    <row r="182" spans="1:46" x14ac:dyDescent="0.25">
      <c r="A182" s="4"/>
      <c r="B182" s="36" t="s">
        <v>51</v>
      </c>
      <c r="C182" s="142"/>
      <c r="D182" s="143"/>
      <c r="E182" s="143"/>
      <c r="F182" s="143"/>
      <c r="G182" s="143"/>
      <c r="H182" s="144"/>
      <c r="I182" s="143"/>
      <c r="J182" s="144"/>
      <c r="K182" s="143"/>
      <c r="L182" s="144"/>
      <c r="M182" s="144"/>
      <c r="N182" s="145"/>
      <c r="O182" s="142"/>
      <c r="P182" s="194"/>
      <c r="Q182" s="197"/>
      <c r="R182" s="194"/>
      <c r="S182" s="143"/>
      <c r="T182" s="144"/>
      <c r="U182" s="144"/>
      <c r="V182" s="206"/>
      <c r="W182" s="206">
        <v>101</v>
      </c>
      <c r="X182" s="220">
        <v>86</v>
      </c>
      <c r="Y182" s="206"/>
      <c r="Z182" s="206"/>
      <c r="AA182" s="206"/>
      <c r="AB182" s="206"/>
      <c r="AC182" s="206"/>
      <c r="AD182" s="206"/>
      <c r="AE182" s="206"/>
      <c r="AF182" s="206"/>
      <c r="AG182" s="206"/>
      <c r="AH182" s="206"/>
      <c r="AI182" s="206"/>
      <c r="AJ182" s="220"/>
      <c r="AK182" s="132"/>
      <c r="AL182" s="132"/>
      <c r="AM182" s="59"/>
      <c r="AN182" s="59"/>
      <c r="AO182" s="59"/>
      <c r="AP182" s="57"/>
      <c r="AQ182" s="57"/>
      <c r="AR182" s="234"/>
      <c r="AS182" s="234"/>
      <c r="AT182" s="129"/>
    </row>
    <row r="183" spans="1:46" x14ac:dyDescent="0.25">
      <c r="A183" s="4"/>
      <c r="B183" s="36" t="s">
        <v>52</v>
      </c>
      <c r="C183" s="142"/>
      <c r="D183" s="143"/>
      <c r="E183" s="143"/>
      <c r="F183" s="143"/>
      <c r="G183" s="143"/>
      <c r="H183" s="144"/>
      <c r="I183" s="143"/>
      <c r="J183" s="144"/>
      <c r="K183" s="143"/>
      <c r="L183" s="144"/>
      <c r="M183" s="144"/>
      <c r="N183" s="145"/>
      <c r="O183" s="142"/>
      <c r="P183" s="194"/>
      <c r="Q183" s="197"/>
      <c r="R183" s="194"/>
      <c r="S183" s="143"/>
      <c r="T183" s="144"/>
      <c r="U183" s="144"/>
      <c r="V183" s="206"/>
      <c r="W183" s="206">
        <v>37</v>
      </c>
      <c r="X183" s="220">
        <v>38</v>
      </c>
      <c r="Y183" s="206"/>
      <c r="Z183" s="206"/>
      <c r="AA183" s="206"/>
      <c r="AB183" s="206"/>
      <c r="AC183" s="206"/>
      <c r="AD183" s="206"/>
      <c r="AE183" s="206"/>
      <c r="AF183" s="206"/>
      <c r="AG183" s="206"/>
      <c r="AH183" s="206"/>
      <c r="AI183" s="206"/>
      <c r="AJ183" s="220"/>
      <c r="AK183" s="132"/>
      <c r="AL183" s="132"/>
      <c r="AM183" s="59"/>
      <c r="AN183" s="59"/>
      <c r="AO183" s="59"/>
      <c r="AP183" s="57"/>
      <c r="AQ183" s="57"/>
      <c r="AR183" s="234"/>
      <c r="AS183" s="234"/>
      <c r="AT183" s="129"/>
    </row>
    <row r="184" spans="1:46" x14ac:dyDescent="0.25">
      <c r="A184" s="4"/>
      <c r="B184" s="36" t="s">
        <v>43</v>
      </c>
      <c r="C184" s="142">
        <v>7</v>
      </c>
      <c r="D184" s="143">
        <v>9</v>
      </c>
      <c r="E184" s="143">
        <v>7</v>
      </c>
      <c r="F184" s="143">
        <v>9</v>
      </c>
      <c r="G184" s="143">
        <v>7</v>
      </c>
      <c r="H184" s="144">
        <v>8</v>
      </c>
      <c r="I184" s="143">
        <v>8</v>
      </c>
      <c r="J184" s="144">
        <v>16</v>
      </c>
      <c r="K184" s="143">
        <v>11</v>
      </c>
      <c r="L184" s="144">
        <v>9</v>
      </c>
      <c r="M184" s="144">
        <v>4</v>
      </c>
      <c r="N184" s="145">
        <v>3</v>
      </c>
      <c r="O184" s="142">
        <v>8</v>
      </c>
      <c r="P184" s="194">
        <v>7</v>
      </c>
      <c r="Q184" s="197">
        <v>7</v>
      </c>
      <c r="R184" s="194">
        <v>7</v>
      </c>
      <c r="S184" s="143">
        <v>11</v>
      </c>
      <c r="T184" s="144">
        <v>12</v>
      </c>
      <c r="U184" s="144">
        <v>10</v>
      </c>
      <c r="V184" s="206">
        <v>8</v>
      </c>
      <c r="W184" s="206">
        <v>10</v>
      </c>
      <c r="X184" s="220">
        <v>10</v>
      </c>
      <c r="Y184" s="206">
        <v>11</v>
      </c>
      <c r="Z184" s="206"/>
      <c r="AA184" s="206"/>
      <c r="AB184" s="206"/>
      <c r="AC184" s="206"/>
      <c r="AD184" s="206"/>
      <c r="AE184" s="206"/>
      <c r="AF184" s="206"/>
      <c r="AG184" s="206"/>
      <c r="AH184" s="206"/>
      <c r="AI184" s="206"/>
      <c r="AJ184" s="220"/>
      <c r="AK184" s="132">
        <f t="shared" ref="AK184:AL186" si="151">C184-O184</f>
        <v>-1</v>
      </c>
      <c r="AL184" s="132">
        <f t="shared" si="151"/>
        <v>2</v>
      </c>
      <c r="AM184" s="59">
        <f t="shared" ref="AM184:AT186" si="152">IF(Q184=0,0,E184-Q184)</f>
        <v>0</v>
      </c>
      <c r="AN184" s="59">
        <f t="shared" si="152"/>
        <v>2</v>
      </c>
      <c r="AO184" s="59">
        <f t="shared" si="152"/>
        <v>-4</v>
      </c>
      <c r="AP184" s="57">
        <f t="shared" si="152"/>
        <v>-4</v>
      </c>
      <c r="AQ184" s="57">
        <f t="shared" si="152"/>
        <v>-2</v>
      </c>
      <c r="AR184" s="234">
        <f t="shared" si="152"/>
        <v>8</v>
      </c>
      <c r="AS184" s="234">
        <f t="shared" si="152"/>
        <v>1</v>
      </c>
      <c r="AT184" s="129">
        <f t="shared" si="152"/>
        <v>-1</v>
      </c>
    </row>
    <row r="185" spans="1:46" x14ac:dyDescent="0.25">
      <c r="A185" s="4"/>
      <c r="B185" s="36" t="s">
        <v>44</v>
      </c>
      <c r="C185" s="142">
        <v>1</v>
      </c>
      <c r="D185" s="143">
        <v>4</v>
      </c>
      <c r="E185" s="143">
        <v>8</v>
      </c>
      <c r="F185" s="143">
        <v>4</v>
      </c>
      <c r="G185" s="143">
        <v>4</v>
      </c>
      <c r="H185" s="144">
        <v>4</v>
      </c>
      <c r="I185" s="143">
        <v>6</v>
      </c>
      <c r="J185" s="144">
        <v>6</v>
      </c>
      <c r="K185" s="143">
        <v>5</v>
      </c>
      <c r="L185" s="144">
        <v>4</v>
      </c>
      <c r="M185" s="144">
        <v>4</v>
      </c>
      <c r="N185" s="145">
        <v>5</v>
      </c>
      <c r="O185" s="142">
        <v>3</v>
      </c>
      <c r="P185" s="194">
        <v>3</v>
      </c>
      <c r="Q185" s="197">
        <v>4</v>
      </c>
      <c r="R185" s="194">
        <v>8</v>
      </c>
      <c r="S185" s="143">
        <v>8</v>
      </c>
      <c r="T185" s="144">
        <v>16</v>
      </c>
      <c r="U185" s="144">
        <v>10</v>
      </c>
      <c r="V185" s="206">
        <v>42</v>
      </c>
      <c r="W185" s="206">
        <v>43</v>
      </c>
      <c r="X185" s="220">
        <v>30</v>
      </c>
      <c r="Y185" s="206">
        <v>31</v>
      </c>
      <c r="Z185" s="206"/>
      <c r="AA185" s="206"/>
      <c r="AB185" s="206"/>
      <c r="AC185" s="206"/>
      <c r="AD185" s="206"/>
      <c r="AE185" s="206"/>
      <c r="AF185" s="206"/>
      <c r="AG185" s="206"/>
      <c r="AH185" s="206"/>
      <c r="AI185" s="206"/>
      <c r="AJ185" s="220"/>
      <c r="AK185" s="132">
        <f t="shared" si="151"/>
        <v>-2</v>
      </c>
      <c r="AL185" s="132">
        <f t="shared" si="151"/>
        <v>1</v>
      </c>
      <c r="AM185" s="59">
        <f t="shared" si="152"/>
        <v>4</v>
      </c>
      <c r="AN185" s="59">
        <f t="shared" si="152"/>
        <v>-4</v>
      </c>
      <c r="AO185" s="59">
        <f t="shared" si="152"/>
        <v>-4</v>
      </c>
      <c r="AP185" s="57">
        <f t="shared" si="152"/>
        <v>-12</v>
      </c>
      <c r="AQ185" s="57">
        <f t="shared" si="152"/>
        <v>-4</v>
      </c>
      <c r="AR185" s="234">
        <f t="shared" si="152"/>
        <v>-36</v>
      </c>
      <c r="AS185" s="234">
        <f t="shared" si="152"/>
        <v>-38</v>
      </c>
      <c r="AT185" s="129">
        <f t="shared" si="152"/>
        <v>-26</v>
      </c>
    </row>
    <row r="186" spans="1:46" x14ac:dyDescent="0.25">
      <c r="A186" s="4"/>
      <c r="B186" s="36" t="s">
        <v>45</v>
      </c>
      <c r="C186" s="142">
        <v>0</v>
      </c>
      <c r="D186" s="143">
        <v>0</v>
      </c>
      <c r="E186" s="143">
        <v>0</v>
      </c>
      <c r="F186" s="143">
        <v>0</v>
      </c>
      <c r="G186" s="143">
        <v>0</v>
      </c>
      <c r="H186" s="144">
        <v>0</v>
      </c>
      <c r="I186" s="143">
        <v>0</v>
      </c>
      <c r="J186" s="144">
        <v>0</v>
      </c>
      <c r="K186" s="143">
        <v>0</v>
      </c>
      <c r="L186" s="144">
        <v>0</v>
      </c>
      <c r="M186" s="144">
        <v>0</v>
      </c>
      <c r="N186" s="145">
        <v>0</v>
      </c>
      <c r="O186" s="142">
        <v>0</v>
      </c>
      <c r="P186" s="194">
        <v>0</v>
      </c>
      <c r="Q186" s="197">
        <v>0</v>
      </c>
      <c r="R186" s="194">
        <v>0</v>
      </c>
      <c r="S186" s="143">
        <v>0</v>
      </c>
      <c r="T186" s="144">
        <v>0</v>
      </c>
      <c r="U186" s="144">
        <v>0</v>
      </c>
      <c r="V186" s="206">
        <v>0</v>
      </c>
      <c r="W186" s="206">
        <v>0</v>
      </c>
      <c r="X186" s="220">
        <v>0</v>
      </c>
      <c r="Y186" s="206">
        <v>0</v>
      </c>
      <c r="Z186" s="206"/>
      <c r="AA186" s="206"/>
      <c r="AB186" s="206"/>
      <c r="AC186" s="206"/>
      <c r="AD186" s="206"/>
      <c r="AE186" s="206"/>
      <c r="AF186" s="206"/>
      <c r="AG186" s="206"/>
      <c r="AH186" s="206"/>
      <c r="AI186" s="206"/>
      <c r="AJ186" s="220"/>
      <c r="AK186" s="132">
        <f t="shared" si="151"/>
        <v>0</v>
      </c>
      <c r="AL186" s="132">
        <f t="shared" si="151"/>
        <v>0</v>
      </c>
      <c r="AM186" s="59">
        <f t="shared" si="152"/>
        <v>0</v>
      </c>
      <c r="AN186" s="59">
        <f t="shared" si="152"/>
        <v>0</v>
      </c>
      <c r="AO186" s="59">
        <f t="shared" si="152"/>
        <v>0</v>
      </c>
      <c r="AP186" s="57">
        <f t="shared" si="152"/>
        <v>0</v>
      </c>
      <c r="AQ186" s="57">
        <f t="shared" si="152"/>
        <v>0</v>
      </c>
      <c r="AR186" s="234">
        <f t="shared" si="152"/>
        <v>0</v>
      </c>
      <c r="AS186" s="234">
        <f t="shared" si="152"/>
        <v>0</v>
      </c>
      <c r="AT186" s="129">
        <f t="shared" si="152"/>
        <v>0</v>
      </c>
    </row>
    <row r="187" spans="1:46" ht="15.75" thickBot="1" x14ac:dyDescent="0.3">
      <c r="A187" s="4"/>
      <c r="B187" s="37" t="s">
        <v>46</v>
      </c>
      <c r="C187" s="146">
        <f>SUM(C178:C186)</f>
        <v>1202</v>
      </c>
      <c r="D187" s="147">
        <f>SUM(D178:D186)</f>
        <v>1341</v>
      </c>
      <c r="E187" s="147">
        <f t="shared" ref="E187:AK187" si="153">SUM(E178:E186)</f>
        <v>1558</v>
      </c>
      <c r="F187" s="147">
        <f t="shared" si="153"/>
        <v>1582</v>
      </c>
      <c r="G187" s="147">
        <f t="shared" si="153"/>
        <v>1619</v>
      </c>
      <c r="H187" s="147">
        <f t="shared" si="153"/>
        <v>1529</v>
      </c>
      <c r="I187" s="147">
        <f t="shared" si="153"/>
        <v>1506</v>
      </c>
      <c r="J187" s="147">
        <f t="shared" si="153"/>
        <v>1470</v>
      </c>
      <c r="K187" s="147">
        <f t="shared" si="153"/>
        <v>1282</v>
      </c>
      <c r="L187" s="147">
        <f t="shared" si="153"/>
        <v>1080</v>
      </c>
      <c r="M187" s="147">
        <f t="shared" si="153"/>
        <v>1020</v>
      </c>
      <c r="N187" s="148">
        <f t="shared" si="153"/>
        <v>1108</v>
      </c>
      <c r="O187" s="147">
        <f t="shared" si="153"/>
        <v>986</v>
      </c>
      <c r="P187" s="189">
        <f t="shared" si="153"/>
        <v>690</v>
      </c>
      <c r="Q187" s="189">
        <f t="shared" si="153"/>
        <v>595</v>
      </c>
      <c r="R187" s="189">
        <f t="shared" si="153"/>
        <v>575</v>
      </c>
      <c r="S187" s="147">
        <f t="shared" si="153"/>
        <v>551</v>
      </c>
      <c r="T187" s="147">
        <f t="shared" si="153"/>
        <v>512</v>
      </c>
      <c r="U187" s="147">
        <f>SUM(U178:U186)</f>
        <v>549</v>
      </c>
      <c r="V187" s="238">
        <f t="shared" ref="V187" si="154">SUM(V178:V186)</f>
        <v>587</v>
      </c>
      <c r="W187" s="238">
        <f>+W178+W181+W184+W185+W186</f>
        <v>730</v>
      </c>
      <c r="X187" s="214">
        <f>+X178+X181+X184+X185+X186</f>
        <v>669</v>
      </c>
      <c r="Y187" s="238">
        <f>+Y178+Y181+Y184+Y185+Y186</f>
        <v>644</v>
      </c>
      <c r="Z187" s="238"/>
      <c r="AA187" s="238"/>
      <c r="AB187" s="238"/>
      <c r="AC187" s="238"/>
      <c r="AD187" s="238"/>
      <c r="AE187" s="238"/>
      <c r="AF187" s="238"/>
      <c r="AG187" s="238"/>
      <c r="AH187" s="238"/>
      <c r="AI187" s="238"/>
      <c r="AJ187" s="287"/>
      <c r="AK187" s="254">
        <f t="shared" si="153"/>
        <v>216</v>
      </c>
      <c r="AL187" s="254">
        <f t="shared" ref="AL187" si="155">SUM(AL178:AL186)</f>
        <v>651</v>
      </c>
      <c r="AM187" s="255">
        <f t="shared" ref="AM187" si="156">SUM(AM178:AM186)</f>
        <v>963</v>
      </c>
      <c r="AN187" s="147">
        <f t="shared" ref="AN187" si="157">SUM(AN178:AN186)</f>
        <v>1007</v>
      </c>
      <c r="AO187" s="147">
        <f t="shared" ref="AO187" si="158">SUM(AO178:AO186)</f>
        <v>1068</v>
      </c>
      <c r="AP187" s="201">
        <f t="shared" ref="AP187" si="159">SUM(AP178:AP186)</f>
        <v>1017</v>
      </c>
      <c r="AQ187" s="201">
        <f>SUM(AQ178:AQ186)</f>
        <v>957</v>
      </c>
      <c r="AR187" s="238">
        <f t="shared" ref="AR187:AT187" si="160">SUM(AR178:AR186)</f>
        <v>883</v>
      </c>
      <c r="AS187" s="238">
        <f t="shared" si="160"/>
        <v>552</v>
      </c>
      <c r="AT187" s="202">
        <f t="shared" si="160"/>
        <v>411</v>
      </c>
    </row>
    <row r="188" spans="1:46" ht="15.75" thickTop="1" x14ac:dyDescent="0.25">
      <c r="A188" s="4"/>
    </row>
    <row r="189" spans="1:46" x14ac:dyDescent="0.25">
      <c r="B189" s="1" t="s">
        <v>27</v>
      </c>
    </row>
    <row r="190" spans="1:46" x14ac:dyDescent="0.25">
      <c r="B190" s="34" t="s">
        <v>28</v>
      </c>
    </row>
    <row r="193" spans="2:2" x14ac:dyDescent="0.25">
      <c r="B193" s="35" t="s">
        <v>26</v>
      </c>
    </row>
    <row r="194" spans="2:2" x14ac:dyDescent="0.25">
      <c r="B194" s="2" t="s">
        <v>29</v>
      </c>
    </row>
    <row r="195" spans="2:2" x14ac:dyDescent="0.25">
      <c r="B195" s="2" t="s">
        <v>30</v>
      </c>
    </row>
    <row r="196" spans="2:2" x14ac:dyDescent="0.25">
      <c r="B196" s="2" t="s">
        <v>31</v>
      </c>
    </row>
    <row r="197" spans="2:2" x14ac:dyDescent="0.25">
      <c r="B197" s="2" t="s">
        <v>32</v>
      </c>
    </row>
  </sheetData>
  <mergeCells count="5">
    <mergeCell ref="B1:AL1"/>
    <mergeCell ref="C2:I2"/>
    <mergeCell ref="C3:I3"/>
    <mergeCell ref="C4:I4"/>
    <mergeCell ref="O7:X7"/>
  </mergeCells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151"/>
  <sheetViews>
    <sheetView zoomScale="80" zoomScaleNormal="80" workbookViewId="0">
      <pane xSplit="2" ySplit="8" topLeftCell="U9" activePane="bottomRight" state="frozen"/>
      <selection pane="topRight" activeCell="C1" sqref="C1"/>
      <selection pane="bottomLeft" activeCell="A9" sqref="A9"/>
      <selection pane="bottomRight" activeCell="Y15" sqref="Y15"/>
    </sheetView>
  </sheetViews>
  <sheetFormatPr defaultColWidth="9.140625" defaultRowHeight="15" x14ac:dyDescent="0.25"/>
  <cols>
    <col min="1" max="1" width="5.85546875" style="2" customWidth="1"/>
    <col min="2" max="2" width="60.7109375" style="2" customWidth="1"/>
    <col min="3" max="3" width="13.28515625" style="2" bestFit="1" customWidth="1"/>
    <col min="4" max="4" width="11.5703125" style="2" bestFit="1" customWidth="1"/>
    <col min="5" max="6" width="14.28515625" style="2" bestFit="1" customWidth="1"/>
    <col min="7" max="9" width="13.42578125" style="2" bestFit="1" customWidth="1"/>
    <col min="10" max="15" width="14.28515625" style="2" bestFit="1" customWidth="1"/>
    <col min="16" max="16" width="14.42578125" style="18" bestFit="1" customWidth="1"/>
    <col min="17" max="17" width="13.28515625" style="18" bestFit="1" customWidth="1"/>
    <col min="18" max="18" width="12.28515625" style="18" bestFit="1" customWidth="1"/>
    <col min="19" max="20" width="11.5703125" style="2" bestFit="1" customWidth="1"/>
    <col min="21" max="23" width="11.5703125" style="2" customWidth="1"/>
    <col min="24" max="24" width="11.5703125" style="2" bestFit="1" customWidth="1"/>
    <col min="25" max="36" width="11.5703125" style="2" customWidth="1"/>
    <col min="37" max="37" width="10.85546875" style="2" bestFit="1" customWidth="1"/>
    <col min="38" max="38" width="16.140625" style="2" customWidth="1"/>
    <col min="39" max="39" width="12.7109375" style="2" bestFit="1" customWidth="1"/>
    <col min="40" max="40" width="10.85546875" style="2" bestFit="1" customWidth="1"/>
    <col min="41" max="41" width="10.7109375" style="2" bestFit="1" customWidth="1"/>
    <col min="42" max="42" width="11.5703125" style="2" bestFit="1" customWidth="1"/>
    <col min="43" max="45" width="11.5703125" style="2" customWidth="1"/>
    <col min="46" max="46" width="12.28515625" style="2" bestFit="1" customWidth="1"/>
    <col min="47" max="16384" width="9.140625" style="2"/>
  </cols>
  <sheetData>
    <row r="1" spans="1:46" ht="16.5" thickTop="1" thickBot="1" x14ac:dyDescent="0.3">
      <c r="B1" s="292" t="s">
        <v>19</v>
      </c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  <c r="X1" s="293"/>
      <c r="Y1" s="293"/>
      <c r="Z1" s="293"/>
      <c r="AA1" s="293"/>
      <c r="AB1" s="293"/>
      <c r="AC1" s="293"/>
      <c r="AD1" s="293"/>
      <c r="AE1" s="293"/>
      <c r="AF1" s="293"/>
      <c r="AG1" s="293"/>
      <c r="AH1" s="293"/>
      <c r="AI1" s="293"/>
      <c r="AJ1" s="293"/>
      <c r="AK1" s="293"/>
      <c r="AL1" s="293"/>
      <c r="AM1" s="39"/>
      <c r="AN1" s="39"/>
      <c r="AO1" s="39"/>
      <c r="AP1" s="39"/>
      <c r="AQ1" s="39"/>
      <c r="AR1" s="39"/>
      <c r="AS1" s="39"/>
      <c r="AT1" s="40"/>
    </row>
    <row r="2" spans="1:46" ht="27.6" customHeight="1" thickTop="1" thickBot="1" x14ac:dyDescent="0.3">
      <c r="B2" s="5" t="s">
        <v>0</v>
      </c>
      <c r="C2" s="294" t="s">
        <v>50</v>
      </c>
      <c r="D2" s="295"/>
      <c r="E2" s="295"/>
      <c r="F2" s="295"/>
      <c r="G2" s="295"/>
      <c r="H2" s="295"/>
      <c r="I2" s="295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8"/>
    </row>
    <row r="3" spans="1:46" ht="27.6" customHeight="1" thickTop="1" thickBot="1" x14ac:dyDescent="0.3">
      <c r="B3" s="5" t="s">
        <v>1</v>
      </c>
      <c r="C3" s="294"/>
      <c r="D3" s="295"/>
      <c r="E3" s="295"/>
      <c r="F3" s="295"/>
      <c r="G3" s="295"/>
      <c r="H3" s="295"/>
      <c r="I3" s="295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10"/>
    </row>
    <row r="4" spans="1:46" ht="27.6" customHeight="1" thickTop="1" thickBot="1" x14ac:dyDescent="0.3">
      <c r="B4" s="5" t="s">
        <v>2</v>
      </c>
      <c r="C4" s="296">
        <v>44203</v>
      </c>
      <c r="D4" s="297"/>
      <c r="E4" s="297"/>
      <c r="F4" s="297"/>
      <c r="G4" s="297"/>
      <c r="H4" s="297"/>
      <c r="I4" s="297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11"/>
    </row>
    <row r="5" spans="1:46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11"/>
    </row>
    <row r="6" spans="1:46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20"/>
    </row>
    <row r="7" spans="1:46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298">
        <v>2020</v>
      </c>
      <c r="P7" s="299"/>
      <c r="Q7" s="299"/>
      <c r="R7" s="299"/>
      <c r="S7" s="299"/>
      <c r="T7" s="299"/>
      <c r="U7" s="299"/>
      <c r="V7" s="299"/>
      <c r="W7" s="299"/>
      <c r="X7" s="299"/>
      <c r="Y7" s="299">
        <v>2021</v>
      </c>
      <c r="Z7" s="299"/>
      <c r="AA7" s="299"/>
      <c r="AB7" s="299"/>
      <c r="AC7" s="299"/>
      <c r="AD7" s="299"/>
      <c r="AE7" s="299"/>
      <c r="AF7" s="299"/>
      <c r="AG7" s="299"/>
      <c r="AH7" s="299"/>
      <c r="AI7" s="299"/>
      <c r="AJ7" s="300"/>
      <c r="AK7" s="22" t="s">
        <v>15</v>
      </c>
      <c r="AL7" s="23"/>
      <c r="AM7" s="23"/>
      <c r="AN7" s="23"/>
      <c r="AO7" s="23"/>
      <c r="AP7" s="23"/>
      <c r="AQ7" s="26"/>
      <c r="AR7" s="26"/>
      <c r="AS7" s="26"/>
      <c r="AT7" s="24"/>
    </row>
    <row r="8" spans="1:46" ht="15.75" thickBot="1" x14ac:dyDescent="0.3">
      <c r="B8" s="27"/>
      <c r="C8" s="28" t="s">
        <v>9</v>
      </c>
      <c r="D8" s="29" t="s">
        <v>10</v>
      </c>
      <c r="E8" s="29" t="s">
        <v>16</v>
      </c>
      <c r="F8" s="29" t="s">
        <v>11</v>
      </c>
      <c r="G8" s="29" t="s">
        <v>17</v>
      </c>
      <c r="H8" s="29" t="s">
        <v>3</v>
      </c>
      <c r="I8" s="29" t="s">
        <v>13</v>
      </c>
      <c r="J8" s="29" t="s">
        <v>4</v>
      </c>
      <c r="K8" s="29" t="s">
        <v>5</v>
      </c>
      <c r="L8" s="29" t="s">
        <v>6</v>
      </c>
      <c r="M8" s="29" t="s">
        <v>7</v>
      </c>
      <c r="N8" s="30" t="s">
        <v>8</v>
      </c>
      <c r="O8" s="31" t="s">
        <v>9</v>
      </c>
      <c r="P8" s="187" t="s">
        <v>10</v>
      </c>
      <c r="Q8" s="187" t="s">
        <v>16</v>
      </c>
      <c r="R8" s="187" t="s">
        <v>11</v>
      </c>
      <c r="S8" s="29" t="s">
        <v>12</v>
      </c>
      <c r="T8" s="29" t="s">
        <v>3</v>
      </c>
      <c r="U8" s="29" t="s">
        <v>13</v>
      </c>
      <c r="V8" s="32" t="s">
        <v>4</v>
      </c>
      <c r="W8" s="32" t="s">
        <v>5</v>
      </c>
      <c r="X8" s="32" t="s">
        <v>6</v>
      </c>
      <c r="Y8" s="257" t="s">
        <v>7</v>
      </c>
      <c r="Z8" s="257" t="s">
        <v>8</v>
      </c>
      <c r="AA8" s="257" t="s">
        <v>9</v>
      </c>
      <c r="AB8" s="257" t="s">
        <v>10</v>
      </c>
      <c r="AC8" s="257" t="s">
        <v>16</v>
      </c>
      <c r="AD8" s="257" t="s">
        <v>11</v>
      </c>
      <c r="AE8" s="257" t="s">
        <v>12</v>
      </c>
      <c r="AF8" s="257" t="s">
        <v>3</v>
      </c>
      <c r="AG8" s="257" t="s">
        <v>13</v>
      </c>
      <c r="AH8" s="257" t="s">
        <v>4</v>
      </c>
      <c r="AI8" s="257" t="s">
        <v>5</v>
      </c>
      <c r="AJ8" s="257" t="s">
        <v>6</v>
      </c>
      <c r="AK8" s="28" t="s">
        <v>9</v>
      </c>
      <c r="AL8" s="29" t="s">
        <v>10</v>
      </c>
      <c r="AM8" s="29" t="s">
        <v>16</v>
      </c>
      <c r="AN8" s="29" t="s">
        <v>11</v>
      </c>
      <c r="AO8" s="29" t="s">
        <v>12</v>
      </c>
      <c r="AP8" s="29" t="s">
        <v>3</v>
      </c>
      <c r="AQ8" s="29" t="s">
        <v>13</v>
      </c>
      <c r="AR8" s="32" t="s">
        <v>4</v>
      </c>
      <c r="AS8" s="32" t="s">
        <v>5</v>
      </c>
      <c r="AT8" s="33" t="s">
        <v>6</v>
      </c>
    </row>
    <row r="9" spans="1:46" x14ac:dyDescent="0.25">
      <c r="A9" s="4">
        <v>1</v>
      </c>
      <c r="B9" s="41" t="s">
        <v>14</v>
      </c>
      <c r="C9" s="49"/>
      <c r="D9" s="50"/>
      <c r="E9" s="50"/>
      <c r="F9" s="50"/>
      <c r="G9" s="50"/>
      <c r="H9" s="50"/>
      <c r="I9" s="50"/>
      <c r="J9" s="50"/>
      <c r="K9" s="50"/>
      <c r="L9" s="50"/>
      <c r="M9" s="50"/>
      <c r="N9" s="215"/>
      <c r="O9" s="52"/>
      <c r="P9" s="50"/>
      <c r="Q9" s="50"/>
      <c r="R9" s="50"/>
      <c r="S9" s="50"/>
      <c r="T9" s="50"/>
      <c r="U9" s="50"/>
      <c r="V9" s="221"/>
      <c r="W9" s="221"/>
      <c r="X9" s="215"/>
      <c r="Y9" s="266"/>
      <c r="Z9" s="258"/>
      <c r="AA9" s="258"/>
      <c r="AB9" s="258"/>
      <c r="AC9" s="258"/>
      <c r="AD9" s="258"/>
      <c r="AE9" s="258"/>
      <c r="AF9" s="258"/>
      <c r="AG9" s="258"/>
      <c r="AH9" s="258"/>
      <c r="AI9" s="258"/>
      <c r="AJ9" s="267"/>
      <c r="AK9" s="52"/>
      <c r="AL9" s="53"/>
      <c r="AM9" s="54"/>
      <c r="AN9" s="54"/>
      <c r="AO9" s="54"/>
      <c r="AP9" s="54"/>
      <c r="AQ9" s="54"/>
      <c r="AR9" s="240"/>
      <c r="AS9" s="240"/>
      <c r="AT9" s="55"/>
    </row>
    <row r="10" spans="1:46" x14ac:dyDescent="0.25">
      <c r="A10" s="4"/>
      <c r="B10" s="36" t="s">
        <v>41</v>
      </c>
      <c r="C10" s="56">
        <v>11375</v>
      </c>
      <c r="D10" s="57">
        <v>11497</v>
      </c>
      <c r="E10" s="57">
        <v>11595</v>
      </c>
      <c r="F10" s="57">
        <v>11755</v>
      </c>
      <c r="G10" s="57">
        <v>11772</v>
      </c>
      <c r="H10" s="57">
        <v>11763</v>
      </c>
      <c r="I10" s="57">
        <v>11797</v>
      </c>
      <c r="J10" s="57">
        <v>11856</v>
      </c>
      <c r="K10" s="57">
        <v>11945</v>
      </c>
      <c r="L10" s="57">
        <v>11954</v>
      </c>
      <c r="M10" s="57">
        <v>11898</v>
      </c>
      <c r="N10" s="163">
        <v>11818</v>
      </c>
      <c r="O10" s="59">
        <v>11783</v>
      </c>
      <c r="P10" s="57">
        <v>11813</v>
      </c>
      <c r="Q10" s="57">
        <v>11823</v>
      </c>
      <c r="R10" s="57">
        <v>12033</v>
      </c>
      <c r="S10" s="57">
        <v>12046</v>
      </c>
      <c r="T10" s="57">
        <v>11850</v>
      </c>
      <c r="U10" s="57">
        <v>11894</v>
      </c>
      <c r="V10" s="222">
        <v>11939</v>
      </c>
      <c r="W10" s="222">
        <v>11775</v>
      </c>
      <c r="X10" s="209">
        <v>11742</v>
      </c>
      <c r="Y10" s="268">
        <v>11744</v>
      </c>
      <c r="Z10" s="234"/>
      <c r="AA10" s="234"/>
      <c r="AB10" s="234"/>
      <c r="AC10" s="234"/>
      <c r="AD10" s="234"/>
      <c r="AE10" s="234"/>
      <c r="AF10" s="234"/>
      <c r="AG10" s="234"/>
      <c r="AH10" s="234"/>
      <c r="AI10" s="234"/>
      <c r="AJ10" s="203"/>
      <c r="AK10" s="59">
        <f t="shared" ref="AK10:AL14" si="0">C10-O10</f>
        <v>-408</v>
      </c>
      <c r="AL10" s="59">
        <f t="shared" si="0"/>
        <v>-316</v>
      </c>
      <c r="AM10" s="59">
        <f t="shared" ref="AM10:AT10" si="1">IF(Q10=0,0,E10-Q10)</f>
        <v>-228</v>
      </c>
      <c r="AN10" s="59">
        <f t="shared" si="1"/>
        <v>-278</v>
      </c>
      <c r="AO10" s="59">
        <f t="shared" si="1"/>
        <v>-274</v>
      </c>
      <c r="AP10" s="59">
        <f t="shared" si="1"/>
        <v>-87</v>
      </c>
      <c r="AQ10" s="59">
        <f t="shared" si="1"/>
        <v>-97</v>
      </c>
      <c r="AR10" s="234">
        <f t="shared" si="1"/>
        <v>-83</v>
      </c>
      <c r="AS10" s="234">
        <f t="shared" si="1"/>
        <v>170</v>
      </c>
      <c r="AT10" s="71">
        <f t="shared" si="1"/>
        <v>212</v>
      </c>
    </row>
    <row r="11" spans="1:46" x14ac:dyDescent="0.25">
      <c r="A11" s="4"/>
      <c r="B11" s="36" t="s">
        <v>42</v>
      </c>
      <c r="C11" s="56">
        <v>2982</v>
      </c>
      <c r="D11" s="57">
        <v>2845</v>
      </c>
      <c r="E11" s="57">
        <v>2723</v>
      </c>
      <c r="F11" s="57">
        <v>2556</v>
      </c>
      <c r="G11" s="57">
        <v>2533</v>
      </c>
      <c r="H11" s="57">
        <v>2518</v>
      </c>
      <c r="I11" s="57">
        <v>2492</v>
      </c>
      <c r="J11" s="57">
        <v>2475</v>
      </c>
      <c r="K11" s="57">
        <v>2455</v>
      </c>
      <c r="L11" s="57">
        <v>2495</v>
      </c>
      <c r="M11" s="57">
        <v>2550</v>
      </c>
      <c r="N11" s="163">
        <v>2640</v>
      </c>
      <c r="O11" s="59">
        <v>2682</v>
      </c>
      <c r="P11" s="57">
        <v>2650</v>
      </c>
      <c r="Q11" s="57">
        <v>2634</v>
      </c>
      <c r="R11" s="57">
        <v>2403</v>
      </c>
      <c r="S11" s="57">
        <v>2410</v>
      </c>
      <c r="T11" s="57">
        <v>2615</v>
      </c>
      <c r="U11" s="57">
        <v>2587</v>
      </c>
      <c r="V11" s="222">
        <v>2571</v>
      </c>
      <c r="W11" s="222">
        <v>2767</v>
      </c>
      <c r="X11" s="209">
        <v>2816</v>
      </c>
      <c r="Y11" s="268">
        <v>2816</v>
      </c>
      <c r="Z11" s="234"/>
      <c r="AA11" s="234"/>
      <c r="AB11" s="234"/>
      <c r="AC11" s="234"/>
      <c r="AD11" s="234"/>
      <c r="AE11" s="234"/>
      <c r="AF11" s="234"/>
      <c r="AG11" s="234"/>
      <c r="AH11" s="234"/>
      <c r="AI11" s="234"/>
      <c r="AJ11" s="203"/>
      <c r="AK11" s="59">
        <f t="shared" si="0"/>
        <v>300</v>
      </c>
      <c r="AL11" s="59">
        <f t="shared" si="0"/>
        <v>195</v>
      </c>
      <c r="AM11" s="59">
        <f t="shared" ref="AM11:AM14" si="2">IF(Q11=0,0,E11-Q11)</f>
        <v>89</v>
      </c>
      <c r="AN11" s="59">
        <f t="shared" ref="AN11:AT14" si="3">IF(R11=0,0,F11-R11)</f>
        <v>153</v>
      </c>
      <c r="AO11" s="59">
        <f t="shared" si="3"/>
        <v>123</v>
      </c>
      <c r="AP11" s="59">
        <f t="shared" si="3"/>
        <v>-97</v>
      </c>
      <c r="AQ11" s="59">
        <f t="shared" si="3"/>
        <v>-95</v>
      </c>
      <c r="AR11" s="234">
        <f t="shared" si="3"/>
        <v>-96</v>
      </c>
      <c r="AS11" s="234">
        <f t="shared" si="3"/>
        <v>-312</v>
      </c>
      <c r="AT11" s="71">
        <f t="shared" si="3"/>
        <v>-321</v>
      </c>
    </row>
    <row r="12" spans="1:46" x14ac:dyDescent="0.25">
      <c r="A12" s="4"/>
      <c r="B12" s="36" t="s">
        <v>43</v>
      </c>
      <c r="C12" s="56">
        <v>1424</v>
      </c>
      <c r="D12" s="57">
        <v>1418</v>
      </c>
      <c r="E12" s="57">
        <v>1410</v>
      </c>
      <c r="F12" s="57">
        <v>1403</v>
      </c>
      <c r="G12" s="57">
        <v>1400</v>
      </c>
      <c r="H12" s="57">
        <v>1393</v>
      </c>
      <c r="I12" s="57">
        <v>1398</v>
      </c>
      <c r="J12" s="57">
        <v>1411</v>
      </c>
      <c r="K12" s="57">
        <v>1421</v>
      </c>
      <c r="L12" s="57">
        <v>1424</v>
      </c>
      <c r="M12" s="57">
        <v>1422</v>
      </c>
      <c r="N12" s="163">
        <v>1422</v>
      </c>
      <c r="O12" s="59">
        <v>1423</v>
      </c>
      <c r="P12" s="57">
        <v>1421</v>
      </c>
      <c r="Q12" s="57">
        <v>1410</v>
      </c>
      <c r="R12" s="57">
        <v>1413</v>
      </c>
      <c r="S12" s="57">
        <v>1410</v>
      </c>
      <c r="T12" s="57">
        <v>1409</v>
      </c>
      <c r="U12" s="57">
        <v>1413</v>
      </c>
      <c r="V12" s="222">
        <v>1421</v>
      </c>
      <c r="W12" s="222">
        <v>1435</v>
      </c>
      <c r="X12" s="209">
        <v>1434</v>
      </c>
      <c r="Y12" s="268">
        <v>1434</v>
      </c>
      <c r="Z12" s="234"/>
      <c r="AA12" s="234"/>
      <c r="AB12" s="234"/>
      <c r="AC12" s="234"/>
      <c r="AD12" s="234"/>
      <c r="AE12" s="234"/>
      <c r="AF12" s="234"/>
      <c r="AG12" s="234"/>
      <c r="AH12" s="234"/>
      <c r="AI12" s="234"/>
      <c r="AJ12" s="203"/>
      <c r="AK12" s="59">
        <f t="shared" si="0"/>
        <v>1</v>
      </c>
      <c r="AL12" s="59">
        <f t="shared" si="0"/>
        <v>-3</v>
      </c>
      <c r="AM12" s="59">
        <f t="shared" si="2"/>
        <v>0</v>
      </c>
      <c r="AN12" s="59">
        <f t="shared" si="3"/>
        <v>-10</v>
      </c>
      <c r="AO12" s="59">
        <f t="shared" si="3"/>
        <v>-10</v>
      </c>
      <c r="AP12" s="59">
        <f t="shared" si="3"/>
        <v>-16</v>
      </c>
      <c r="AQ12" s="59">
        <f t="shared" si="3"/>
        <v>-15</v>
      </c>
      <c r="AR12" s="234">
        <f t="shared" si="3"/>
        <v>-10</v>
      </c>
      <c r="AS12" s="234">
        <f t="shared" si="3"/>
        <v>-14</v>
      </c>
      <c r="AT12" s="71">
        <f t="shared" si="3"/>
        <v>-10</v>
      </c>
    </row>
    <row r="13" spans="1:46" x14ac:dyDescent="0.25">
      <c r="A13" s="4"/>
      <c r="B13" s="36" t="s">
        <v>44</v>
      </c>
      <c r="C13" s="56">
        <v>265</v>
      </c>
      <c r="D13" s="57">
        <v>265</v>
      </c>
      <c r="E13" s="57">
        <v>263</v>
      </c>
      <c r="F13" s="57">
        <v>267</v>
      </c>
      <c r="G13" s="57">
        <v>264</v>
      </c>
      <c r="H13" s="57">
        <v>264</v>
      </c>
      <c r="I13" s="57">
        <v>264</v>
      </c>
      <c r="J13" s="57">
        <v>266</v>
      </c>
      <c r="K13" s="57">
        <v>270</v>
      </c>
      <c r="L13" s="57">
        <v>270</v>
      </c>
      <c r="M13" s="57">
        <v>270</v>
      </c>
      <c r="N13" s="163">
        <v>271</v>
      </c>
      <c r="O13" s="59">
        <v>271</v>
      </c>
      <c r="P13" s="57">
        <v>271</v>
      </c>
      <c r="Q13" s="57">
        <v>268</v>
      </c>
      <c r="R13" s="57">
        <v>262</v>
      </c>
      <c r="S13" s="57">
        <v>262</v>
      </c>
      <c r="T13" s="57">
        <v>262</v>
      </c>
      <c r="U13" s="57">
        <v>262</v>
      </c>
      <c r="V13" s="222">
        <v>264</v>
      </c>
      <c r="W13" s="222">
        <v>266</v>
      </c>
      <c r="X13" s="209">
        <v>266</v>
      </c>
      <c r="Y13" s="268">
        <v>266</v>
      </c>
      <c r="Z13" s="234"/>
      <c r="AA13" s="234"/>
      <c r="AB13" s="234"/>
      <c r="AC13" s="234"/>
      <c r="AD13" s="234"/>
      <c r="AE13" s="234"/>
      <c r="AF13" s="234"/>
      <c r="AG13" s="234"/>
      <c r="AH13" s="234"/>
      <c r="AI13" s="234"/>
      <c r="AJ13" s="203"/>
      <c r="AK13" s="59">
        <f t="shared" si="0"/>
        <v>-6</v>
      </c>
      <c r="AL13" s="59">
        <f t="shared" si="0"/>
        <v>-6</v>
      </c>
      <c r="AM13" s="59">
        <f t="shared" si="2"/>
        <v>-5</v>
      </c>
      <c r="AN13" s="59">
        <f t="shared" si="3"/>
        <v>5</v>
      </c>
      <c r="AO13" s="59">
        <f t="shared" si="3"/>
        <v>2</v>
      </c>
      <c r="AP13" s="59">
        <f t="shared" si="3"/>
        <v>2</v>
      </c>
      <c r="AQ13" s="59">
        <f t="shared" si="3"/>
        <v>2</v>
      </c>
      <c r="AR13" s="234">
        <f t="shared" si="3"/>
        <v>2</v>
      </c>
      <c r="AS13" s="234">
        <f t="shared" si="3"/>
        <v>4</v>
      </c>
      <c r="AT13" s="71">
        <f t="shared" si="3"/>
        <v>4</v>
      </c>
    </row>
    <row r="14" spans="1:46" x14ac:dyDescent="0.25">
      <c r="A14" s="4"/>
      <c r="B14" s="36" t="s">
        <v>45</v>
      </c>
      <c r="C14" s="56">
        <f>24+3</f>
        <v>27</v>
      </c>
      <c r="D14" s="57">
        <f>25+3</f>
        <v>28</v>
      </c>
      <c r="E14" s="57">
        <v>28</v>
      </c>
      <c r="F14" s="57">
        <v>28</v>
      </c>
      <c r="G14" s="57">
        <v>29</v>
      </c>
      <c r="H14" s="57">
        <v>28</v>
      </c>
      <c r="I14" s="57">
        <v>28</v>
      </c>
      <c r="J14" s="57">
        <v>29</v>
      </c>
      <c r="K14" s="57">
        <v>29</v>
      </c>
      <c r="L14" s="57">
        <v>29</v>
      </c>
      <c r="M14" s="57">
        <v>29</v>
      </c>
      <c r="N14" s="163">
        <v>29</v>
      </c>
      <c r="O14" s="59">
        <v>29</v>
      </c>
      <c r="P14" s="57">
        <v>29</v>
      </c>
      <c r="Q14" s="57">
        <v>29</v>
      </c>
      <c r="R14" s="57">
        <v>28</v>
      </c>
      <c r="S14" s="57">
        <v>28</v>
      </c>
      <c r="T14" s="57">
        <v>28</v>
      </c>
      <c r="U14" s="57">
        <v>27</v>
      </c>
      <c r="V14" s="222">
        <v>27</v>
      </c>
      <c r="W14" s="222">
        <v>27</v>
      </c>
      <c r="X14" s="209">
        <v>27</v>
      </c>
      <c r="Y14" s="268">
        <v>27</v>
      </c>
      <c r="Z14" s="234"/>
      <c r="AA14" s="234"/>
      <c r="AB14" s="234"/>
      <c r="AC14" s="234"/>
      <c r="AD14" s="234"/>
      <c r="AE14" s="234"/>
      <c r="AF14" s="234"/>
      <c r="AG14" s="234"/>
      <c r="AH14" s="234"/>
      <c r="AI14" s="234"/>
      <c r="AJ14" s="203"/>
      <c r="AK14" s="59">
        <f t="shared" si="0"/>
        <v>-2</v>
      </c>
      <c r="AL14" s="59">
        <f t="shared" si="0"/>
        <v>-1</v>
      </c>
      <c r="AM14" s="59">
        <f t="shared" si="2"/>
        <v>-1</v>
      </c>
      <c r="AN14" s="59">
        <f t="shared" si="3"/>
        <v>0</v>
      </c>
      <c r="AO14" s="59">
        <f t="shared" si="3"/>
        <v>1</v>
      </c>
      <c r="AP14" s="59">
        <f t="shared" si="3"/>
        <v>0</v>
      </c>
      <c r="AQ14" s="59">
        <f t="shared" si="3"/>
        <v>1</v>
      </c>
      <c r="AR14" s="234">
        <f t="shared" si="3"/>
        <v>2</v>
      </c>
      <c r="AS14" s="234">
        <f t="shared" si="3"/>
        <v>2</v>
      </c>
      <c r="AT14" s="71">
        <f t="shared" si="3"/>
        <v>2</v>
      </c>
    </row>
    <row r="15" spans="1:46" ht="15.75" thickBot="1" x14ac:dyDescent="0.3">
      <c r="A15" s="4"/>
      <c r="B15" s="38" t="s">
        <v>46</v>
      </c>
      <c r="C15" s="121">
        <f>SUM(C10:C14)</f>
        <v>16073</v>
      </c>
      <c r="D15" s="61">
        <f>SUM(D10:D14)</f>
        <v>16053</v>
      </c>
      <c r="E15" s="61">
        <f t="shared" ref="E15:T15" si="4">SUM(E10:E14)</f>
        <v>16019</v>
      </c>
      <c r="F15" s="61">
        <f t="shared" si="4"/>
        <v>16009</v>
      </c>
      <c r="G15" s="61">
        <f t="shared" si="4"/>
        <v>15998</v>
      </c>
      <c r="H15" s="61">
        <f t="shared" si="4"/>
        <v>15966</v>
      </c>
      <c r="I15" s="61">
        <f t="shared" si="4"/>
        <v>15979</v>
      </c>
      <c r="J15" s="61">
        <f t="shared" si="4"/>
        <v>16037</v>
      </c>
      <c r="K15" s="61">
        <f t="shared" si="4"/>
        <v>16120</v>
      </c>
      <c r="L15" s="61">
        <f t="shared" si="4"/>
        <v>16172</v>
      </c>
      <c r="M15" s="61">
        <f t="shared" si="4"/>
        <v>16169</v>
      </c>
      <c r="N15" s="180">
        <f t="shared" si="4"/>
        <v>16180</v>
      </c>
      <c r="O15" s="61">
        <f t="shared" si="4"/>
        <v>16188</v>
      </c>
      <c r="P15" s="61">
        <f t="shared" si="4"/>
        <v>16184</v>
      </c>
      <c r="Q15" s="61">
        <f t="shared" si="4"/>
        <v>16164</v>
      </c>
      <c r="R15" s="61">
        <f t="shared" si="4"/>
        <v>16139</v>
      </c>
      <c r="S15" s="61">
        <f t="shared" si="4"/>
        <v>16156</v>
      </c>
      <c r="T15" s="61">
        <f t="shared" si="4"/>
        <v>16164</v>
      </c>
      <c r="U15" s="61">
        <f>SUM(U10:U14)</f>
        <v>16183</v>
      </c>
      <c r="V15" s="223">
        <f t="shared" ref="V15" si="5">SUM(V10:V14)</f>
        <v>16222</v>
      </c>
      <c r="W15" s="223">
        <v>16270</v>
      </c>
      <c r="X15" s="180">
        <v>16285</v>
      </c>
      <c r="Y15" s="269">
        <v>16287</v>
      </c>
      <c r="Z15" s="223"/>
      <c r="AA15" s="223"/>
      <c r="AB15" s="223"/>
      <c r="AC15" s="223"/>
      <c r="AD15" s="223"/>
      <c r="AE15" s="223"/>
      <c r="AF15" s="223"/>
      <c r="AG15" s="223"/>
      <c r="AH15" s="223"/>
      <c r="AI15" s="223"/>
      <c r="AJ15" s="165"/>
      <c r="AK15" s="61">
        <f>SUM(AK10:AK14)</f>
        <v>-115</v>
      </c>
      <c r="AL15" s="61">
        <f>SUM(AL10:AL14)</f>
        <v>-131</v>
      </c>
      <c r="AM15" s="61">
        <f t="shared" ref="AM15:AP15" si="6">SUM(AM10:AM14)</f>
        <v>-145</v>
      </c>
      <c r="AN15" s="61">
        <f t="shared" si="6"/>
        <v>-130</v>
      </c>
      <c r="AO15" s="61">
        <f t="shared" si="6"/>
        <v>-158</v>
      </c>
      <c r="AP15" s="61">
        <f t="shared" si="6"/>
        <v>-198</v>
      </c>
      <c r="AQ15" s="61">
        <f>SUM(AQ10:AQ14)</f>
        <v>-204</v>
      </c>
      <c r="AR15" s="223">
        <f t="shared" ref="AR15:AT15" si="7">SUM(AR10:AR14)</f>
        <v>-185</v>
      </c>
      <c r="AS15" s="223">
        <f t="shared" si="7"/>
        <v>-150</v>
      </c>
      <c r="AT15" s="60">
        <f t="shared" si="7"/>
        <v>-113</v>
      </c>
    </row>
    <row r="16" spans="1:46" x14ac:dyDescent="0.25">
      <c r="A16" s="4">
        <f>+A9+1</f>
        <v>2</v>
      </c>
      <c r="B16" s="42" t="s">
        <v>18</v>
      </c>
      <c r="C16" s="62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208"/>
      <c r="O16" s="65"/>
      <c r="P16" s="63"/>
      <c r="Q16" s="63"/>
      <c r="R16" s="63"/>
      <c r="S16" s="63"/>
      <c r="T16" s="63"/>
      <c r="U16" s="63"/>
      <c r="V16" s="224"/>
      <c r="W16" s="224"/>
      <c r="X16" s="162"/>
      <c r="Y16" s="270"/>
      <c r="Z16" s="227"/>
      <c r="AA16" s="227"/>
      <c r="AB16" s="227"/>
      <c r="AC16" s="227"/>
      <c r="AD16" s="227"/>
      <c r="AE16" s="227"/>
      <c r="AF16" s="227"/>
      <c r="AG16" s="227"/>
      <c r="AH16" s="227"/>
      <c r="AI16" s="227"/>
      <c r="AJ16" s="169"/>
      <c r="AK16" s="65"/>
      <c r="AL16" s="66"/>
      <c r="AM16" s="67"/>
      <c r="AN16" s="67"/>
      <c r="AO16" s="67"/>
      <c r="AP16" s="67"/>
      <c r="AQ16" s="67"/>
      <c r="AR16" s="241"/>
      <c r="AS16" s="241"/>
      <c r="AT16" s="68"/>
    </row>
    <row r="17" spans="1:46" x14ac:dyDescent="0.25">
      <c r="A17" s="4"/>
      <c r="B17" s="36" t="s">
        <v>41</v>
      </c>
      <c r="C17" s="69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163"/>
      <c r="O17" s="72">
        <v>4423</v>
      </c>
      <c r="P17" s="70">
        <v>4532</v>
      </c>
      <c r="Q17" s="70">
        <v>4425</v>
      </c>
      <c r="R17" s="70">
        <v>4217</v>
      </c>
      <c r="S17" s="70">
        <v>4025</v>
      </c>
      <c r="T17" s="70">
        <v>3899</v>
      </c>
      <c r="U17" s="70">
        <v>3786</v>
      </c>
      <c r="V17" s="225">
        <v>3475</v>
      </c>
      <c r="W17" s="225">
        <v>3266</v>
      </c>
      <c r="X17" s="163">
        <v>3362</v>
      </c>
      <c r="Y17" s="271">
        <v>3362</v>
      </c>
      <c r="Z17" s="216"/>
      <c r="AA17" s="216"/>
      <c r="AB17" s="216"/>
      <c r="AC17" s="216"/>
      <c r="AD17" s="216"/>
      <c r="AE17" s="216"/>
      <c r="AF17" s="216"/>
      <c r="AG17" s="216"/>
      <c r="AH17" s="216"/>
      <c r="AI17" s="216"/>
      <c r="AJ17" s="164"/>
      <c r="AK17" s="72" t="str">
        <f t="shared" ref="AK17:AT21" si="8">IF(C17=0,"0",C17-O17)</f>
        <v>0</v>
      </c>
      <c r="AL17" s="72" t="str">
        <f t="shared" si="8"/>
        <v>0</v>
      </c>
      <c r="AM17" s="72" t="str">
        <f t="shared" si="8"/>
        <v>0</v>
      </c>
      <c r="AN17" s="72" t="str">
        <f t="shared" si="8"/>
        <v>0</v>
      </c>
      <c r="AO17" s="70" t="str">
        <f t="shared" si="8"/>
        <v>0</v>
      </c>
      <c r="AP17" s="72" t="str">
        <f t="shared" si="8"/>
        <v>0</v>
      </c>
      <c r="AQ17" s="72" t="str">
        <f t="shared" si="8"/>
        <v>0</v>
      </c>
      <c r="AR17" s="216" t="str">
        <f t="shared" si="8"/>
        <v>0</v>
      </c>
      <c r="AS17" s="216" t="str">
        <f t="shared" si="8"/>
        <v>0</v>
      </c>
      <c r="AT17" s="157" t="str">
        <f t="shared" si="8"/>
        <v>0</v>
      </c>
    </row>
    <row r="18" spans="1:46" x14ac:dyDescent="0.25">
      <c r="A18" s="4"/>
      <c r="B18" s="36" t="s">
        <v>42</v>
      </c>
      <c r="C18" s="69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163"/>
      <c r="O18" s="72">
        <v>2314</v>
      </c>
      <c r="P18" s="70">
        <v>2336</v>
      </c>
      <c r="Q18" s="70">
        <v>2295</v>
      </c>
      <c r="R18" s="70">
        <v>1993</v>
      </c>
      <c r="S18" s="70">
        <v>1658</v>
      </c>
      <c r="T18" s="70">
        <v>1788</v>
      </c>
      <c r="U18" s="70">
        <v>1873</v>
      </c>
      <c r="V18" s="225">
        <v>2020</v>
      </c>
      <c r="W18" s="225">
        <v>1997</v>
      </c>
      <c r="X18" s="163">
        <v>2054</v>
      </c>
      <c r="Y18" s="271">
        <v>2054</v>
      </c>
      <c r="Z18" s="216"/>
      <c r="AA18" s="216"/>
      <c r="AB18" s="216"/>
      <c r="AC18" s="216"/>
      <c r="AD18" s="216"/>
      <c r="AE18" s="216"/>
      <c r="AF18" s="216"/>
      <c r="AG18" s="216"/>
      <c r="AH18" s="216"/>
      <c r="AI18" s="216"/>
      <c r="AJ18" s="164"/>
      <c r="AK18" s="72" t="str">
        <f t="shared" si="8"/>
        <v>0</v>
      </c>
      <c r="AL18" s="72" t="str">
        <f t="shared" si="8"/>
        <v>0</v>
      </c>
      <c r="AM18" s="72" t="str">
        <f t="shared" si="8"/>
        <v>0</v>
      </c>
      <c r="AN18" s="72" t="str">
        <f t="shared" si="8"/>
        <v>0</v>
      </c>
      <c r="AO18" s="70" t="str">
        <f t="shared" si="8"/>
        <v>0</v>
      </c>
      <c r="AP18" s="72" t="str">
        <f t="shared" si="8"/>
        <v>0</v>
      </c>
      <c r="AQ18" s="72" t="str">
        <f t="shared" si="8"/>
        <v>0</v>
      </c>
      <c r="AR18" s="216" t="str">
        <f t="shared" si="8"/>
        <v>0</v>
      </c>
      <c r="AS18" s="216" t="str">
        <f t="shared" si="8"/>
        <v>0</v>
      </c>
      <c r="AT18" s="157" t="str">
        <f t="shared" si="8"/>
        <v>0</v>
      </c>
    </row>
    <row r="19" spans="1:46" x14ac:dyDescent="0.25">
      <c r="A19" s="4"/>
      <c r="B19" s="36" t="s">
        <v>43</v>
      </c>
      <c r="C19" s="69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163"/>
      <c r="O19" s="72">
        <v>282</v>
      </c>
      <c r="P19" s="70">
        <v>382</v>
      </c>
      <c r="Q19" s="70">
        <v>325</v>
      </c>
      <c r="R19" s="70">
        <v>280</v>
      </c>
      <c r="S19" s="70">
        <v>270</v>
      </c>
      <c r="T19" s="70">
        <v>263</v>
      </c>
      <c r="U19" s="70">
        <v>251</v>
      </c>
      <c r="V19" s="225">
        <v>222</v>
      </c>
      <c r="W19" s="225">
        <v>241</v>
      </c>
      <c r="X19" s="163">
        <v>238</v>
      </c>
      <c r="Y19" s="271">
        <v>238</v>
      </c>
      <c r="Z19" s="216"/>
      <c r="AA19" s="216"/>
      <c r="AB19" s="216"/>
      <c r="AC19" s="216"/>
      <c r="AD19" s="216"/>
      <c r="AE19" s="216"/>
      <c r="AF19" s="216"/>
      <c r="AG19" s="216"/>
      <c r="AH19" s="216"/>
      <c r="AI19" s="216"/>
      <c r="AJ19" s="164"/>
      <c r="AK19" s="72" t="str">
        <f t="shared" si="8"/>
        <v>0</v>
      </c>
      <c r="AL19" s="72" t="str">
        <f t="shared" si="8"/>
        <v>0</v>
      </c>
      <c r="AM19" s="72" t="str">
        <f t="shared" si="8"/>
        <v>0</v>
      </c>
      <c r="AN19" s="72" t="str">
        <f t="shared" si="8"/>
        <v>0</v>
      </c>
      <c r="AO19" s="70" t="str">
        <f t="shared" si="8"/>
        <v>0</v>
      </c>
      <c r="AP19" s="72" t="str">
        <f t="shared" si="8"/>
        <v>0</v>
      </c>
      <c r="AQ19" s="72" t="str">
        <f t="shared" si="8"/>
        <v>0</v>
      </c>
      <c r="AR19" s="216" t="str">
        <f t="shared" si="8"/>
        <v>0</v>
      </c>
      <c r="AS19" s="216" t="str">
        <f t="shared" si="8"/>
        <v>0</v>
      </c>
      <c r="AT19" s="157" t="str">
        <f t="shared" si="8"/>
        <v>0</v>
      </c>
    </row>
    <row r="20" spans="1:46" x14ac:dyDescent="0.25">
      <c r="A20" s="4"/>
      <c r="B20" s="36" t="s">
        <v>44</v>
      </c>
      <c r="C20" s="69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163"/>
      <c r="O20" s="72">
        <v>47</v>
      </c>
      <c r="P20" s="70">
        <v>65</v>
      </c>
      <c r="Q20" s="70">
        <v>52</v>
      </c>
      <c r="R20" s="70">
        <v>52</v>
      </c>
      <c r="S20" s="70">
        <v>42</v>
      </c>
      <c r="T20" s="70">
        <v>45</v>
      </c>
      <c r="U20" s="70">
        <v>40</v>
      </c>
      <c r="V20" s="225">
        <v>30</v>
      </c>
      <c r="W20" s="225">
        <v>35</v>
      </c>
      <c r="X20" s="163">
        <v>34</v>
      </c>
      <c r="Y20" s="271">
        <v>34</v>
      </c>
      <c r="Z20" s="216"/>
      <c r="AA20" s="216"/>
      <c r="AB20" s="216"/>
      <c r="AC20" s="216"/>
      <c r="AD20" s="216"/>
      <c r="AE20" s="216"/>
      <c r="AF20" s="216"/>
      <c r="AG20" s="216"/>
      <c r="AH20" s="216"/>
      <c r="AI20" s="216"/>
      <c r="AJ20" s="164"/>
      <c r="AK20" s="72" t="str">
        <f t="shared" si="8"/>
        <v>0</v>
      </c>
      <c r="AL20" s="72" t="str">
        <f t="shared" si="8"/>
        <v>0</v>
      </c>
      <c r="AM20" s="72" t="str">
        <f t="shared" si="8"/>
        <v>0</v>
      </c>
      <c r="AN20" s="72" t="str">
        <f t="shared" si="8"/>
        <v>0</v>
      </c>
      <c r="AO20" s="70" t="str">
        <f t="shared" si="8"/>
        <v>0</v>
      </c>
      <c r="AP20" s="72" t="str">
        <f t="shared" si="8"/>
        <v>0</v>
      </c>
      <c r="AQ20" s="72" t="str">
        <f t="shared" si="8"/>
        <v>0</v>
      </c>
      <c r="AR20" s="216" t="str">
        <f t="shared" si="8"/>
        <v>0</v>
      </c>
      <c r="AS20" s="216" t="str">
        <f t="shared" si="8"/>
        <v>0</v>
      </c>
      <c r="AT20" s="157" t="str">
        <f t="shared" si="8"/>
        <v>0</v>
      </c>
    </row>
    <row r="21" spans="1:46" x14ac:dyDescent="0.25">
      <c r="A21" s="4"/>
      <c r="B21" s="36" t="s">
        <v>45</v>
      </c>
      <c r="C21" s="69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163"/>
      <c r="O21" s="72">
        <v>9</v>
      </c>
      <c r="P21" s="70">
        <v>9</v>
      </c>
      <c r="Q21" s="70">
        <v>4</v>
      </c>
      <c r="R21" s="70">
        <v>5</v>
      </c>
      <c r="S21" s="70">
        <v>4</v>
      </c>
      <c r="T21" s="70">
        <v>3</v>
      </c>
      <c r="U21" s="70">
        <v>3</v>
      </c>
      <c r="V21" s="225">
        <v>4</v>
      </c>
      <c r="W21" s="225">
        <v>5</v>
      </c>
      <c r="X21" s="163">
        <v>4</v>
      </c>
      <c r="Y21" s="271">
        <v>4</v>
      </c>
      <c r="Z21" s="216"/>
      <c r="AA21" s="216"/>
      <c r="AB21" s="216"/>
      <c r="AC21" s="216"/>
      <c r="AD21" s="216"/>
      <c r="AE21" s="216"/>
      <c r="AF21" s="216"/>
      <c r="AG21" s="216"/>
      <c r="AH21" s="216"/>
      <c r="AI21" s="216"/>
      <c r="AJ21" s="164"/>
      <c r="AK21" s="72" t="str">
        <f t="shared" si="8"/>
        <v>0</v>
      </c>
      <c r="AL21" s="72" t="str">
        <f t="shared" si="8"/>
        <v>0</v>
      </c>
      <c r="AM21" s="72" t="str">
        <f t="shared" si="8"/>
        <v>0</v>
      </c>
      <c r="AN21" s="72" t="str">
        <f t="shared" si="8"/>
        <v>0</v>
      </c>
      <c r="AO21" s="70" t="str">
        <f t="shared" si="8"/>
        <v>0</v>
      </c>
      <c r="AP21" s="72" t="str">
        <f t="shared" si="8"/>
        <v>0</v>
      </c>
      <c r="AQ21" s="72" t="str">
        <f t="shared" si="8"/>
        <v>0</v>
      </c>
      <c r="AR21" s="216" t="str">
        <f t="shared" si="8"/>
        <v>0</v>
      </c>
      <c r="AS21" s="216" t="str">
        <f t="shared" si="8"/>
        <v>0</v>
      </c>
      <c r="AT21" s="157" t="str">
        <f t="shared" si="8"/>
        <v>0</v>
      </c>
    </row>
    <row r="22" spans="1:46" x14ac:dyDescent="0.25">
      <c r="B22" s="36" t="s">
        <v>46</v>
      </c>
      <c r="C22" s="130">
        <v>6864</v>
      </c>
      <c r="D22" s="72">
        <v>7141</v>
      </c>
      <c r="E22" s="72">
        <v>7050</v>
      </c>
      <c r="F22" s="72">
        <v>6928</v>
      </c>
      <c r="G22" s="72">
        <v>6391</v>
      </c>
      <c r="H22" s="72">
        <v>6284</v>
      </c>
      <c r="I22" s="72">
        <v>5947</v>
      </c>
      <c r="J22" s="72">
        <v>5348</v>
      </c>
      <c r="K22" s="72">
        <v>5655</v>
      </c>
      <c r="L22" s="72">
        <v>5585</v>
      </c>
      <c r="M22" s="72">
        <v>6036</v>
      </c>
      <c r="N22" s="163">
        <v>6698</v>
      </c>
      <c r="O22" s="72">
        <f>SUM(O17:O21)</f>
        <v>7075</v>
      </c>
      <c r="P22" s="72">
        <f t="shared" ref="P22:T22" si="9">SUM(P17:P21)</f>
        <v>7324</v>
      </c>
      <c r="Q22" s="72">
        <f t="shared" si="9"/>
        <v>7101</v>
      </c>
      <c r="R22" s="72">
        <f t="shared" si="9"/>
        <v>6547</v>
      </c>
      <c r="S22" s="72">
        <f t="shared" si="9"/>
        <v>5999</v>
      </c>
      <c r="T22" s="72">
        <f t="shared" si="9"/>
        <v>5998</v>
      </c>
      <c r="U22" s="72">
        <f>SUM(U17:U21)</f>
        <v>5953</v>
      </c>
      <c r="V22" s="216">
        <f t="shared" ref="V22" si="10">SUM(V17:V21)</f>
        <v>5751</v>
      </c>
      <c r="W22" s="216">
        <v>5544</v>
      </c>
      <c r="X22" s="163">
        <v>5692</v>
      </c>
      <c r="Y22" s="271">
        <v>5692</v>
      </c>
      <c r="Z22" s="216"/>
      <c r="AA22" s="216"/>
      <c r="AB22" s="216"/>
      <c r="AC22" s="216"/>
      <c r="AD22" s="216"/>
      <c r="AE22" s="216"/>
      <c r="AF22" s="216"/>
      <c r="AG22" s="216"/>
      <c r="AH22" s="216"/>
      <c r="AI22" s="216"/>
      <c r="AJ22" s="164"/>
      <c r="AK22" s="72">
        <f t="shared" ref="AK22:AS22" si="11">IF(C22=0,"0",C22-O22)</f>
        <v>-211</v>
      </c>
      <c r="AL22" s="72">
        <f t="shared" si="11"/>
        <v>-183</v>
      </c>
      <c r="AM22" s="72">
        <f t="shared" si="11"/>
        <v>-51</v>
      </c>
      <c r="AN22" s="72">
        <f t="shared" si="11"/>
        <v>381</v>
      </c>
      <c r="AO22" s="70">
        <f t="shared" si="11"/>
        <v>392</v>
      </c>
      <c r="AP22" s="72">
        <f t="shared" si="11"/>
        <v>286</v>
      </c>
      <c r="AQ22" s="72">
        <f t="shared" si="11"/>
        <v>-6</v>
      </c>
      <c r="AR22" s="216">
        <f t="shared" si="11"/>
        <v>-403</v>
      </c>
      <c r="AS22" s="216">
        <f t="shared" si="11"/>
        <v>111</v>
      </c>
      <c r="AT22" s="157">
        <f>IF(X22=0,"0",L22-X22)</f>
        <v>-107</v>
      </c>
    </row>
    <row r="23" spans="1:46" x14ac:dyDescent="0.25">
      <c r="A23" s="4">
        <f>+A16+1</f>
        <v>3</v>
      </c>
      <c r="B23" s="43" t="s">
        <v>21</v>
      </c>
      <c r="C23" s="69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163"/>
      <c r="O23" s="72"/>
      <c r="P23" s="70"/>
      <c r="Q23" s="70"/>
      <c r="R23" s="70"/>
      <c r="S23" s="70"/>
      <c r="T23" s="70"/>
      <c r="U23" s="70"/>
      <c r="V23" s="225"/>
      <c r="W23" s="225"/>
      <c r="X23" s="163"/>
      <c r="Y23" s="271"/>
      <c r="Z23" s="225"/>
      <c r="AA23" s="225"/>
      <c r="AB23" s="225"/>
      <c r="AC23" s="225"/>
      <c r="AD23" s="225"/>
      <c r="AE23" s="225"/>
      <c r="AF23" s="225"/>
      <c r="AG23" s="225"/>
      <c r="AH23" s="225"/>
      <c r="AI23" s="225"/>
      <c r="AJ23" s="163"/>
      <c r="AK23" s="253"/>
      <c r="AL23" s="73"/>
      <c r="AM23" s="74"/>
      <c r="AN23" s="74"/>
      <c r="AO23" s="74"/>
      <c r="AP23" s="74"/>
      <c r="AQ23" s="74"/>
      <c r="AR23" s="251"/>
      <c r="AS23" s="251"/>
      <c r="AT23" s="75"/>
    </row>
    <row r="24" spans="1:46" x14ac:dyDescent="0.25">
      <c r="B24" s="36" t="s">
        <v>41</v>
      </c>
      <c r="C24" s="69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163"/>
      <c r="O24" s="72">
        <v>2042</v>
      </c>
      <c r="P24" s="70">
        <v>1670</v>
      </c>
      <c r="Q24" s="70">
        <v>1311</v>
      </c>
      <c r="R24" s="70">
        <v>1112</v>
      </c>
      <c r="S24" s="70">
        <v>1091</v>
      </c>
      <c r="T24" s="70">
        <v>1144</v>
      </c>
      <c r="U24" s="70">
        <v>1119</v>
      </c>
      <c r="V24" s="225">
        <v>1001</v>
      </c>
      <c r="W24" s="225">
        <v>945</v>
      </c>
      <c r="X24" s="163">
        <v>1036</v>
      </c>
      <c r="Y24" s="271">
        <v>1036</v>
      </c>
      <c r="Z24" s="216"/>
      <c r="AA24" s="216"/>
      <c r="AB24" s="216"/>
      <c r="AC24" s="216"/>
      <c r="AD24" s="216"/>
      <c r="AE24" s="216"/>
      <c r="AF24" s="216"/>
      <c r="AG24" s="216"/>
      <c r="AH24" s="216"/>
      <c r="AI24" s="216"/>
      <c r="AJ24" s="164"/>
      <c r="AK24" s="72" t="str">
        <f t="shared" ref="AK24:AO29" si="12">IF(C24=0,"0",C24-O24)</f>
        <v>0</v>
      </c>
      <c r="AL24" s="72" t="str">
        <f t="shared" si="12"/>
        <v>0</v>
      </c>
      <c r="AM24" s="72" t="str">
        <f t="shared" si="12"/>
        <v>0</v>
      </c>
      <c r="AN24" s="72" t="str">
        <f t="shared" si="12"/>
        <v>0</v>
      </c>
      <c r="AO24" s="70" t="str">
        <f t="shared" si="12"/>
        <v>0</v>
      </c>
      <c r="AP24" s="72" t="str">
        <f t="shared" ref="AP24:AP29" si="13">IF(H24=0,"0",H24-T24)</f>
        <v>0</v>
      </c>
      <c r="AQ24" s="72" t="str">
        <f t="shared" ref="AQ24:AQ29" si="14">IF(I24=0,"0",I24-U24)</f>
        <v>0</v>
      </c>
      <c r="AR24" s="216" t="str">
        <f t="shared" ref="AR24:AT28" si="15">IF(J24=0,"0",J24-V24)</f>
        <v>0</v>
      </c>
      <c r="AS24" s="216" t="str">
        <f t="shared" si="15"/>
        <v>0</v>
      </c>
      <c r="AT24" s="157" t="str">
        <f t="shared" si="15"/>
        <v>0</v>
      </c>
    </row>
    <row r="25" spans="1:46" x14ac:dyDescent="0.25">
      <c r="B25" s="36" t="s">
        <v>42</v>
      </c>
      <c r="C25" s="69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163"/>
      <c r="O25" s="72">
        <v>358</v>
      </c>
      <c r="P25" s="70">
        <v>287</v>
      </c>
      <c r="Q25" s="70">
        <v>195</v>
      </c>
      <c r="R25" s="70">
        <v>187</v>
      </c>
      <c r="S25" s="70">
        <v>147</v>
      </c>
      <c r="T25" s="70">
        <v>199</v>
      </c>
      <c r="U25" s="70">
        <v>296</v>
      </c>
      <c r="V25" s="225">
        <v>251</v>
      </c>
      <c r="W25" s="225">
        <v>202</v>
      </c>
      <c r="X25" s="163">
        <v>276</v>
      </c>
      <c r="Y25" s="271">
        <v>276</v>
      </c>
      <c r="Z25" s="216"/>
      <c r="AA25" s="216"/>
      <c r="AB25" s="216"/>
      <c r="AC25" s="216"/>
      <c r="AD25" s="216"/>
      <c r="AE25" s="216"/>
      <c r="AF25" s="216"/>
      <c r="AG25" s="216"/>
      <c r="AH25" s="216"/>
      <c r="AI25" s="216"/>
      <c r="AJ25" s="164"/>
      <c r="AK25" s="72" t="str">
        <f t="shared" si="12"/>
        <v>0</v>
      </c>
      <c r="AL25" s="72" t="str">
        <f t="shared" si="12"/>
        <v>0</v>
      </c>
      <c r="AM25" s="72" t="str">
        <f t="shared" si="12"/>
        <v>0</v>
      </c>
      <c r="AN25" s="72" t="str">
        <f t="shared" si="12"/>
        <v>0</v>
      </c>
      <c r="AO25" s="70" t="str">
        <f t="shared" si="12"/>
        <v>0</v>
      </c>
      <c r="AP25" s="72" t="str">
        <f t="shared" si="13"/>
        <v>0</v>
      </c>
      <c r="AQ25" s="72" t="str">
        <f t="shared" si="14"/>
        <v>0</v>
      </c>
      <c r="AR25" s="216" t="str">
        <f t="shared" si="15"/>
        <v>0</v>
      </c>
      <c r="AS25" s="216" t="str">
        <f t="shared" si="15"/>
        <v>0</v>
      </c>
      <c r="AT25" s="157" t="str">
        <f t="shared" si="15"/>
        <v>0</v>
      </c>
    </row>
    <row r="26" spans="1:46" x14ac:dyDescent="0.25">
      <c r="B26" s="36" t="s">
        <v>43</v>
      </c>
      <c r="C26" s="69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163"/>
      <c r="O26" s="72">
        <v>182</v>
      </c>
      <c r="P26" s="70">
        <v>202</v>
      </c>
      <c r="Q26" s="70">
        <v>118</v>
      </c>
      <c r="R26" s="70">
        <v>103</v>
      </c>
      <c r="S26" s="70">
        <v>107</v>
      </c>
      <c r="T26" s="70">
        <v>102</v>
      </c>
      <c r="U26" s="70">
        <v>86</v>
      </c>
      <c r="V26" s="225">
        <v>105</v>
      </c>
      <c r="W26" s="225">
        <v>125</v>
      </c>
      <c r="X26" s="163">
        <v>117</v>
      </c>
      <c r="Y26" s="271">
        <v>117</v>
      </c>
      <c r="Z26" s="216"/>
      <c r="AA26" s="216"/>
      <c r="AB26" s="216"/>
      <c r="AC26" s="216"/>
      <c r="AD26" s="216"/>
      <c r="AE26" s="216"/>
      <c r="AF26" s="216"/>
      <c r="AG26" s="216"/>
      <c r="AH26" s="216"/>
      <c r="AI26" s="216"/>
      <c r="AJ26" s="164"/>
      <c r="AK26" s="72" t="str">
        <f t="shared" si="12"/>
        <v>0</v>
      </c>
      <c r="AL26" s="72" t="str">
        <f t="shared" si="12"/>
        <v>0</v>
      </c>
      <c r="AM26" s="72" t="str">
        <f t="shared" si="12"/>
        <v>0</v>
      </c>
      <c r="AN26" s="72" t="str">
        <f t="shared" si="12"/>
        <v>0</v>
      </c>
      <c r="AO26" s="70" t="str">
        <f t="shared" si="12"/>
        <v>0</v>
      </c>
      <c r="AP26" s="72" t="str">
        <f t="shared" si="13"/>
        <v>0</v>
      </c>
      <c r="AQ26" s="72" t="str">
        <f t="shared" si="14"/>
        <v>0</v>
      </c>
      <c r="AR26" s="216" t="str">
        <f t="shared" si="15"/>
        <v>0</v>
      </c>
      <c r="AS26" s="216" t="str">
        <f t="shared" si="15"/>
        <v>0</v>
      </c>
      <c r="AT26" s="157" t="str">
        <f t="shared" si="15"/>
        <v>0</v>
      </c>
    </row>
    <row r="27" spans="1:46" x14ac:dyDescent="0.25">
      <c r="B27" s="36" t="s">
        <v>44</v>
      </c>
      <c r="C27" s="69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163"/>
      <c r="O27" s="72">
        <v>37</v>
      </c>
      <c r="P27" s="70">
        <v>37</v>
      </c>
      <c r="Q27" s="70">
        <v>28</v>
      </c>
      <c r="R27" s="70">
        <v>27</v>
      </c>
      <c r="S27" s="70">
        <v>26</v>
      </c>
      <c r="T27" s="70">
        <v>22</v>
      </c>
      <c r="U27" s="70">
        <v>27</v>
      </c>
      <c r="V27" s="225">
        <v>27</v>
      </c>
      <c r="W27" s="225">
        <v>31</v>
      </c>
      <c r="X27" s="163">
        <v>28</v>
      </c>
      <c r="Y27" s="271">
        <v>28</v>
      </c>
      <c r="Z27" s="216"/>
      <c r="AA27" s="216"/>
      <c r="AB27" s="216"/>
      <c r="AC27" s="216"/>
      <c r="AD27" s="216"/>
      <c r="AE27" s="216"/>
      <c r="AF27" s="216"/>
      <c r="AG27" s="216"/>
      <c r="AH27" s="216"/>
      <c r="AI27" s="216"/>
      <c r="AJ27" s="164"/>
      <c r="AK27" s="72" t="str">
        <f t="shared" si="12"/>
        <v>0</v>
      </c>
      <c r="AL27" s="72" t="str">
        <f t="shared" si="12"/>
        <v>0</v>
      </c>
      <c r="AM27" s="72" t="str">
        <f t="shared" si="12"/>
        <v>0</v>
      </c>
      <c r="AN27" s="72" t="str">
        <f t="shared" si="12"/>
        <v>0</v>
      </c>
      <c r="AO27" s="70" t="str">
        <f t="shared" si="12"/>
        <v>0</v>
      </c>
      <c r="AP27" s="72" t="str">
        <f t="shared" si="13"/>
        <v>0</v>
      </c>
      <c r="AQ27" s="72" t="str">
        <f t="shared" si="14"/>
        <v>0</v>
      </c>
      <c r="AR27" s="216" t="str">
        <f t="shared" si="15"/>
        <v>0</v>
      </c>
      <c r="AS27" s="216" t="str">
        <f t="shared" si="15"/>
        <v>0</v>
      </c>
      <c r="AT27" s="157" t="str">
        <f t="shared" si="15"/>
        <v>0</v>
      </c>
    </row>
    <row r="28" spans="1:46" x14ac:dyDescent="0.25">
      <c r="B28" s="36" t="s">
        <v>45</v>
      </c>
      <c r="C28" s="69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163"/>
      <c r="O28" s="72">
        <v>4</v>
      </c>
      <c r="P28" s="70">
        <v>6</v>
      </c>
      <c r="Q28" s="70">
        <v>3</v>
      </c>
      <c r="R28" s="70">
        <v>5</v>
      </c>
      <c r="S28" s="70">
        <v>4</v>
      </c>
      <c r="T28" s="70">
        <v>3</v>
      </c>
      <c r="U28" s="70">
        <v>3</v>
      </c>
      <c r="V28" s="225">
        <v>4</v>
      </c>
      <c r="W28" s="225">
        <v>4</v>
      </c>
      <c r="X28" s="163">
        <v>4</v>
      </c>
      <c r="Y28" s="271">
        <v>4</v>
      </c>
      <c r="Z28" s="216"/>
      <c r="AA28" s="216"/>
      <c r="AB28" s="216"/>
      <c r="AC28" s="216"/>
      <c r="AD28" s="216"/>
      <c r="AE28" s="216"/>
      <c r="AF28" s="216"/>
      <c r="AG28" s="216"/>
      <c r="AH28" s="216"/>
      <c r="AI28" s="216"/>
      <c r="AJ28" s="164"/>
      <c r="AK28" s="72" t="str">
        <f t="shared" si="12"/>
        <v>0</v>
      </c>
      <c r="AL28" s="72" t="str">
        <f t="shared" si="12"/>
        <v>0</v>
      </c>
      <c r="AM28" s="72" t="str">
        <f t="shared" si="12"/>
        <v>0</v>
      </c>
      <c r="AN28" s="72" t="str">
        <f t="shared" si="12"/>
        <v>0</v>
      </c>
      <c r="AO28" s="70" t="str">
        <f t="shared" si="12"/>
        <v>0</v>
      </c>
      <c r="AP28" s="72" t="str">
        <f t="shared" si="13"/>
        <v>0</v>
      </c>
      <c r="AQ28" s="72" t="str">
        <f t="shared" si="14"/>
        <v>0</v>
      </c>
      <c r="AR28" s="216" t="str">
        <f t="shared" si="15"/>
        <v>0</v>
      </c>
      <c r="AS28" s="216" t="str">
        <f t="shared" si="15"/>
        <v>0</v>
      </c>
      <c r="AT28" s="157" t="str">
        <f t="shared" si="15"/>
        <v>0</v>
      </c>
    </row>
    <row r="29" spans="1:46" x14ac:dyDescent="0.25">
      <c r="B29" s="36" t="s">
        <v>46</v>
      </c>
      <c r="C29" s="130">
        <v>2489</v>
      </c>
      <c r="D29" s="72">
        <v>2511</v>
      </c>
      <c r="E29" s="72">
        <v>2248</v>
      </c>
      <c r="F29" s="72">
        <v>2038</v>
      </c>
      <c r="G29" s="72">
        <v>1671</v>
      </c>
      <c r="H29" s="72">
        <v>1791</v>
      </c>
      <c r="I29" s="72">
        <v>1793</v>
      </c>
      <c r="J29" s="72">
        <v>1592</v>
      </c>
      <c r="K29" s="72">
        <v>1991</v>
      </c>
      <c r="L29" s="72">
        <v>1962</v>
      </c>
      <c r="M29" s="72">
        <v>2445</v>
      </c>
      <c r="N29" s="164">
        <v>2913</v>
      </c>
      <c r="O29" s="72">
        <f>SUM(O24:O28)</f>
        <v>2623</v>
      </c>
      <c r="P29" s="72">
        <f t="shared" ref="P29:T29" si="16">SUM(P24:P28)</f>
        <v>2202</v>
      </c>
      <c r="Q29" s="72">
        <f t="shared" si="16"/>
        <v>1655</v>
      </c>
      <c r="R29" s="72">
        <f t="shared" si="16"/>
        <v>1434</v>
      </c>
      <c r="S29" s="72">
        <f t="shared" si="16"/>
        <v>1375</v>
      </c>
      <c r="T29" s="72">
        <f t="shared" si="16"/>
        <v>1470</v>
      </c>
      <c r="U29" s="72">
        <f>SUM(U24:U28)</f>
        <v>1531</v>
      </c>
      <c r="V29" s="216">
        <f t="shared" ref="V29" si="17">SUM(V24:V28)</f>
        <v>1388</v>
      </c>
      <c r="W29" s="216">
        <v>1307</v>
      </c>
      <c r="X29" s="164">
        <v>1461</v>
      </c>
      <c r="Y29" s="271">
        <v>1461</v>
      </c>
      <c r="Z29" s="216"/>
      <c r="AA29" s="216"/>
      <c r="AB29" s="216"/>
      <c r="AC29" s="216"/>
      <c r="AD29" s="216"/>
      <c r="AE29" s="216"/>
      <c r="AF29" s="216"/>
      <c r="AG29" s="216"/>
      <c r="AH29" s="216"/>
      <c r="AI29" s="216"/>
      <c r="AJ29" s="164"/>
      <c r="AK29" s="72">
        <f t="shared" si="12"/>
        <v>-134</v>
      </c>
      <c r="AL29" s="72">
        <f t="shared" si="12"/>
        <v>309</v>
      </c>
      <c r="AM29" s="72">
        <f t="shared" si="12"/>
        <v>593</v>
      </c>
      <c r="AN29" s="72">
        <f t="shared" si="12"/>
        <v>604</v>
      </c>
      <c r="AO29" s="70">
        <f t="shared" si="12"/>
        <v>296</v>
      </c>
      <c r="AP29" s="72">
        <f t="shared" si="13"/>
        <v>321</v>
      </c>
      <c r="AQ29" s="72">
        <f t="shared" si="14"/>
        <v>262</v>
      </c>
      <c r="AR29" s="216">
        <f>IF(J29=0,"0",J29-V29)</f>
        <v>204</v>
      </c>
      <c r="AS29" s="216">
        <f>IF(K29=0,"0",K29-W29)</f>
        <v>684</v>
      </c>
      <c r="AT29" s="157">
        <f>IF(X29=0,"0",L29-X29)</f>
        <v>501</v>
      </c>
    </row>
    <row r="30" spans="1:46" x14ac:dyDescent="0.25">
      <c r="A30" s="4">
        <f>+A23+1</f>
        <v>4</v>
      </c>
      <c r="B30" s="43" t="s">
        <v>22</v>
      </c>
      <c r="C30" s="130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164"/>
      <c r="O30" s="72"/>
      <c r="P30" s="72"/>
      <c r="Q30" s="72"/>
      <c r="R30" s="72"/>
      <c r="S30" s="72"/>
      <c r="T30" s="72"/>
      <c r="U30" s="72"/>
      <c r="V30" s="216"/>
      <c r="W30" s="216"/>
      <c r="X30" s="164"/>
      <c r="Y30" s="271"/>
      <c r="Z30" s="216"/>
      <c r="AA30" s="216"/>
      <c r="AB30" s="216"/>
      <c r="AC30" s="216"/>
      <c r="AD30" s="216"/>
      <c r="AE30" s="216"/>
      <c r="AF30" s="216"/>
      <c r="AG30" s="216"/>
      <c r="AH30" s="216"/>
      <c r="AI30" s="216"/>
      <c r="AJ30" s="164"/>
      <c r="AK30" s="72"/>
      <c r="AL30" s="72"/>
      <c r="AM30" s="72"/>
      <c r="AN30" s="72"/>
      <c r="AO30" s="70"/>
      <c r="AP30" s="72"/>
      <c r="AQ30" s="72"/>
      <c r="AR30" s="216"/>
      <c r="AS30" s="216"/>
      <c r="AT30" s="157"/>
    </row>
    <row r="31" spans="1:46" x14ac:dyDescent="0.25">
      <c r="A31" s="4"/>
      <c r="B31" s="36" t="s">
        <v>41</v>
      </c>
      <c r="C31" s="130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164"/>
      <c r="O31" s="72">
        <v>1072</v>
      </c>
      <c r="P31" s="72">
        <v>1140</v>
      </c>
      <c r="Q31" s="72">
        <v>1040</v>
      </c>
      <c r="R31" s="72">
        <v>761</v>
      </c>
      <c r="S31" s="72">
        <v>635</v>
      </c>
      <c r="T31" s="72">
        <v>514</v>
      </c>
      <c r="U31" s="72">
        <v>547</v>
      </c>
      <c r="V31" s="216">
        <v>504</v>
      </c>
      <c r="W31" s="216">
        <v>413</v>
      </c>
      <c r="X31" s="164">
        <v>424</v>
      </c>
      <c r="Y31" s="271">
        <v>424</v>
      </c>
      <c r="Z31" s="216"/>
      <c r="AA31" s="216"/>
      <c r="AB31" s="216"/>
      <c r="AC31" s="216"/>
      <c r="AD31" s="216"/>
      <c r="AE31" s="216"/>
      <c r="AF31" s="216"/>
      <c r="AG31" s="216"/>
      <c r="AH31" s="216"/>
      <c r="AI31" s="216"/>
      <c r="AJ31" s="164"/>
      <c r="AK31" s="72" t="str">
        <f t="shared" ref="AK31:AO36" si="18">IF(C31=0,"0",C31-O31)</f>
        <v>0</v>
      </c>
      <c r="AL31" s="72" t="str">
        <f t="shared" si="18"/>
        <v>0</v>
      </c>
      <c r="AM31" s="72" t="str">
        <f t="shared" si="18"/>
        <v>0</v>
      </c>
      <c r="AN31" s="72" t="str">
        <f t="shared" si="18"/>
        <v>0</v>
      </c>
      <c r="AO31" s="70" t="str">
        <f t="shared" si="18"/>
        <v>0</v>
      </c>
      <c r="AP31" s="72" t="str">
        <f t="shared" ref="AP31:AP36" si="19">IF(H31=0,"0",H31-T31)</f>
        <v>0</v>
      </c>
      <c r="AQ31" s="72" t="str">
        <f t="shared" ref="AQ31:AQ36" si="20">IF(I31=0,"0",I31-U31)</f>
        <v>0</v>
      </c>
      <c r="AR31" s="216" t="str">
        <f t="shared" ref="AR31:AT35" si="21">IF(J31=0,"0",J31-V31)</f>
        <v>0</v>
      </c>
      <c r="AS31" s="216" t="str">
        <f t="shared" si="21"/>
        <v>0</v>
      </c>
      <c r="AT31" s="157" t="str">
        <f t="shared" si="21"/>
        <v>0</v>
      </c>
    </row>
    <row r="32" spans="1:46" x14ac:dyDescent="0.25">
      <c r="A32" s="4"/>
      <c r="B32" s="36" t="s">
        <v>42</v>
      </c>
      <c r="C32" s="130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164"/>
      <c r="O32" s="72">
        <v>354</v>
      </c>
      <c r="P32" s="72">
        <v>305</v>
      </c>
      <c r="Q32" s="72">
        <v>259</v>
      </c>
      <c r="R32" s="72">
        <v>205</v>
      </c>
      <c r="S32" s="72">
        <v>173</v>
      </c>
      <c r="T32" s="72">
        <v>123</v>
      </c>
      <c r="U32" s="72">
        <v>131</v>
      </c>
      <c r="V32" s="216">
        <v>208</v>
      </c>
      <c r="W32" s="216">
        <v>161</v>
      </c>
      <c r="X32" s="164">
        <v>141</v>
      </c>
      <c r="Y32" s="271">
        <v>141</v>
      </c>
      <c r="Z32" s="216"/>
      <c r="AA32" s="216"/>
      <c r="AB32" s="216"/>
      <c r="AC32" s="216"/>
      <c r="AD32" s="216"/>
      <c r="AE32" s="216"/>
      <c r="AF32" s="216"/>
      <c r="AG32" s="216"/>
      <c r="AH32" s="216"/>
      <c r="AI32" s="216"/>
      <c r="AJ32" s="164"/>
      <c r="AK32" s="72" t="str">
        <f t="shared" si="18"/>
        <v>0</v>
      </c>
      <c r="AL32" s="72" t="str">
        <f t="shared" si="18"/>
        <v>0</v>
      </c>
      <c r="AM32" s="72" t="str">
        <f t="shared" si="18"/>
        <v>0</v>
      </c>
      <c r="AN32" s="72" t="str">
        <f t="shared" si="18"/>
        <v>0</v>
      </c>
      <c r="AO32" s="70" t="str">
        <f t="shared" si="18"/>
        <v>0</v>
      </c>
      <c r="AP32" s="72" t="str">
        <f t="shared" si="19"/>
        <v>0</v>
      </c>
      <c r="AQ32" s="72" t="str">
        <f t="shared" si="20"/>
        <v>0</v>
      </c>
      <c r="AR32" s="216" t="str">
        <f t="shared" si="21"/>
        <v>0</v>
      </c>
      <c r="AS32" s="216" t="str">
        <f t="shared" si="21"/>
        <v>0</v>
      </c>
      <c r="AT32" s="157" t="str">
        <f t="shared" si="21"/>
        <v>0</v>
      </c>
    </row>
    <row r="33" spans="1:46" x14ac:dyDescent="0.25">
      <c r="A33" s="4"/>
      <c r="B33" s="36" t="s">
        <v>43</v>
      </c>
      <c r="C33" s="130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164"/>
      <c r="O33" s="72">
        <v>54</v>
      </c>
      <c r="P33" s="72">
        <v>102</v>
      </c>
      <c r="Q33" s="72">
        <v>85</v>
      </c>
      <c r="R33" s="72">
        <v>30</v>
      </c>
      <c r="S33" s="72">
        <v>33</v>
      </c>
      <c r="T33" s="72">
        <v>38</v>
      </c>
      <c r="U33" s="72">
        <v>40</v>
      </c>
      <c r="V33" s="216">
        <v>18</v>
      </c>
      <c r="W33" s="216">
        <v>26</v>
      </c>
      <c r="X33" s="164">
        <v>28</v>
      </c>
      <c r="Y33" s="271">
        <v>28</v>
      </c>
      <c r="Z33" s="216"/>
      <c r="AA33" s="216"/>
      <c r="AB33" s="216"/>
      <c r="AC33" s="216"/>
      <c r="AD33" s="216"/>
      <c r="AE33" s="216"/>
      <c r="AF33" s="216"/>
      <c r="AG33" s="216"/>
      <c r="AH33" s="216"/>
      <c r="AI33" s="216"/>
      <c r="AJ33" s="164"/>
      <c r="AK33" s="72" t="str">
        <f t="shared" si="18"/>
        <v>0</v>
      </c>
      <c r="AL33" s="72" t="str">
        <f t="shared" si="18"/>
        <v>0</v>
      </c>
      <c r="AM33" s="72" t="str">
        <f t="shared" si="18"/>
        <v>0</v>
      </c>
      <c r="AN33" s="72" t="str">
        <f t="shared" si="18"/>
        <v>0</v>
      </c>
      <c r="AO33" s="70" t="str">
        <f t="shared" si="18"/>
        <v>0</v>
      </c>
      <c r="AP33" s="72" t="str">
        <f t="shared" si="19"/>
        <v>0</v>
      </c>
      <c r="AQ33" s="72" t="str">
        <f t="shared" si="20"/>
        <v>0</v>
      </c>
      <c r="AR33" s="216" t="str">
        <f t="shared" si="21"/>
        <v>0</v>
      </c>
      <c r="AS33" s="216" t="str">
        <f t="shared" si="21"/>
        <v>0</v>
      </c>
      <c r="AT33" s="157" t="str">
        <f t="shared" si="21"/>
        <v>0</v>
      </c>
    </row>
    <row r="34" spans="1:46" x14ac:dyDescent="0.25">
      <c r="A34" s="4"/>
      <c r="B34" s="36" t="s">
        <v>44</v>
      </c>
      <c r="C34" s="130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164"/>
      <c r="O34" s="72">
        <v>5</v>
      </c>
      <c r="P34" s="72">
        <v>23</v>
      </c>
      <c r="Q34" s="72">
        <v>12</v>
      </c>
      <c r="R34" s="72">
        <v>10</v>
      </c>
      <c r="S34" s="72">
        <v>5</v>
      </c>
      <c r="T34" s="72">
        <v>14</v>
      </c>
      <c r="U34" s="72">
        <v>9</v>
      </c>
      <c r="V34" s="216">
        <v>0</v>
      </c>
      <c r="W34" s="216">
        <v>2</v>
      </c>
      <c r="X34" s="164">
        <v>2</v>
      </c>
      <c r="Y34" s="271">
        <v>2</v>
      </c>
      <c r="Z34" s="216"/>
      <c r="AA34" s="216"/>
      <c r="AB34" s="216"/>
      <c r="AC34" s="216"/>
      <c r="AD34" s="216"/>
      <c r="AE34" s="216"/>
      <c r="AF34" s="216"/>
      <c r="AG34" s="216"/>
      <c r="AH34" s="216"/>
      <c r="AI34" s="216"/>
      <c r="AJ34" s="164"/>
      <c r="AK34" s="72" t="str">
        <f t="shared" si="18"/>
        <v>0</v>
      </c>
      <c r="AL34" s="72" t="str">
        <f t="shared" si="18"/>
        <v>0</v>
      </c>
      <c r="AM34" s="72" t="str">
        <f t="shared" si="18"/>
        <v>0</v>
      </c>
      <c r="AN34" s="72" t="str">
        <f t="shared" si="18"/>
        <v>0</v>
      </c>
      <c r="AO34" s="70" t="str">
        <f t="shared" si="18"/>
        <v>0</v>
      </c>
      <c r="AP34" s="72" t="str">
        <f t="shared" si="19"/>
        <v>0</v>
      </c>
      <c r="AQ34" s="72" t="str">
        <f t="shared" si="20"/>
        <v>0</v>
      </c>
      <c r="AR34" s="216" t="str">
        <f t="shared" si="21"/>
        <v>0</v>
      </c>
      <c r="AS34" s="216" t="str">
        <f t="shared" si="21"/>
        <v>0</v>
      </c>
      <c r="AT34" s="157" t="str">
        <f t="shared" si="21"/>
        <v>0</v>
      </c>
    </row>
    <row r="35" spans="1:46" x14ac:dyDescent="0.25">
      <c r="A35" s="4"/>
      <c r="B35" s="36" t="s">
        <v>45</v>
      </c>
      <c r="C35" s="130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164"/>
      <c r="O35" s="72">
        <v>4</v>
      </c>
      <c r="P35" s="72">
        <v>3</v>
      </c>
      <c r="Q35" s="72">
        <v>1</v>
      </c>
      <c r="R35" s="72">
        <v>0</v>
      </c>
      <c r="S35" s="72">
        <v>0</v>
      </c>
      <c r="T35" s="72">
        <v>0</v>
      </c>
      <c r="U35" s="72">
        <v>0</v>
      </c>
      <c r="V35" s="216">
        <v>0</v>
      </c>
      <c r="W35" s="216">
        <v>1</v>
      </c>
      <c r="X35" s="164">
        <v>0</v>
      </c>
      <c r="Y35" s="271">
        <v>0</v>
      </c>
      <c r="Z35" s="216"/>
      <c r="AA35" s="216"/>
      <c r="AB35" s="216"/>
      <c r="AC35" s="216"/>
      <c r="AD35" s="216"/>
      <c r="AE35" s="216"/>
      <c r="AF35" s="216"/>
      <c r="AG35" s="216"/>
      <c r="AH35" s="216"/>
      <c r="AI35" s="216"/>
      <c r="AJ35" s="164"/>
      <c r="AK35" s="72" t="str">
        <f t="shared" si="18"/>
        <v>0</v>
      </c>
      <c r="AL35" s="72" t="str">
        <f t="shared" si="18"/>
        <v>0</v>
      </c>
      <c r="AM35" s="72" t="str">
        <f t="shared" si="18"/>
        <v>0</v>
      </c>
      <c r="AN35" s="72" t="str">
        <f t="shared" si="18"/>
        <v>0</v>
      </c>
      <c r="AO35" s="70" t="str">
        <f t="shared" si="18"/>
        <v>0</v>
      </c>
      <c r="AP35" s="72" t="str">
        <f t="shared" si="19"/>
        <v>0</v>
      </c>
      <c r="AQ35" s="72" t="str">
        <f t="shared" si="20"/>
        <v>0</v>
      </c>
      <c r="AR35" s="216" t="str">
        <f t="shared" si="21"/>
        <v>0</v>
      </c>
      <c r="AS35" s="216" t="str">
        <f t="shared" si="21"/>
        <v>0</v>
      </c>
      <c r="AT35" s="157" t="str">
        <f t="shared" si="21"/>
        <v>0</v>
      </c>
    </row>
    <row r="36" spans="1:46" x14ac:dyDescent="0.25">
      <c r="A36" s="4"/>
      <c r="B36" s="36" t="s">
        <v>46</v>
      </c>
      <c r="C36" s="130">
        <v>1384</v>
      </c>
      <c r="D36" s="72">
        <v>1444</v>
      </c>
      <c r="E36" s="72">
        <v>1469</v>
      </c>
      <c r="F36" s="72">
        <v>1235</v>
      </c>
      <c r="G36" s="72">
        <v>1064</v>
      </c>
      <c r="H36" s="72">
        <v>807</v>
      </c>
      <c r="I36" s="72">
        <v>801</v>
      </c>
      <c r="J36" s="72">
        <v>820</v>
      </c>
      <c r="K36" s="72">
        <v>712</v>
      </c>
      <c r="L36" s="72">
        <v>852</v>
      </c>
      <c r="M36" s="72">
        <v>825</v>
      </c>
      <c r="N36" s="164">
        <v>1155</v>
      </c>
      <c r="O36" s="72">
        <f>SUM(O31:O35)</f>
        <v>1489</v>
      </c>
      <c r="P36" s="72">
        <f t="shared" ref="P36:T36" si="22">SUM(P31:P35)</f>
        <v>1573</v>
      </c>
      <c r="Q36" s="72">
        <f t="shared" si="22"/>
        <v>1397</v>
      </c>
      <c r="R36" s="72">
        <f t="shared" si="22"/>
        <v>1006</v>
      </c>
      <c r="S36" s="72">
        <f t="shared" si="22"/>
        <v>846</v>
      </c>
      <c r="T36" s="72">
        <f t="shared" si="22"/>
        <v>689</v>
      </c>
      <c r="U36" s="72">
        <f>SUM(U31:U35)</f>
        <v>727</v>
      </c>
      <c r="V36" s="216">
        <f t="shared" ref="V36" si="23">SUM(V31:V35)</f>
        <v>730</v>
      </c>
      <c r="W36" s="216">
        <v>603</v>
      </c>
      <c r="X36" s="164">
        <v>595</v>
      </c>
      <c r="Y36" s="271">
        <v>595</v>
      </c>
      <c r="Z36" s="216"/>
      <c r="AA36" s="216"/>
      <c r="AB36" s="216"/>
      <c r="AC36" s="216"/>
      <c r="AD36" s="216"/>
      <c r="AE36" s="216"/>
      <c r="AF36" s="216"/>
      <c r="AG36" s="216"/>
      <c r="AH36" s="216"/>
      <c r="AI36" s="216"/>
      <c r="AJ36" s="164"/>
      <c r="AK36" s="72">
        <f t="shared" si="18"/>
        <v>-105</v>
      </c>
      <c r="AL36" s="72">
        <f t="shared" si="18"/>
        <v>-129</v>
      </c>
      <c r="AM36" s="72">
        <f t="shared" si="18"/>
        <v>72</v>
      </c>
      <c r="AN36" s="72">
        <f t="shared" si="18"/>
        <v>229</v>
      </c>
      <c r="AO36" s="70">
        <f t="shared" si="18"/>
        <v>218</v>
      </c>
      <c r="AP36" s="72">
        <f t="shared" si="19"/>
        <v>118</v>
      </c>
      <c r="AQ36" s="72">
        <f t="shared" si="20"/>
        <v>74</v>
      </c>
      <c r="AR36" s="216">
        <f>IF(J36=0,"0",J36-V36)</f>
        <v>90</v>
      </c>
      <c r="AS36" s="216">
        <f>IF(K36=0,"0",K36-W36)</f>
        <v>109</v>
      </c>
      <c r="AT36" s="157">
        <f>IF(X36=0,"0",L36-X36)</f>
        <v>257</v>
      </c>
    </row>
    <row r="37" spans="1:46" x14ac:dyDescent="0.25">
      <c r="A37" s="4">
        <f>+A30+1</f>
        <v>5</v>
      </c>
      <c r="B37" s="43" t="s">
        <v>23</v>
      </c>
      <c r="C37" s="130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164"/>
      <c r="O37" s="72"/>
      <c r="P37" s="72"/>
      <c r="Q37" s="72"/>
      <c r="R37" s="72"/>
      <c r="S37" s="72"/>
      <c r="T37" s="72"/>
      <c r="U37" s="72"/>
      <c r="V37" s="216"/>
      <c r="W37" s="216"/>
      <c r="X37" s="164"/>
      <c r="Y37" s="271"/>
      <c r="Z37" s="216"/>
      <c r="AA37" s="216"/>
      <c r="AB37" s="216"/>
      <c r="AC37" s="216"/>
      <c r="AD37" s="216"/>
      <c r="AE37" s="216"/>
      <c r="AF37" s="216"/>
      <c r="AG37" s="216"/>
      <c r="AH37" s="216"/>
      <c r="AI37" s="216"/>
      <c r="AJ37" s="164"/>
      <c r="AK37" s="72"/>
      <c r="AL37" s="72"/>
      <c r="AM37" s="72"/>
      <c r="AN37" s="72"/>
      <c r="AO37" s="70"/>
      <c r="AP37" s="72"/>
      <c r="AQ37" s="72"/>
      <c r="AR37" s="216"/>
      <c r="AS37" s="216"/>
      <c r="AT37" s="157"/>
    </row>
    <row r="38" spans="1:46" x14ac:dyDescent="0.25">
      <c r="A38" s="4"/>
      <c r="B38" s="36" t="s">
        <v>41</v>
      </c>
      <c r="C38" s="130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164"/>
      <c r="O38" s="72">
        <v>1309</v>
      </c>
      <c r="P38" s="72">
        <v>1722</v>
      </c>
      <c r="Q38" s="72">
        <v>2074</v>
      </c>
      <c r="R38" s="72">
        <v>2344</v>
      </c>
      <c r="S38" s="72">
        <v>2299</v>
      </c>
      <c r="T38" s="72">
        <v>2241</v>
      </c>
      <c r="U38" s="72">
        <v>2120</v>
      </c>
      <c r="V38" s="216">
        <v>2142</v>
      </c>
      <c r="W38" s="216">
        <v>1908</v>
      </c>
      <c r="X38" s="164">
        <v>1902</v>
      </c>
      <c r="Y38" s="271">
        <v>1902</v>
      </c>
      <c r="Z38" s="216"/>
      <c r="AA38" s="216"/>
      <c r="AB38" s="216"/>
      <c r="AC38" s="216"/>
      <c r="AD38" s="216"/>
      <c r="AE38" s="216"/>
      <c r="AF38" s="216"/>
      <c r="AG38" s="216"/>
      <c r="AH38" s="216"/>
      <c r="AI38" s="216"/>
      <c r="AJ38" s="164"/>
      <c r="AK38" s="72" t="str">
        <f t="shared" ref="AK38:AO43" si="24">IF(C38=0,"0",C38-O38)</f>
        <v>0</v>
      </c>
      <c r="AL38" s="72" t="str">
        <f t="shared" si="24"/>
        <v>0</v>
      </c>
      <c r="AM38" s="72" t="str">
        <f t="shared" si="24"/>
        <v>0</v>
      </c>
      <c r="AN38" s="72" t="str">
        <f t="shared" si="24"/>
        <v>0</v>
      </c>
      <c r="AO38" s="70" t="str">
        <f t="shared" si="24"/>
        <v>0</v>
      </c>
      <c r="AP38" s="72" t="str">
        <f t="shared" ref="AP38:AP43" si="25">IF(H38=0,"0",H38-T38)</f>
        <v>0</v>
      </c>
      <c r="AQ38" s="72" t="str">
        <f t="shared" ref="AQ38:AQ43" si="26">IF(I38=0,"0",I38-U38)</f>
        <v>0</v>
      </c>
      <c r="AR38" s="216" t="str">
        <f t="shared" ref="AR38:AT42" si="27">IF(J38=0,"0",J38-V38)</f>
        <v>0</v>
      </c>
      <c r="AS38" s="216" t="str">
        <f t="shared" si="27"/>
        <v>0</v>
      </c>
      <c r="AT38" s="157" t="str">
        <f t="shared" si="27"/>
        <v>0</v>
      </c>
    </row>
    <row r="39" spans="1:46" x14ac:dyDescent="0.25">
      <c r="A39" s="4"/>
      <c r="B39" s="36" t="s">
        <v>42</v>
      </c>
      <c r="C39" s="130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164"/>
      <c r="O39" s="72">
        <v>1602</v>
      </c>
      <c r="P39" s="72">
        <v>1744</v>
      </c>
      <c r="Q39" s="72">
        <v>1841</v>
      </c>
      <c r="R39" s="72">
        <v>1601</v>
      </c>
      <c r="S39" s="72">
        <v>1338</v>
      </c>
      <c r="T39" s="72">
        <v>1466</v>
      </c>
      <c r="U39" s="72">
        <v>1446</v>
      </c>
      <c r="V39" s="216">
        <v>1479</v>
      </c>
      <c r="W39" s="216">
        <v>1634</v>
      </c>
      <c r="X39" s="164">
        <v>1637</v>
      </c>
      <c r="Y39" s="271">
        <v>1637</v>
      </c>
      <c r="Z39" s="216"/>
      <c r="AA39" s="216"/>
      <c r="AB39" s="216"/>
      <c r="AC39" s="216"/>
      <c r="AD39" s="216"/>
      <c r="AE39" s="216"/>
      <c r="AF39" s="216"/>
      <c r="AG39" s="216"/>
      <c r="AH39" s="216"/>
      <c r="AI39" s="216"/>
      <c r="AJ39" s="164"/>
      <c r="AK39" s="72" t="str">
        <f t="shared" si="24"/>
        <v>0</v>
      </c>
      <c r="AL39" s="72" t="str">
        <f t="shared" si="24"/>
        <v>0</v>
      </c>
      <c r="AM39" s="72" t="str">
        <f t="shared" si="24"/>
        <v>0</v>
      </c>
      <c r="AN39" s="72" t="str">
        <f t="shared" si="24"/>
        <v>0</v>
      </c>
      <c r="AO39" s="70" t="str">
        <f t="shared" si="24"/>
        <v>0</v>
      </c>
      <c r="AP39" s="72" t="str">
        <f t="shared" si="25"/>
        <v>0</v>
      </c>
      <c r="AQ39" s="72" t="str">
        <f t="shared" si="26"/>
        <v>0</v>
      </c>
      <c r="AR39" s="216" t="str">
        <f t="shared" si="27"/>
        <v>0</v>
      </c>
      <c r="AS39" s="216" t="str">
        <f t="shared" si="27"/>
        <v>0</v>
      </c>
      <c r="AT39" s="157" t="str">
        <f t="shared" si="27"/>
        <v>0</v>
      </c>
    </row>
    <row r="40" spans="1:46" x14ac:dyDescent="0.25">
      <c r="A40" s="4"/>
      <c r="B40" s="36" t="s">
        <v>43</v>
      </c>
      <c r="C40" s="130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164"/>
      <c r="O40" s="72">
        <v>46</v>
      </c>
      <c r="P40" s="72">
        <v>78</v>
      </c>
      <c r="Q40" s="72">
        <v>122</v>
      </c>
      <c r="R40" s="72">
        <v>147</v>
      </c>
      <c r="S40" s="72">
        <v>130</v>
      </c>
      <c r="T40" s="72">
        <v>123</v>
      </c>
      <c r="U40" s="72">
        <v>125</v>
      </c>
      <c r="V40" s="216">
        <v>111</v>
      </c>
      <c r="W40" s="216">
        <v>90</v>
      </c>
      <c r="X40" s="164">
        <v>93</v>
      </c>
      <c r="Y40" s="271">
        <v>93</v>
      </c>
      <c r="Z40" s="216"/>
      <c r="AA40" s="216"/>
      <c r="AB40" s="216"/>
      <c r="AC40" s="216"/>
      <c r="AD40" s="216"/>
      <c r="AE40" s="216"/>
      <c r="AF40" s="216"/>
      <c r="AG40" s="216"/>
      <c r="AH40" s="216"/>
      <c r="AI40" s="216"/>
      <c r="AJ40" s="164"/>
      <c r="AK40" s="72" t="str">
        <f t="shared" si="24"/>
        <v>0</v>
      </c>
      <c r="AL40" s="72" t="str">
        <f t="shared" si="24"/>
        <v>0</v>
      </c>
      <c r="AM40" s="72" t="str">
        <f t="shared" si="24"/>
        <v>0</v>
      </c>
      <c r="AN40" s="72" t="str">
        <f t="shared" si="24"/>
        <v>0</v>
      </c>
      <c r="AO40" s="70" t="str">
        <f t="shared" si="24"/>
        <v>0</v>
      </c>
      <c r="AP40" s="72" t="str">
        <f t="shared" si="25"/>
        <v>0</v>
      </c>
      <c r="AQ40" s="72" t="str">
        <f t="shared" si="26"/>
        <v>0</v>
      </c>
      <c r="AR40" s="216" t="str">
        <f t="shared" si="27"/>
        <v>0</v>
      </c>
      <c r="AS40" s="216" t="str">
        <f t="shared" si="27"/>
        <v>0</v>
      </c>
      <c r="AT40" s="157" t="str">
        <f t="shared" si="27"/>
        <v>0</v>
      </c>
    </row>
    <row r="41" spans="1:46" x14ac:dyDescent="0.25">
      <c r="A41" s="4"/>
      <c r="B41" s="36" t="s">
        <v>44</v>
      </c>
      <c r="C41" s="130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164"/>
      <c r="O41" s="72">
        <v>5</v>
      </c>
      <c r="P41" s="72">
        <v>5</v>
      </c>
      <c r="Q41" s="72">
        <v>12</v>
      </c>
      <c r="R41" s="72">
        <v>15</v>
      </c>
      <c r="S41" s="72">
        <v>11</v>
      </c>
      <c r="T41" s="72">
        <v>9</v>
      </c>
      <c r="U41" s="72">
        <v>4</v>
      </c>
      <c r="V41" s="216">
        <v>3</v>
      </c>
      <c r="W41" s="216">
        <v>2</v>
      </c>
      <c r="X41" s="164">
        <v>4</v>
      </c>
      <c r="Y41" s="271">
        <v>4</v>
      </c>
      <c r="Z41" s="216"/>
      <c r="AA41" s="216"/>
      <c r="AB41" s="216"/>
      <c r="AC41" s="216"/>
      <c r="AD41" s="216"/>
      <c r="AE41" s="216"/>
      <c r="AF41" s="216"/>
      <c r="AG41" s="216"/>
      <c r="AH41" s="216"/>
      <c r="AI41" s="216"/>
      <c r="AJ41" s="164"/>
      <c r="AK41" s="72" t="str">
        <f t="shared" si="24"/>
        <v>0</v>
      </c>
      <c r="AL41" s="72" t="str">
        <f t="shared" si="24"/>
        <v>0</v>
      </c>
      <c r="AM41" s="72" t="str">
        <f t="shared" si="24"/>
        <v>0</v>
      </c>
      <c r="AN41" s="72" t="str">
        <f t="shared" si="24"/>
        <v>0</v>
      </c>
      <c r="AO41" s="70" t="str">
        <f t="shared" si="24"/>
        <v>0</v>
      </c>
      <c r="AP41" s="72" t="str">
        <f t="shared" si="25"/>
        <v>0</v>
      </c>
      <c r="AQ41" s="72" t="str">
        <f t="shared" si="26"/>
        <v>0</v>
      </c>
      <c r="AR41" s="216" t="str">
        <f t="shared" si="27"/>
        <v>0</v>
      </c>
      <c r="AS41" s="216" t="str">
        <f t="shared" si="27"/>
        <v>0</v>
      </c>
      <c r="AT41" s="157" t="str">
        <f t="shared" si="27"/>
        <v>0</v>
      </c>
    </row>
    <row r="42" spans="1:46" x14ac:dyDescent="0.25">
      <c r="A42" s="4"/>
      <c r="B42" s="36" t="s">
        <v>45</v>
      </c>
      <c r="C42" s="130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164"/>
      <c r="O42" s="72">
        <v>1</v>
      </c>
      <c r="P42" s="72">
        <v>0</v>
      </c>
      <c r="Q42" s="72">
        <v>0</v>
      </c>
      <c r="R42" s="72">
        <v>0</v>
      </c>
      <c r="S42" s="72">
        <v>0</v>
      </c>
      <c r="T42" s="72">
        <v>0</v>
      </c>
      <c r="U42" s="72">
        <v>0</v>
      </c>
      <c r="V42" s="216">
        <v>0</v>
      </c>
      <c r="W42" s="216">
        <v>0</v>
      </c>
      <c r="X42" s="164">
        <v>0</v>
      </c>
      <c r="Y42" s="271">
        <v>0</v>
      </c>
      <c r="Z42" s="216"/>
      <c r="AA42" s="216"/>
      <c r="AB42" s="216"/>
      <c r="AC42" s="216"/>
      <c r="AD42" s="216"/>
      <c r="AE42" s="216"/>
      <c r="AF42" s="216"/>
      <c r="AG42" s="216"/>
      <c r="AH42" s="216"/>
      <c r="AI42" s="216"/>
      <c r="AJ42" s="164"/>
      <c r="AK42" s="72" t="str">
        <f t="shared" si="24"/>
        <v>0</v>
      </c>
      <c r="AL42" s="72" t="str">
        <f t="shared" si="24"/>
        <v>0</v>
      </c>
      <c r="AM42" s="72" t="str">
        <f t="shared" si="24"/>
        <v>0</v>
      </c>
      <c r="AN42" s="72" t="str">
        <f t="shared" si="24"/>
        <v>0</v>
      </c>
      <c r="AO42" s="70" t="str">
        <f t="shared" si="24"/>
        <v>0</v>
      </c>
      <c r="AP42" s="72" t="str">
        <f t="shared" si="25"/>
        <v>0</v>
      </c>
      <c r="AQ42" s="72" t="str">
        <f t="shared" si="26"/>
        <v>0</v>
      </c>
      <c r="AR42" s="216" t="str">
        <f t="shared" si="27"/>
        <v>0</v>
      </c>
      <c r="AS42" s="216" t="str">
        <f t="shared" si="27"/>
        <v>0</v>
      </c>
      <c r="AT42" s="157" t="str">
        <f t="shared" si="27"/>
        <v>0</v>
      </c>
    </row>
    <row r="43" spans="1:46" ht="15.75" thickBot="1" x14ac:dyDescent="0.3">
      <c r="A43" s="4"/>
      <c r="B43" s="38" t="s">
        <v>46</v>
      </c>
      <c r="C43" s="121">
        <v>2991</v>
      </c>
      <c r="D43" s="61">
        <v>3186</v>
      </c>
      <c r="E43" s="61">
        <v>3333</v>
      </c>
      <c r="F43" s="61">
        <v>3655</v>
      </c>
      <c r="G43" s="61">
        <v>3656</v>
      </c>
      <c r="H43" s="61">
        <v>3686</v>
      </c>
      <c r="I43" s="61">
        <v>3353</v>
      </c>
      <c r="J43" s="61">
        <v>2936</v>
      </c>
      <c r="K43" s="61">
        <v>2952</v>
      </c>
      <c r="L43" s="61">
        <v>2771</v>
      </c>
      <c r="M43" s="61">
        <v>2766</v>
      </c>
      <c r="N43" s="165">
        <v>2630</v>
      </c>
      <c r="O43" s="61">
        <f>SUM(O38:O42)</f>
        <v>2963</v>
      </c>
      <c r="P43" s="61">
        <f t="shared" ref="P43:T43" si="28">SUM(P38:P42)</f>
        <v>3549</v>
      </c>
      <c r="Q43" s="61">
        <f t="shared" si="28"/>
        <v>4049</v>
      </c>
      <c r="R43" s="61">
        <f t="shared" si="28"/>
        <v>4107</v>
      </c>
      <c r="S43" s="61">
        <f t="shared" si="28"/>
        <v>3778</v>
      </c>
      <c r="T43" s="61">
        <f t="shared" si="28"/>
        <v>3839</v>
      </c>
      <c r="U43" s="61">
        <f>SUM(U38:U42)</f>
        <v>3695</v>
      </c>
      <c r="V43" s="223">
        <f t="shared" ref="V43" si="29">SUM(V38:V42)</f>
        <v>3735</v>
      </c>
      <c r="W43" s="223">
        <v>3634</v>
      </c>
      <c r="X43" s="165">
        <v>3636</v>
      </c>
      <c r="Y43" s="269">
        <v>3636</v>
      </c>
      <c r="Z43" s="223"/>
      <c r="AA43" s="223"/>
      <c r="AB43" s="223"/>
      <c r="AC43" s="223"/>
      <c r="AD43" s="223"/>
      <c r="AE43" s="223"/>
      <c r="AF43" s="223"/>
      <c r="AG43" s="223"/>
      <c r="AH43" s="223"/>
      <c r="AI43" s="223"/>
      <c r="AJ43" s="165"/>
      <c r="AK43" s="61">
        <f t="shared" si="24"/>
        <v>28</v>
      </c>
      <c r="AL43" s="190">
        <f t="shared" si="24"/>
        <v>-363</v>
      </c>
      <c r="AM43" s="190">
        <f t="shared" si="24"/>
        <v>-716</v>
      </c>
      <c r="AN43" s="190">
        <f t="shared" si="24"/>
        <v>-452</v>
      </c>
      <c r="AO43" s="190">
        <f t="shared" si="24"/>
        <v>-122</v>
      </c>
      <c r="AP43" s="190">
        <f t="shared" si="25"/>
        <v>-153</v>
      </c>
      <c r="AQ43" s="190">
        <f t="shared" si="26"/>
        <v>-342</v>
      </c>
      <c r="AR43" s="243">
        <f>IF(J43=0,"0",J43-V43)</f>
        <v>-799</v>
      </c>
      <c r="AS43" s="243">
        <f>IF(K43=0,"0",K43-W43)</f>
        <v>-682</v>
      </c>
      <c r="AT43" s="60">
        <f>IF(X43=0,"0",L43-X43)</f>
        <v>-865</v>
      </c>
    </row>
    <row r="44" spans="1:46" x14ac:dyDescent="0.25">
      <c r="A44" s="4">
        <f>+A37+1</f>
        <v>6</v>
      </c>
      <c r="B44" s="42" t="s">
        <v>33</v>
      </c>
      <c r="C44" s="149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166"/>
      <c r="O44" s="77"/>
      <c r="P44" s="77"/>
      <c r="Q44" s="77"/>
      <c r="R44" s="77"/>
      <c r="S44" s="77"/>
      <c r="T44" s="77"/>
      <c r="U44" s="77"/>
      <c r="V44" s="226"/>
      <c r="W44" s="226"/>
      <c r="X44" s="166"/>
      <c r="Y44" s="272"/>
      <c r="Z44" s="226"/>
      <c r="AA44" s="226"/>
      <c r="AB44" s="226"/>
      <c r="AC44" s="226"/>
      <c r="AD44" s="226"/>
      <c r="AE44" s="226"/>
      <c r="AF44" s="226"/>
      <c r="AG44" s="226"/>
      <c r="AH44" s="226"/>
      <c r="AI44" s="226"/>
      <c r="AJ44" s="166"/>
      <c r="AK44" s="77"/>
      <c r="AL44" s="77"/>
      <c r="AM44" s="77"/>
      <c r="AN44" s="77"/>
      <c r="AO44" s="77"/>
      <c r="AP44" s="77"/>
      <c r="AQ44" s="77"/>
      <c r="AR44" s="226"/>
      <c r="AS44" s="226"/>
      <c r="AT44" s="76"/>
    </row>
    <row r="45" spans="1:46" x14ac:dyDescent="0.25">
      <c r="A45" s="4"/>
      <c r="B45" s="36" t="s">
        <v>41</v>
      </c>
      <c r="C45" s="107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167"/>
      <c r="O45" s="80">
        <v>788897.31999999925</v>
      </c>
      <c r="P45" s="80">
        <v>746740.69999999879</v>
      </c>
      <c r="Q45" s="80">
        <v>545985.25000000058</v>
      </c>
      <c r="R45" s="80">
        <v>393540.40999999957</v>
      </c>
      <c r="S45" s="80">
        <v>186428.92000000025</v>
      </c>
      <c r="T45" s="80">
        <v>124175.97999999924</v>
      </c>
      <c r="U45" s="80">
        <v>106020.40999999996</v>
      </c>
      <c r="V45" s="108">
        <v>113439.14999999979</v>
      </c>
      <c r="W45" s="108">
        <v>141491.49999999962</v>
      </c>
      <c r="X45" s="167">
        <v>273380.97999999934</v>
      </c>
      <c r="Y45" s="273">
        <v>273380.97999999934</v>
      </c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67"/>
      <c r="AK45" s="80">
        <f t="shared" ref="AK45:AT49" si="30">IF(C45=0,0,C45-O45)</f>
        <v>0</v>
      </c>
      <c r="AL45" s="80">
        <f t="shared" si="30"/>
        <v>0</v>
      </c>
      <c r="AM45" s="80">
        <f t="shared" si="30"/>
        <v>0</v>
      </c>
      <c r="AN45" s="80">
        <f t="shared" si="30"/>
        <v>0</v>
      </c>
      <c r="AO45" s="78">
        <f t="shared" si="30"/>
        <v>0</v>
      </c>
      <c r="AP45" s="80">
        <f t="shared" si="30"/>
        <v>0</v>
      </c>
      <c r="AQ45" s="80">
        <f t="shared" si="30"/>
        <v>0</v>
      </c>
      <c r="AR45" s="108">
        <f t="shared" si="30"/>
        <v>0</v>
      </c>
      <c r="AS45" s="108">
        <f t="shared" si="30"/>
        <v>0</v>
      </c>
      <c r="AT45" s="109">
        <f t="shared" si="30"/>
        <v>0</v>
      </c>
    </row>
    <row r="46" spans="1:46" x14ac:dyDescent="0.25">
      <c r="A46" s="4"/>
      <c r="B46" s="36" t="s">
        <v>42</v>
      </c>
      <c r="C46" s="107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167"/>
      <c r="O46" s="80">
        <v>386690.8000000001</v>
      </c>
      <c r="P46" s="80">
        <v>361884.61000000039</v>
      </c>
      <c r="Q46" s="80">
        <v>273158.00999999937</v>
      </c>
      <c r="R46" s="80">
        <v>201771.09000000008</v>
      </c>
      <c r="S46" s="80">
        <v>80922.129999999626</v>
      </c>
      <c r="T46" s="80">
        <v>63803.139999999803</v>
      </c>
      <c r="U46" s="80">
        <v>50924.750000000036</v>
      </c>
      <c r="V46" s="108">
        <v>71462.06000000026</v>
      </c>
      <c r="W46" s="108">
        <v>85399.919999999925</v>
      </c>
      <c r="X46" s="167">
        <v>154416.69999999987</v>
      </c>
      <c r="Y46" s="273">
        <v>154416.69999999987</v>
      </c>
      <c r="Z46" s="108"/>
      <c r="AA46" s="108"/>
      <c r="AB46" s="108"/>
      <c r="AC46" s="108"/>
      <c r="AD46" s="108"/>
      <c r="AE46" s="108"/>
      <c r="AF46" s="108"/>
      <c r="AG46" s="108"/>
      <c r="AH46" s="108"/>
      <c r="AI46" s="108"/>
      <c r="AJ46" s="167"/>
      <c r="AK46" s="80">
        <f t="shared" si="30"/>
        <v>0</v>
      </c>
      <c r="AL46" s="80">
        <f t="shared" si="30"/>
        <v>0</v>
      </c>
      <c r="AM46" s="80">
        <f t="shared" si="30"/>
        <v>0</v>
      </c>
      <c r="AN46" s="80">
        <f t="shared" si="30"/>
        <v>0</v>
      </c>
      <c r="AO46" s="78">
        <f t="shared" si="30"/>
        <v>0</v>
      </c>
      <c r="AP46" s="80">
        <f t="shared" si="30"/>
        <v>0</v>
      </c>
      <c r="AQ46" s="80">
        <f t="shared" si="30"/>
        <v>0</v>
      </c>
      <c r="AR46" s="108">
        <f t="shared" si="30"/>
        <v>0</v>
      </c>
      <c r="AS46" s="108">
        <f t="shared" si="30"/>
        <v>0</v>
      </c>
      <c r="AT46" s="109">
        <f t="shared" si="30"/>
        <v>0</v>
      </c>
    </row>
    <row r="47" spans="1:46" x14ac:dyDescent="0.25">
      <c r="A47" s="4"/>
      <c r="B47" s="36" t="s">
        <v>43</v>
      </c>
      <c r="C47" s="107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167"/>
      <c r="O47" s="80">
        <v>108307.36000000003</v>
      </c>
      <c r="P47" s="80">
        <v>128773.49999999994</v>
      </c>
      <c r="Q47" s="80">
        <v>66808.58</v>
      </c>
      <c r="R47" s="80">
        <v>36328.53</v>
      </c>
      <c r="S47" s="80">
        <v>18652.190000000002</v>
      </c>
      <c r="T47" s="80">
        <v>14439.34</v>
      </c>
      <c r="U47" s="80">
        <v>13986.87</v>
      </c>
      <c r="V47" s="108">
        <v>13235.510000000002</v>
      </c>
      <c r="W47" s="108">
        <v>17789.679999999993</v>
      </c>
      <c r="X47" s="167">
        <v>28326.639999999996</v>
      </c>
      <c r="Y47" s="273">
        <v>28326.639999999996</v>
      </c>
      <c r="Z47" s="108"/>
      <c r="AA47" s="108"/>
      <c r="AB47" s="108"/>
      <c r="AC47" s="108"/>
      <c r="AD47" s="108"/>
      <c r="AE47" s="108"/>
      <c r="AF47" s="108"/>
      <c r="AG47" s="108"/>
      <c r="AH47" s="108"/>
      <c r="AI47" s="108"/>
      <c r="AJ47" s="167"/>
      <c r="AK47" s="80">
        <f t="shared" si="30"/>
        <v>0</v>
      </c>
      <c r="AL47" s="80">
        <f t="shared" si="30"/>
        <v>0</v>
      </c>
      <c r="AM47" s="80">
        <f t="shared" si="30"/>
        <v>0</v>
      </c>
      <c r="AN47" s="80">
        <f t="shared" si="30"/>
        <v>0</v>
      </c>
      <c r="AO47" s="78">
        <f t="shared" si="30"/>
        <v>0</v>
      </c>
      <c r="AP47" s="80">
        <f t="shared" si="30"/>
        <v>0</v>
      </c>
      <c r="AQ47" s="80">
        <f t="shared" si="30"/>
        <v>0</v>
      </c>
      <c r="AR47" s="108">
        <f t="shared" si="30"/>
        <v>0</v>
      </c>
      <c r="AS47" s="108">
        <f t="shared" si="30"/>
        <v>0</v>
      </c>
      <c r="AT47" s="109">
        <f t="shared" si="30"/>
        <v>0</v>
      </c>
    </row>
    <row r="48" spans="1:46" x14ac:dyDescent="0.25">
      <c r="A48" s="4"/>
      <c r="B48" s="36" t="s">
        <v>44</v>
      </c>
      <c r="C48" s="107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167"/>
      <c r="O48" s="80">
        <v>115102.76999999996</v>
      </c>
      <c r="P48" s="80">
        <v>147773.17999999996</v>
      </c>
      <c r="Q48" s="80">
        <v>67965.25</v>
      </c>
      <c r="R48" s="80">
        <v>44624.520000000004</v>
      </c>
      <c r="S48" s="80">
        <v>19565.330000000002</v>
      </c>
      <c r="T48" s="80">
        <v>16842.850000000002</v>
      </c>
      <c r="U48" s="80">
        <v>15009.170000000004</v>
      </c>
      <c r="V48" s="108">
        <v>15630.61</v>
      </c>
      <c r="W48" s="108">
        <v>20842.969999999998</v>
      </c>
      <c r="X48" s="167">
        <v>42996.710000000014</v>
      </c>
      <c r="Y48" s="273">
        <v>42996.710000000014</v>
      </c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67"/>
      <c r="AK48" s="80">
        <f t="shared" si="30"/>
        <v>0</v>
      </c>
      <c r="AL48" s="80">
        <f t="shared" si="30"/>
        <v>0</v>
      </c>
      <c r="AM48" s="80">
        <f t="shared" si="30"/>
        <v>0</v>
      </c>
      <c r="AN48" s="80">
        <f t="shared" si="30"/>
        <v>0</v>
      </c>
      <c r="AO48" s="78">
        <f t="shared" si="30"/>
        <v>0</v>
      </c>
      <c r="AP48" s="80">
        <f t="shared" si="30"/>
        <v>0</v>
      </c>
      <c r="AQ48" s="80">
        <f t="shared" si="30"/>
        <v>0</v>
      </c>
      <c r="AR48" s="108">
        <f t="shared" si="30"/>
        <v>0</v>
      </c>
      <c r="AS48" s="108">
        <f t="shared" si="30"/>
        <v>0</v>
      </c>
      <c r="AT48" s="109">
        <f t="shared" si="30"/>
        <v>0</v>
      </c>
    </row>
    <row r="49" spans="1:46" x14ac:dyDescent="0.25">
      <c r="A49" s="4"/>
      <c r="B49" s="36" t="s">
        <v>45</v>
      </c>
      <c r="C49" s="107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167"/>
      <c r="O49" s="80">
        <v>195234.84</v>
      </c>
      <c r="P49" s="80">
        <v>94746.840000000011</v>
      </c>
      <c r="Q49" s="80">
        <v>49735.98</v>
      </c>
      <c r="R49" s="80">
        <v>49297.41</v>
      </c>
      <c r="S49" s="80">
        <v>22251.820000000003</v>
      </c>
      <c r="T49" s="80">
        <v>18976.68</v>
      </c>
      <c r="U49" s="80">
        <v>23262.010000000002</v>
      </c>
      <c r="V49" s="108">
        <v>22852</v>
      </c>
      <c r="W49" s="108">
        <v>54641.72</v>
      </c>
      <c r="X49" s="167">
        <v>56534.3</v>
      </c>
      <c r="Y49" s="273">
        <v>56534.3</v>
      </c>
      <c r="Z49" s="108"/>
      <c r="AA49" s="108"/>
      <c r="AB49" s="108"/>
      <c r="AC49" s="108"/>
      <c r="AD49" s="108"/>
      <c r="AE49" s="108"/>
      <c r="AF49" s="108"/>
      <c r="AG49" s="108"/>
      <c r="AH49" s="108"/>
      <c r="AI49" s="108"/>
      <c r="AJ49" s="167"/>
      <c r="AK49" s="80">
        <f t="shared" si="30"/>
        <v>0</v>
      </c>
      <c r="AL49" s="80">
        <f t="shared" si="30"/>
        <v>0</v>
      </c>
      <c r="AM49" s="80">
        <f t="shared" si="30"/>
        <v>0</v>
      </c>
      <c r="AN49" s="80">
        <f t="shared" si="30"/>
        <v>0</v>
      </c>
      <c r="AO49" s="78">
        <f t="shared" si="30"/>
        <v>0</v>
      </c>
      <c r="AP49" s="80">
        <f t="shared" si="30"/>
        <v>0</v>
      </c>
      <c r="AQ49" s="80">
        <f t="shared" si="30"/>
        <v>0</v>
      </c>
      <c r="AR49" s="108">
        <f t="shared" si="30"/>
        <v>0</v>
      </c>
      <c r="AS49" s="108">
        <f t="shared" si="30"/>
        <v>0</v>
      </c>
      <c r="AT49" s="109">
        <f t="shared" si="30"/>
        <v>0</v>
      </c>
    </row>
    <row r="50" spans="1:46" x14ac:dyDescent="0.25">
      <c r="A50" s="4"/>
      <c r="B50" s="36" t="s">
        <v>46</v>
      </c>
      <c r="C50" s="107">
        <v>1656047</v>
      </c>
      <c r="D50" s="80">
        <v>1608832.11</v>
      </c>
      <c r="E50" s="80">
        <v>1081482.0099999972</v>
      </c>
      <c r="F50" s="80">
        <v>708167.77999999968</v>
      </c>
      <c r="G50" s="80">
        <v>408576.41999999591</v>
      </c>
      <c r="H50" s="80">
        <v>250409.48999999888</v>
      </c>
      <c r="I50" s="80">
        <v>209211.05999999982</v>
      </c>
      <c r="J50" s="80">
        <v>216113.24999999767</v>
      </c>
      <c r="K50" s="80">
        <v>286268.39999999915</v>
      </c>
      <c r="L50" s="80">
        <v>556516.23000000347</v>
      </c>
      <c r="M50" s="80">
        <v>1044099.0700000002</v>
      </c>
      <c r="N50" s="167">
        <v>1457068.739999996</v>
      </c>
      <c r="O50" s="80">
        <f>SUM(O45:O49)</f>
        <v>1594233.0899999996</v>
      </c>
      <c r="P50" s="80">
        <f t="shared" ref="P50:T50" si="31">SUM(P45:P49)</f>
        <v>1479918.8299999991</v>
      </c>
      <c r="Q50" s="80">
        <f t="shared" si="31"/>
        <v>1003653.07</v>
      </c>
      <c r="R50" s="80">
        <f t="shared" si="31"/>
        <v>725561.95999999973</v>
      </c>
      <c r="S50" s="80">
        <f t="shared" si="31"/>
        <v>327820.3899999999</v>
      </c>
      <c r="T50" s="80">
        <f t="shared" si="31"/>
        <v>238237.98999999903</v>
      </c>
      <c r="U50" s="80">
        <f>SUM(U45:U49)</f>
        <v>209203.21000000002</v>
      </c>
      <c r="V50" s="108">
        <f t="shared" ref="V50" si="32">SUM(V45:V49)</f>
        <v>236619.33000000007</v>
      </c>
      <c r="W50" s="108">
        <v>320165.78999999957</v>
      </c>
      <c r="X50" s="167">
        <v>555655.32999999926</v>
      </c>
      <c r="Y50" s="273">
        <v>555655.32999999926</v>
      </c>
      <c r="Z50" s="108"/>
      <c r="AA50" s="108"/>
      <c r="AB50" s="108"/>
      <c r="AC50" s="108"/>
      <c r="AD50" s="108"/>
      <c r="AE50" s="108"/>
      <c r="AF50" s="108"/>
      <c r="AG50" s="108"/>
      <c r="AH50" s="108"/>
      <c r="AI50" s="108"/>
      <c r="AJ50" s="167"/>
      <c r="AK50" s="80">
        <f t="shared" ref="AK50:AS50" si="33">IF(C50=0,0,C50-O50)</f>
        <v>61813.910000000382</v>
      </c>
      <c r="AL50" s="80">
        <f t="shared" si="33"/>
        <v>128913.28000000096</v>
      </c>
      <c r="AM50" s="80">
        <f t="shared" si="33"/>
        <v>77828.939999997267</v>
      </c>
      <c r="AN50" s="80">
        <f t="shared" si="33"/>
        <v>-17394.180000000051</v>
      </c>
      <c r="AO50" s="78">
        <f t="shared" si="33"/>
        <v>80756.029999996012</v>
      </c>
      <c r="AP50" s="80">
        <f t="shared" si="33"/>
        <v>12171.499999999854</v>
      </c>
      <c r="AQ50" s="80">
        <f t="shared" si="33"/>
        <v>7.849999999802094</v>
      </c>
      <c r="AR50" s="108">
        <f t="shared" si="33"/>
        <v>-20506.080000002403</v>
      </c>
      <c r="AS50" s="108">
        <f t="shared" si="33"/>
        <v>-33897.390000000421</v>
      </c>
      <c r="AT50" s="109">
        <f>IF(X50=0,0,L50-X50)</f>
        <v>860.90000000421423</v>
      </c>
    </row>
    <row r="51" spans="1:46" x14ac:dyDescent="0.25">
      <c r="A51" s="4">
        <f>+A44+1</f>
        <v>7</v>
      </c>
      <c r="B51" s="43" t="s">
        <v>34</v>
      </c>
      <c r="C51" s="107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167"/>
      <c r="O51" s="80"/>
      <c r="P51" s="80"/>
      <c r="Q51" s="80"/>
      <c r="R51" s="80"/>
      <c r="S51" s="80"/>
      <c r="T51" s="80"/>
      <c r="U51" s="80"/>
      <c r="V51" s="108"/>
      <c r="W51" s="108"/>
      <c r="X51" s="167"/>
      <c r="Y51" s="273"/>
      <c r="Z51" s="108"/>
      <c r="AA51" s="108"/>
      <c r="AB51" s="108"/>
      <c r="AC51" s="108"/>
      <c r="AD51" s="108"/>
      <c r="AE51" s="108"/>
      <c r="AF51" s="108"/>
      <c r="AG51" s="108"/>
      <c r="AH51" s="108"/>
      <c r="AI51" s="108"/>
      <c r="AJ51" s="167"/>
      <c r="AK51" s="80"/>
      <c r="AL51" s="80"/>
      <c r="AM51" s="80"/>
      <c r="AN51" s="80"/>
      <c r="AO51" s="78"/>
      <c r="AP51" s="80"/>
      <c r="AQ51" s="80"/>
      <c r="AR51" s="108"/>
      <c r="AS51" s="108"/>
      <c r="AT51" s="109"/>
    </row>
    <row r="52" spans="1:46" x14ac:dyDescent="0.25">
      <c r="A52" s="4"/>
      <c r="B52" s="36" t="s">
        <v>41</v>
      </c>
      <c r="C52" s="107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167"/>
      <c r="O52" s="80">
        <v>400695.49000000121</v>
      </c>
      <c r="P52" s="80">
        <v>499536.16999999993</v>
      </c>
      <c r="Q52" s="80">
        <v>503989.60999999812</v>
      </c>
      <c r="R52" s="80">
        <v>374297.08000000013</v>
      </c>
      <c r="S52" s="80">
        <v>276268.52999999927</v>
      </c>
      <c r="T52" s="80">
        <v>130912.8200000005</v>
      </c>
      <c r="U52" s="80">
        <v>86345.949999999488</v>
      </c>
      <c r="V52" s="108">
        <v>69527.769999999859</v>
      </c>
      <c r="W52" s="108">
        <v>76002.009999999675</v>
      </c>
      <c r="X52" s="167">
        <v>107322.13999999996</v>
      </c>
      <c r="Y52" s="273">
        <v>107322.13999999996</v>
      </c>
      <c r="Z52" s="108"/>
      <c r="AA52" s="108"/>
      <c r="AB52" s="108"/>
      <c r="AC52" s="108"/>
      <c r="AD52" s="108"/>
      <c r="AE52" s="108"/>
      <c r="AF52" s="108"/>
      <c r="AG52" s="108"/>
      <c r="AH52" s="108"/>
      <c r="AI52" s="108"/>
      <c r="AJ52" s="167"/>
      <c r="AK52" s="80">
        <f t="shared" ref="AK52:AO57" si="34">IF(C52=0,0,C52-O52)</f>
        <v>0</v>
      </c>
      <c r="AL52" s="80">
        <f t="shared" si="34"/>
        <v>0</v>
      </c>
      <c r="AM52" s="80">
        <f t="shared" si="34"/>
        <v>0</v>
      </c>
      <c r="AN52" s="80">
        <f t="shared" si="34"/>
        <v>0</v>
      </c>
      <c r="AO52" s="78">
        <f t="shared" si="34"/>
        <v>0</v>
      </c>
      <c r="AP52" s="80">
        <f t="shared" ref="AP52:AP57" si="35">IF(H52=0,0,H52-T52)</f>
        <v>0</v>
      </c>
      <c r="AQ52" s="80">
        <f t="shared" ref="AQ52:AQ57" si="36">IF(I52=0,0,I52-U52)</f>
        <v>0</v>
      </c>
      <c r="AR52" s="108">
        <f t="shared" ref="AR52:AT56" si="37">IF(J52=0,0,J52-V52)</f>
        <v>0</v>
      </c>
      <c r="AS52" s="108">
        <f t="shared" si="37"/>
        <v>0</v>
      </c>
      <c r="AT52" s="109">
        <f t="shared" si="37"/>
        <v>0</v>
      </c>
    </row>
    <row r="53" spans="1:46" x14ac:dyDescent="0.25">
      <c r="A53" s="4"/>
      <c r="B53" s="36" t="s">
        <v>42</v>
      </c>
      <c r="C53" s="107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167"/>
      <c r="O53" s="80">
        <v>331089.09999999951</v>
      </c>
      <c r="P53" s="80">
        <v>344163.57999999996</v>
      </c>
      <c r="Q53" s="80">
        <v>331618.67</v>
      </c>
      <c r="R53" s="80">
        <v>220473.96999999945</v>
      </c>
      <c r="S53" s="80">
        <v>159598.17999999993</v>
      </c>
      <c r="T53" s="80">
        <v>79354.899999999689</v>
      </c>
      <c r="U53" s="80">
        <v>54045.349999999889</v>
      </c>
      <c r="V53" s="108">
        <v>51326.150000000009</v>
      </c>
      <c r="W53" s="108">
        <v>63821.350000000035</v>
      </c>
      <c r="X53" s="167">
        <v>74755.83</v>
      </c>
      <c r="Y53" s="273">
        <v>74755.83</v>
      </c>
      <c r="Z53" s="108"/>
      <c r="AA53" s="108"/>
      <c r="AB53" s="108"/>
      <c r="AC53" s="108"/>
      <c r="AD53" s="108"/>
      <c r="AE53" s="108"/>
      <c r="AF53" s="108"/>
      <c r="AG53" s="108"/>
      <c r="AH53" s="108"/>
      <c r="AI53" s="108"/>
      <c r="AJ53" s="167"/>
      <c r="AK53" s="80">
        <f t="shared" si="34"/>
        <v>0</v>
      </c>
      <c r="AL53" s="80">
        <f t="shared" si="34"/>
        <v>0</v>
      </c>
      <c r="AM53" s="80">
        <f t="shared" si="34"/>
        <v>0</v>
      </c>
      <c r="AN53" s="80">
        <f t="shared" si="34"/>
        <v>0</v>
      </c>
      <c r="AO53" s="78">
        <f t="shared" si="34"/>
        <v>0</v>
      </c>
      <c r="AP53" s="80">
        <f t="shared" si="35"/>
        <v>0</v>
      </c>
      <c r="AQ53" s="80">
        <f t="shared" si="36"/>
        <v>0</v>
      </c>
      <c r="AR53" s="108">
        <f t="shared" si="37"/>
        <v>0</v>
      </c>
      <c r="AS53" s="108">
        <f t="shared" si="37"/>
        <v>0</v>
      </c>
      <c r="AT53" s="109">
        <f t="shared" si="37"/>
        <v>0</v>
      </c>
    </row>
    <row r="54" spans="1:46" x14ac:dyDescent="0.25">
      <c r="A54" s="4"/>
      <c r="B54" s="36" t="s">
        <v>43</v>
      </c>
      <c r="C54" s="107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167"/>
      <c r="O54" s="80">
        <v>30526.150000000005</v>
      </c>
      <c r="P54" s="80">
        <v>50984.440000000024</v>
      </c>
      <c r="Q54" s="80">
        <v>53968.170000000006</v>
      </c>
      <c r="R54" s="80">
        <v>27342.339999999989</v>
      </c>
      <c r="S54" s="80">
        <v>17570.000000000011</v>
      </c>
      <c r="T54" s="80">
        <v>10525.090000000002</v>
      </c>
      <c r="U54" s="80">
        <v>9268.6400000000049</v>
      </c>
      <c r="V54" s="108">
        <v>5354.06</v>
      </c>
      <c r="W54" s="108">
        <v>6393.6699999999973</v>
      </c>
      <c r="X54" s="167">
        <v>6767.0899999999992</v>
      </c>
      <c r="Y54" s="273">
        <v>6767.0899999999992</v>
      </c>
      <c r="Z54" s="108"/>
      <c r="AA54" s="108"/>
      <c r="AB54" s="108"/>
      <c r="AC54" s="108"/>
      <c r="AD54" s="108"/>
      <c r="AE54" s="108"/>
      <c r="AF54" s="108"/>
      <c r="AG54" s="108"/>
      <c r="AH54" s="108"/>
      <c r="AI54" s="108"/>
      <c r="AJ54" s="167"/>
      <c r="AK54" s="80">
        <f t="shared" si="34"/>
        <v>0</v>
      </c>
      <c r="AL54" s="80">
        <f t="shared" si="34"/>
        <v>0</v>
      </c>
      <c r="AM54" s="80">
        <f t="shared" si="34"/>
        <v>0</v>
      </c>
      <c r="AN54" s="80">
        <f t="shared" si="34"/>
        <v>0</v>
      </c>
      <c r="AO54" s="78">
        <f t="shared" si="34"/>
        <v>0</v>
      </c>
      <c r="AP54" s="80">
        <f t="shared" si="35"/>
        <v>0</v>
      </c>
      <c r="AQ54" s="80">
        <f t="shared" si="36"/>
        <v>0</v>
      </c>
      <c r="AR54" s="108">
        <f t="shared" si="37"/>
        <v>0</v>
      </c>
      <c r="AS54" s="108">
        <f t="shared" si="37"/>
        <v>0</v>
      </c>
      <c r="AT54" s="109">
        <f t="shared" si="37"/>
        <v>0</v>
      </c>
    </row>
    <row r="55" spans="1:46" x14ac:dyDescent="0.25">
      <c r="A55" s="4"/>
      <c r="B55" s="36" t="s">
        <v>44</v>
      </c>
      <c r="C55" s="107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167"/>
      <c r="O55" s="80">
        <v>14467.819999999998</v>
      </c>
      <c r="P55" s="80">
        <v>52002.789999999994</v>
      </c>
      <c r="Q55" s="80">
        <v>36266.869999999995</v>
      </c>
      <c r="R55" s="80">
        <v>19677.100000000002</v>
      </c>
      <c r="S55" s="80">
        <v>12624.449999999999</v>
      </c>
      <c r="T55" s="80">
        <v>11140.439999999999</v>
      </c>
      <c r="U55" s="80">
        <v>5355.2399999999989</v>
      </c>
      <c r="V55" s="108">
        <v>1471.34</v>
      </c>
      <c r="W55" s="108">
        <v>3173.58</v>
      </c>
      <c r="X55" s="167">
        <v>2642.6</v>
      </c>
      <c r="Y55" s="273">
        <v>2642.6</v>
      </c>
      <c r="Z55" s="108"/>
      <c r="AA55" s="108"/>
      <c r="AB55" s="108"/>
      <c r="AC55" s="108"/>
      <c r="AD55" s="108"/>
      <c r="AE55" s="108"/>
      <c r="AF55" s="108"/>
      <c r="AG55" s="108"/>
      <c r="AH55" s="108"/>
      <c r="AI55" s="108"/>
      <c r="AJ55" s="167"/>
      <c r="AK55" s="80">
        <f t="shared" si="34"/>
        <v>0</v>
      </c>
      <c r="AL55" s="80">
        <f t="shared" si="34"/>
        <v>0</v>
      </c>
      <c r="AM55" s="80">
        <f t="shared" si="34"/>
        <v>0</v>
      </c>
      <c r="AN55" s="80">
        <f t="shared" si="34"/>
        <v>0</v>
      </c>
      <c r="AO55" s="78">
        <f t="shared" si="34"/>
        <v>0</v>
      </c>
      <c r="AP55" s="80">
        <f t="shared" si="35"/>
        <v>0</v>
      </c>
      <c r="AQ55" s="80">
        <f t="shared" si="36"/>
        <v>0</v>
      </c>
      <c r="AR55" s="108">
        <f t="shared" si="37"/>
        <v>0</v>
      </c>
      <c r="AS55" s="108">
        <f t="shared" si="37"/>
        <v>0</v>
      </c>
      <c r="AT55" s="109">
        <f t="shared" si="37"/>
        <v>0</v>
      </c>
    </row>
    <row r="56" spans="1:46" x14ac:dyDescent="0.25">
      <c r="A56" s="4"/>
      <c r="B56" s="36" t="s">
        <v>45</v>
      </c>
      <c r="C56" s="107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167"/>
      <c r="O56" s="80">
        <v>126222.92000000001</v>
      </c>
      <c r="P56" s="80">
        <v>20524.21</v>
      </c>
      <c r="Q56" s="80">
        <v>10446.540000000001</v>
      </c>
      <c r="R56" s="80">
        <v>0</v>
      </c>
      <c r="S56" s="80">
        <v>0</v>
      </c>
      <c r="T56" s="80">
        <v>0</v>
      </c>
      <c r="U56" s="80">
        <v>0</v>
      </c>
      <c r="V56" s="108">
        <v>0</v>
      </c>
      <c r="W56" s="108">
        <v>1843.79</v>
      </c>
      <c r="X56" s="167">
        <v>0</v>
      </c>
      <c r="Y56" s="273">
        <v>0</v>
      </c>
      <c r="Z56" s="108"/>
      <c r="AA56" s="108"/>
      <c r="AB56" s="108"/>
      <c r="AC56" s="108"/>
      <c r="AD56" s="108"/>
      <c r="AE56" s="108"/>
      <c r="AF56" s="108"/>
      <c r="AG56" s="108"/>
      <c r="AH56" s="108"/>
      <c r="AI56" s="108"/>
      <c r="AJ56" s="167"/>
      <c r="AK56" s="80">
        <f t="shared" si="34"/>
        <v>0</v>
      </c>
      <c r="AL56" s="80">
        <f t="shared" si="34"/>
        <v>0</v>
      </c>
      <c r="AM56" s="80">
        <f t="shared" si="34"/>
        <v>0</v>
      </c>
      <c r="AN56" s="80">
        <f t="shared" si="34"/>
        <v>0</v>
      </c>
      <c r="AO56" s="78">
        <f t="shared" si="34"/>
        <v>0</v>
      </c>
      <c r="AP56" s="80">
        <f t="shared" si="35"/>
        <v>0</v>
      </c>
      <c r="AQ56" s="80">
        <f t="shared" si="36"/>
        <v>0</v>
      </c>
      <c r="AR56" s="108">
        <f t="shared" si="37"/>
        <v>0</v>
      </c>
      <c r="AS56" s="108">
        <f t="shared" si="37"/>
        <v>0</v>
      </c>
      <c r="AT56" s="109">
        <f t="shared" si="37"/>
        <v>0</v>
      </c>
    </row>
    <row r="57" spans="1:46" x14ac:dyDescent="0.25">
      <c r="A57" s="4"/>
      <c r="B57" s="36" t="s">
        <v>46</v>
      </c>
      <c r="C57" s="107">
        <v>785646</v>
      </c>
      <c r="D57" s="80">
        <v>882600.17000000086</v>
      </c>
      <c r="E57" s="80">
        <v>897811.37000000069</v>
      </c>
      <c r="F57" s="80">
        <v>668704.67000000121</v>
      </c>
      <c r="G57" s="80">
        <v>433960.14999999898</v>
      </c>
      <c r="H57" s="80">
        <v>207230.54000000108</v>
      </c>
      <c r="I57" s="80">
        <v>139912.53999999983</v>
      </c>
      <c r="J57" s="80">
        <v>108045.92000000032</v>
      </c>
      <c r="K57" s="80">
        <v>101794.66999999962</v>
      </c>
      <c r="L57" s="80">
        <v>141403.79000000015</v>
      </c>
      <c r="M57" s="80">
        <v>294162.46999999956</v>
      </c>
      <c r="N57" s="167">
        <v>570142.39999999967</v>
      </c>
      <c r="O57" s="80">
        <f>SUM(O52:O56)</f>
        <v>903001.4800000008</v>
      </c>
      <c r="P57" s="80">
        <f t="shared" ref="P57:T57" si="38">SUM(P52:P56)</f>
        <v>967211.19</v>
      </c>
      <c r="Q57" s="80">
        <f t="shared" si="38"/>
        <v>936289.85999999824</v>
      </c>
      <c r="R57" s="80">
        <f t="shared" si="38"/>
        <v>641790.48999999953</v>
      </c>
      <c r="S57" s="80">
        <f t="shared" si="38"/>
        <v>466061.15999999922</v>
      </c>
      <c r="T57" s="80">
        <f t="shared" si="38"/>
        <v>231933.2500000002</v>
      </c>
      <c r="U57" s="80">
        <f>SUM(U52:U56)</f>
        <v>155015.17999999938</v>
      </c>
      <c r="V57" s="108">
        <f t="shared" ref="V57" si="39">SUM(V52:V56)</f>
        <v>127679.31999999986</v>
      </c>
      <c r="W57" s="108">
        <v>151234.39999999967</v>
      </c>
      <c r="X57" s="167">
        <v>191487.65999999997</v>
      </c>
      <c r="Y57" s="273">
        <v>191487.65999999997</v>
      </c>
      <c r="Z57" s="108"/>
      <c r="AA57" s="108"/>
      <c r="AB57" s="108"/>
      <c r="AC57" s="108"/>
      <c r="AD57" s="108"/>
      <c r="AE57" s="108"/>
      <c r="AF57" s="108"/>
      <c r="AG57" s="108"/>
      <c r="AH57" s="108"/>
      <c r="AI57" s="108"/>
      <c r="AJ57" s="167"/>
      <c r="AK57" s="80">
        <f t="shared" si="34"/>
        <v>-117355.4800000008</v>
      </c>
      <c r="AL57" s="80">
        <f t="shared" si="34"/>
        <v>-84611.019999999087</v>
      </c>
      <c r="AM57" s="80">
        <f t="shared" si="34"/>
        <v>-38478.489999997546</v>
      </c>
      <c r="AN57" s="80">
        <f t="shared" si="34"/>
        <v>26914.180000001681</v>
      </c>
      <c r="AO57" s="78">
        <f t="shared" si="34"/>
        <v>-32101.010000000242</v>
      </c>
      <c r="AP57" s="80">
        <f t="shared" si="35"/>
        <v>-24702.709999999119</v>
      </c>
      <c r="AQ57" s="80">
        <f t="shared" si="36"/>
        <v>-15102.639999999548</v>
      </c>
      <c r="AR57" s="108">
        <f>IF(J57=0,0,J57-V57)</f>
        <v>-19633.399999999543</v>
      </c>
      <c r="AS57" s="108">
        <f>IF(K57=0,0,K57-W57)</f>
        <v>-49439.730000000054</v>
      </c>
      <c r="AT57" s="109">
        <f>IF(X57=0,0,L57-X57)</f>
        <v>-50083.869999999821</v>
      </c>
    </row>
    <row r="58" spans="1:46" x14ac:dyDescent="0.25">
      <c r="A58" s="4">
        <f>+A51+1</f>
        <v>8</v>
      </c>
      <c r="B58" s="43" t="s">
        <v>35</v>
      </c>
      <c r="C58" s="107"/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167"/>
      <c r="O58" s="80"/>
      <c r="P58" s="80"/>
      <c r="Q58" s="80"/>
      <c r="R58" s="80"/>
      <c r="S58" s="80"/>
      <c r="T58" s="80"/>
      <c r="U58" s="80"/>
      <c r="V58" s="108"/>
      <c r="W58" s="108"/>
      <c r="X58" s="167"/>
      <c r="Y58" s="273"/>
      <c r="Z58" s="108"/>
      <c r="AA58" s="108"/>
      <c r="AB58" s="108"/>
      <c r="AC58" s="108"/>
      <c r="AD58" s="108"/>
      <c r="AE58" s="108"/>
      <c r="AF58" s="108"/>
      <c r="AG58" s="108"/>
      <c r="AH58" s="108"/>
      <c r="AI58" s="108"/>
      <c r="AJ58" s="167"/>
      <c r="AK58" s="80"/>
      <c r="AL58" s="80"/>
      <c r="AM58" s="80"/>
      <c r="AN58" s="80"/>
      <c r="AO58" s="78"/>
      <c r="AP58" s="80"/>
      <c r="AQ58" s="80"/>
      <c r="AR58" s="108"/>
      <c r="AS58" s="108"/>
      <c r="AT58" s="109"/>
    </row>
    <row r="59" spans="1:46" x14ac:dyDescent="0.25">
      <c r="A59" s="4"/>
      <c r="B59" s="36" t="s">
        <v>41</v>
      </c>
      <c r="C59" s="107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167"/>
      <c r="O59" s="80">
        <v>894679.72000000055</v>
      </c>
      <c r="P59" s="80">
        <v>1067282</v>
      </c>
      <c r="Q59" s="80">
        <v>1310265.469999999</v>
      </c>
      <c r="R59" s="80">
        <v>1650885.2100000009</v>
      </c>
      <c r="S59" s="80">
        <v>1729420.8900000004</v>
      </c>
      <c r="T59" s="80">
        <v>1748046.350000001</v>
      </c>
      <c r="U59" s="80">
        <v>1690009.5000000002</v>
      </c>
      <c r="V59" s="108">
        <v>1554104.7199999986</v>
      </c>
      <c r="W59" s="108">
        <v>1458192.8599999996</v>
      </c>
      <c r="X59" s="167">
        <v>1461194.319999997</v>
      </c>
      <c r="Y59" s="273">
        <v>1461194.319999997</v>
      </c>
      <c r="Z59" s="108"/>
      <c r="AA59" s="108"/>
      <c r="AB59" s="108"/>
      <c r="AC59" s="108"/>
      <c r="AD59" s="108"/>
      <c r="AE59" s="108"/>
      <c r="AF59" s="108"/>
      <c r="AG59" s="108"/>
      <c r="AH59" s="108"/>
      <c r="AI59" s="108"/>
      <c r="AJ59" s="167"/>
      <c r="AK59" s="80">
        <f t="shared" ref="AK59:AO64" si="40">IF(C59=0,0,C59-O59)</f>
        <v>0</v>
      </c>
      <c r="AL59" s="80">
        <f t="shared" si="40"/>
        <v>0</v>
      </c>
      <c r="AM59" s="80">
        <f t="shared" si="40"/>
        <v>0</v>
      </c>
      <c r="AN59" s="80">
        <f t="shared" si="40"/>
        <v>0</v>
      </c>
      <c r="AO59" s="78">
        <f t="shared" si="40"/>
        <v>0</v>
      </c>
      <c r="AP59" s="80">
        <f t="shared" ref="AP59:AP64" si="41">IF(H59=0,0,H59-T59)</f>
        <v>0</v>
      </c>
      <c r="AQ59" s="80">
        <f t="shared" ref="AQ59:AQ64" si="42">IF(I59=0,0,I59-U59)</f>
        <v>0</v>
      </c>
      <c r="AR59" s="108">
        <f t="shared" ref="AR59:AT63" si="43">IF(J59=0,0,J59-V59)</f>
        <v>0</v>
      </c>
      <c r="AS59" s="108">
        <f t="shared" si="43"/>
        <v>0</v>
      </c>
      <c r="AT59" s="109">
        <f t="shared" si="43"/>
        <v>0</v>
      </c>
    </row>
    <row r="60" spans="1:46" x14ac:dyDescent="0.25">
      <c r="A60" s="4"/>
      <c r="B60" s="36" t="s">
        <v>42</v>
      </c>
      <c r="C60" s="107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167"/>
      <c r="O60" s="80">
        <v>1866114.6900000065</v>
      </c>
      <c r="P60" s="80">
        <v>2100250.8800000004</v>
      </c>
      <c r="Q60" s="80">
        <v>2282900.879999999</v>
      </c>
      <c r="R60" s="80">
        <v>2188206.0899999994</v>
      </c>
      <c r="S60" s="80">
        <v>2080824.7699999956</v>
      </c>
      <c r="T60" s="80">
        <v>2195210.3599999952</v>
      </c>
      <c r="U60" s="80">
        <v>2182003.33</v>
      </c>
      <c r="V60" s="108">
        <v>2224443.5600000019</v>
      </c>
      <c r="W60" s="108">
        <v>2236652.5000000005</v>
      </c>
      <c r="X60" s="167">
        <v>2217022.6700000027</v>
      </c>
      <c r="Y60" s="273">
        <v>2217022.6700000027</v>
      </c>
      <c r="Z60" s="108"/>
      <c r="AA60" s="108"/>
      <c r="AB60" s="108"/>
      <c r="AC60" s="108"/>
      <c r="AD60" s="108"/>
      <c r="AE60" s="108"/>
      <c r="AF60" s="108"/>
      <c r="AG60" s="108"/>
      <c r="AH60" s="108"/>
      <c r="AI60" s="108"/>
      <c r="AJ60" s="167"/>
      <c r="AK60" s="80">
        <f t="shared" si="40"/>
        <v>0</v>
      </c>
      <c r="AL60" s="80">
        <f t="shared" si="40"/>
        <v>0</v>
      </c>
      <c r="AM60" s="80">
        <f t="shared" si="40"/>
        <v>0</v>
      </c>
      <c r="AN60" s="80">
        <f t="shared" si="40"/>
        <v>0</v>
      </c>
      <c r="AO60" s="78">
        <f t="shared" si="40"/>
        <v>0</v>
      </c>
      <c r="AP60" s="80">
        <f t="shared" si="41"/>
        <v>0</v>
      </c>
      <c r="AQ60" s="80">
        <f t="shared" si="42"/>
        <v>0</v>
      </c>
      <c r="AR60" s="108">
        <f t="shared" si="43"/>
        <v>0</v>
      </c>
      <c r="AS60" s="108">
        <f t="shared" si="43"/>
        <v>0</v>
      </c>
      <c r="AT60" s="109">
        <f t="shared" si="43"/>
        <v>0</v>
      </c>
    </row>
    <row r="61" spans="1:46" x14ac:dyDescent="0.25">
      <c r="A61" s="4"/>
      <c r="B61" s="36" t="s">
        <v>43</v>
      </c>
      <c r="C61" s="107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167"/>
      <c r="O61" s="80">
        <v>45159.600000000006</v>
      </c>
      <c r="P61" s="80">
        <v>67493.88</v>
      </c>
      <c r="Q61" s="80">
        <v>91951.09</v>
      </c>
      <c r="R61" s="80">
        <v>116560.70999999999</v>
      </c>
      <c r="S61" s="80">
        <v>121913.53000000001</v>
      </c>
      <c r="T61" s="80">
        <v>109221.20999999993</v>
      </c>
      <c r="U61" s="80">
        <v>107989.17</v>
      </c>
      <c r="V61" s="108">
        <v>91087.090000000011</v>
      </c>
      <c r="W61" s="108">
        <v>89676.43</v>
      </c>
      <c r="X61" s="167">
        <v>88184.06</v>
      </c>
      <c r="Y61" s="273">
        <v>88184.06</v>
      </c>
      <c r="Z61" s="108"/>
      <c r="AA61" s="108"/>
      <c r="AB61" s="108"/>
      <c r="AC61" s="108"/>
      <c r="AD61" s="108"/>
      <c r="AE61" s="108"/>
      <c r="AF61" s="108"/>
      <c r="AG61" s="108"/>
      <c r="AH61" s="108"/>
      <c r="AI61" s="108"/>
      <c r="AJ61" s="167"/>
      <c r="AK61" s="80">
        <f t="shared" si="40"/>
        <v>0</v>
      </c>
      <c r="AL61" s="80">
        <f t="shared" si="40"/>
        <v>0</v>
      </c>
      <c r="AM61" s="80">
        <f t="shared" si="40"/>
        <v>0</v>
      </c>
      <c r="AN61" s="80">
        <f t="shared" si="40"/>
        <v>0</v>
      </c>
      <c r="AO61" s="78">
        <f t="shared" si="40"/>
        <v>0</v>
      </c>
      <c r="AP61" s="80">
        <f t="shared" si="41"/>
        <v>0</v>
      </c>
      <c r="AQ61" s="80">
        <f t="shared" si="42"/>
        <v>0</v>
      </c>
      <c r="AR61" s="108">
        <f t="shared" si="43"/>
        <v>0</v>
      </c>
      <c r="AS61" s="108">
        <f t="shared" si="43"/>
        <v>0</v>
      </c>
      <c r="AT61" s="109">
        <f t="shared" si="43"/>
        <v>0</v>
      </c>
    </row>
    <row r="62" spans="1:46" x14ac:dyDescent="0.25">
      <c r="A62" s="4"/>
      <c r="B62" s="36" t="s">
        <v>44</v>
      </c>
      <c r="C62" s="107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167"/>
      <c r="O62" s="80">
        <v>20124.420000000002</v>
      </c>
      <c r="P62" s="80">
        <v>15938.619999999999</v>
      </c>
      <c r="Q62" s="80">
        <v>41041.670000000006</v>
      </c>
      <c r="R62" s="80">
        <v>28478.15</v>
      </c>
      <c r="S62" s="80">
        <v>24934.12</v>
      </c>
      <c r="T62" s="80">
        <v>23020.559999999994</v>
      </c>
      <c r="U62" s="80">
        <v>9894.42</v>
      </c>
      <c r="V62" s="108">
        <v>8590.369999999999</v>
      </c>
      <c r="W62" s="108">
        <v>6932.2899999999991</v>
      </c>
      <c r="X62" s="167">
        <v>9594.2999999999993</v>
      </c>
      <c r="Y62" s="273">
        <v>9594.2999999999993</v>
      </c>
      <c r="Z62" s="108"/>
      <c r="AA62" s="108"/>
      <c r="AB62" s="108"/>
      <c r="AC62" s="108"/>
      <c r="AD62" s="108"/>
      <c r="AE62" s="108"/>
      <c r="AF62" s="108"/>
      <c r="AG62" s="108"/>
      <c r="AH62" s="108"/>
      <c r="AI62" s="108"/>
      <c r="AJ62" s="167"/>
      <c r="AK62" s="80">
        <f t="shared" si="40"/>
        <v>0</v>
      </c>
      <c r="AL62" s="80">
        <f t="shared" si="40"/>
        <v>0</v>
      </c>
      <c r="AM62" s="80">
        <f t="shared" si="40"/>
        <v>0</v>
      </c>
      <c r="AN62" s="80">
        <f t="shared" si="40"/>
        <v>0</v>
      </c>
      <c r="AO62" s="78">
        <f t="shared" si="40"/>
        <v>0</v>
      </c>
      <c r="AP62" s="80">
        <f t="shared" si="41"/>
        <v>0</v>
      </c>
      <c r="AQ62" s="80">
        <f t="shared" si="42"/>
        <v>0</v>
      </c>
      <c r="AR62" s="108">
        <f t="shared" si="43"/>
        <v>0</v>
      </c>
      <c r="AS62" s="108">
        <f t="shared" si="43"/>
        <v>0</v>
      </c>
      <c r="AT62" s="109">
        <f t="shared" si="43"/>
        <v>0</v>
      </c>
    </row>
    <row r="63" spans="1:46" x14ac:dyDescent="0.25">
      <c r="A63" s="4"/>
      <c r="B63" s="36" t="s">
        <v>45</v>
      </c>
      <c r="C63" s="107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167"/>
      <c r="O63" s="80">
        <v>17900.32</v>
      </c>
      <c r="P63" s="80">
        <v>0</v>
      </c>
      <c r="Q63" s="80">
        <v>0</v>
      </c>
      <c r="R63" s="80">
        <v>0</v>
      </c>
      <c r="S63" s="80">
        <v>0</v>
      </c>
      <c r="T63" s="80">
        <v>0</v>
      </c>
      <c r="U63" s="80">
        <v>0</v>
      </c>
      <c r="V63" s="108">
        <v>0</v>
      </c>
      <c r="W63" s="108">
        <v>0</v>
      </c>
      <c r="X63" s="167">
        <v>0</v>
      </c>
      <c r="Y63" s="273">
        <v>0</v>
      </c>
      <c r="Z63" s="108"/>
      <c r="AA63" s="108"/>
      <c r="AB63" s="108"/>
      <c r="AC63" s="108"/>
      <c r="AD63" s="108"/>
      <c r="AE63" s="108"/>
      <c r="AF63" s="108"/>
      <c r="AG63" s="108"/>
      <c r="AH63" s="108"/>
      <c r="AI63" s="108"/>
      <c r="AJ63" s="167"/>
      <c r="AK63" s="80">
        <f t="shared" si="40"/>
        <v>0</v>
      </c>
      <c r="AL63" s="80">
        <f t="shared" si="40"/>
        <v>0</v>
      </c>
      <c r="AM63" s="80">
        <f t="shared" si="40"/>
        <v>0</v>
      </c>
      <c r="AN63" s="80">
        <f t="shared" si="40"/>
        <v>0</v>
      </c>
      <c r="AO63" s="78">
        <f t="shared" si="40"/>
        <v>0</v>
      </c>
      <c r="AP63" s="80">
        <f t="shared" si="41"/>
        <v>0</v>
      </c>
      <c r="AQ63" s="80">
        <f t="shared" si="42"/>
        <v>0</v>
      </c>
      <c r="AR63" s="108">
        <f t="shared" si="43"/>
        <v>0</v>
      </c>
      <c r="AS63" s="108">
        <f t="shared" si="43"/>
        <v>0</v>
      </c>
      <c r="AT63" s="109">
        <f t="shared" si="43"/>
        <v>0</v>
      </c>
    </row>
    <row r="64" spans="1:46" x14ac:dyDescent="0.25">
      <c r="A64" s="4"/>
      <c r="B64" s="36" t="s">
        <v>46</v>
      </c>
      <c r="C64" s="107">
        <v>2795636</v>
      </c>
      <c r="D64" s="80">
        <v>3120837.2800000035</v>
      </c>
      <c r="E64" s="80">
        <v>3412877.1599999894</v>
      </c>
      <c r="F64" s="80">
        <v>3791030.5500000026</v>
      </c>
      <c r="G64" s="80">
        <v>3839941.689999999</v>
      </c>
      <c r="H64" s="80">
        <v>3716883.9299999946</v>
      </c>
      <c r="I64" s="80">
        <v>3390275.7999999947</v>
      </c>
      <c r="J64" s="80">
        <v>3040214.9499999983</v>
      </c>
      <c r="K64" s="80">
        <v>2880938.15</v>
      </c>
      <c r="L64" s="80">
        <v>2717681.720000003</v>
      </c>
      <c r="M64" s="80">
        <v>2595542.9199999985</v>
      </c>
      <c r="N64" s="167">
        <v>2572575.1600000039</v>
      </c>
      <c r="O64" s="80">
        <f>SUM(O59:O63)</f>
        <v>2843978.750000007</v>
      </c>
      <c r="P64" s="80">
        <f t="shared" ref="P64:T64" si="44">SUM(P59:P63)</f>
        <v>3250965.3800000004</v>
      </c>
      <c r="Q64" s="80">
        <f t="shared" si="44"/>
        <v>3726159.1099999975</v>
      </c>
      <c r="R64" s="80">
        <f t="shared" si="44"/>
        <v>3984130.16</v>
      </c>
      <c r="S64" s="80">
        <f t="shared" si="44"/>
        <v>3957093.3099999959</v>
      </c>
      <c r="T64" s="80">
        <f t="shared" si="44"/>
        <v>4075498.4799999963</v>
      </c>
      <c r="U64" s="80">
        <f>SUM(U59:U63)</f>
        <v>3989896.42</v>
      </c>
      <c r="V64" s="108">
        <f t="shared" ref="V64" si="45">SUM(V59:V63)</f>
        <v>3878225.74</v>
      </c>
      <c r="W64" s="108">
        <v>3791454.0800000005</v>
      </c>
      <c r="X64" s="167">
        <v>3775995.3499999996</v>
      </c>
      <c r="Y64" s="273">
        <v>3775995.3499999996</v>
      </c>
      <c r="Z64" s="108"/>
      <c r="AA64" s="108"/>
      <c r="AB64" s="108"/>
      <c r="AC64" s="108"/>
      <c r="AD64" s="108"/>
      <c r="AE64" s="108"/>
      <c r="AF64" s="108"/>
      <c r="AG64" s="108"/>
      <c r="AH64" s="108"/>
      <c r="AI64" s="108"/>
      <c r="AJ64" s="167"/>
      <c r="AK64" s="80">
        <f t="shared" si="40"/>
        <v>-48342.750000006985</v>
      </c>
      <c r="AL64" s="80">
        <f t="shared" si="40"/>
        <v>-130128.09999999683</v>
      </c>
      <c r="AM64" s="80">
        <f t="shared" si="40"/>
        <v>-313281.9500000081</v>
      </c>
      <c r="AN64" s="80">
        <f t="shared" si="40"/>
        <v>-193099.60999999754</v>
      </c>
      <c r="AO64" s="78">
        <f t="shared" si="40"/>
        <v>-117151.61999999685</v>
      </c>
      <c r="AP64" s="80">
        <f t="shared" si="41"/>
        <v>-358614.55000000168</v>
      </c>
      <c r="AQ64" s="80">
        <f t="shared" si="42"/>
        <v>-599620.62000000523</v>
      </c>
      <c r="AR64" s="108">
        <f>IF(J64=0,0,J64-V64)</f>
        <v>-838010.7900000019</v>
      </c>
      <c r="AS64" s="108">
        <f>IF(K64=0,0,K64-W64)</f>
        <v>-910515.93000000063</v>
      </c>
      <c r="AT64" s="109">
        <f>IF(X64=0,0,L64-X64)</f>
        <v>-1058313.6299999966</v>
      </c>
    </row>
    <row r="65" spans="1:46" x14ac:dyDescent="0.25">
      <c r="A65" s="4">
        <f>+A58+1</f>
        <v>9</v>
      </c>
      <c r="B65" s="43" t="s">
        <v>47</v>
      </c>
      <c r="C65" s="107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167"/>
      <c r="O65" s="80"/>
      <c r="P65" s="80"/>
      <c r="Q65" s="80"/>
      <c r="R65" s="80"/>
      <c r="S65" s="80"/>
      <c r="T65" s="80"/>
      <c r="U65" s="80"/>
      <c r="V65" s="108"/>
      <c r="W65" s="108"/>
      <c r="X65" s="167"/>
      <c r="Y65" s="273"/>
      <c r="Z65" s="108"/>
      <c r="AA65" s="108"/>
      <c r="AB65" s="108"/>
      <c r="AC65" s="108"/>
      <c r="AD65" s="108"/>
      <c r="AE65" s="108"/>
      <c r="AF65" s="108"/>
      <c r="AG65" s="108"/>
      <c r="AH65" s="108"/>
      <c r="AI65" s="108"/>
      <c r="AJ65" s="167"/>
      <c r="AK65" s="80"/>
      <c r="AL65" s="80"/>
      <c r="AM65" s="80"/>
      <c r="AN65" s="80"/>
      <c r="AO65" s="78"/>
      <c r="AP65" s="80"/>
      <c r="AQ65" s="80"/>
      <c r="AR65" s="108"/>
      <c r="AS65" s="108"/>
      <c r="AT65" s="109"/>
    </row>
    <row r="66" spans="1:46" x14ac:dyDescent="0.25">
      <c r="A66" s="4"/>
      <c r="B66" s="36" t="s">
        <v>41</v>
      </c>
      <c r="C66" s="107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167"/>
      <c r="O66" s="80">
        <v>2084272.5300000063</v>
      </c>
      <c r="P66" s="80">
        <f>+P45+P52+P59</f>
        <v>2313558.8699999987</v>
      </c>
      <c r="Q66" s="80">
        <v>2360240.3300000061</v>
      </c>
      <c r="R66" s="80">
        <v>2418722.7000000007</v>
      </c>
      <c r="S66" s="80">
        <v>2192118.34</v>
      </c>
      <c r="T66" s="80">
        <v>2003135.1500000008</v>
      </c>
      <c r="U66" s="80">
        <v>1882375.8599999996</v>
      </c>
      <c r="V66" s="108">
        <v>1737071.6399999983</v>
      </c>
      <c r="W66" s="108">
        <v>1675686.3699999989</v>
      </c>
      <c r="X66" s="167">
        <v>1841897.4399999962</v>
      </c>
      <c r="Y66" s="273">
        <v>1841897.4399999962</v>
      </c>
      <c r="Z66" s="108"/>
      <c r="AA66" s="108"/>
      <c r="AB66" s="108"/>
      <c r="AC66" s="108"/>
      <c r="AD66" s="108"/>
      <c r="AE66" s="108"/>
      <c r="AF66" s="108"/>
      <c r="AG66" s="108"/>
      <c r="AH66" s="108"/>
      <c r="AI66" s="108"/>
      <c r="AJ66" s="167"/>
      <c r="AK66" s="80">
        <f t="shared" ref="AK66:AO71" si="46">IF(C66=0,0,C66-O66)</f>
        <v>0</v>
      </c>
      <c r="AL66" s="78">
        <f t="shared" si="46"/>
        <v>0</v>
      </c>
      <c r="AM66" s="78">
        <f t="shared" si="46"/>
        <v>0</v>
      </c>
      <c r="AN66" s="78">
        <f t="shared" si="46"/>
        <v>0</v>
      </c>
      <c r="AO66" s="78">
        <f t="shared" si="46"/>
        <v>0</v>
      </c>
      <c r="AP66" s="78">
        <f t="shared" ref="AP66:AP71" si="47">IF(H66=0,0,H66-T66)</f>
        <v>0</v>
      </c>
      <c r="AQ66" s="78">
        <f t="shared" ref="AQ66:AQ71" si="48">IF(I66=0,0,I66-U66)</f>
        <v>0</v>
      </c>
      <c r="AR66" s="244">
        <f t="shared" ref="AR66:AT70" si="49">IF(J66=0,0,J66-V66)</f>
        <v>0</v>
      </c>
      <c r="AS66" s="244">
        <f t="shared" si="49"/>
        <v>0</v>
      </c>
      <c r="AT66" s="79">
        <f t="shared" si="49"/>
        <v>0</v>
      </c>
    </row>
    <row r="67" spans="1:46" x14ac:dyDescent="0.25">
      <c r="A67" s="4"/>
      <c r="B67" s="36" t="s">
        <v>42</v>
      </c>
      <c r="C67" s="107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167"/>
      <c r="O67" s="80">
        <v>2583894.5899999985</v>
      </c>
      <c r="P67" s="80">
        <f t="shared" ref="P67:P70" si="50">+P46+P53+P60</f>
        <v>2806299.0700000008</v>
      </c>
      <c r="Q67" s="80">
        <v>2887677.5600000038</v>
      </c>
      <c r="R67" s="80">
        <v>2610451.1499999985</v>
      </c>
      <c r="S67" s="80">
        <v>2321345.079999995</v>
      </c>
      <c r="T67" s="80">
        <v>2338368.3999999948</v>
      </c>
      <c r="U67" s="80">
        <v>2286973.4300000002</v>
      </c>
      <c r="V67" s="108">
        <v>2347231.7700000019</v>
      </c>
      <c r="W67" s="108">
        <v>2385873.7700000005</v>
      </c>
      <c r="X67" s="167">
        <v>2446195.2000000025</v>
      </c>
      <c r="Y67" s="273">
        <v>2446195.2000000025</v>
      </c>
      <c r="Z67" s="108"/>
      <c r="AA67" s="108"/>
      <c r="AB67" s="108"/>
      <c r="AC67" s="108"/>
      <c r="AD67" s="108"/>
      <c r="AE67" s="108"/>
      <c r="AF67" s="108"/>
      <c r="AG67" s="108"/>
      <c r="AH67" s="108"/>
      <c r="AI67" s="108"/>
      <c r="AJ67" s="167"/>
      <c r="AK67" s="80">
        <f t="shared" si="46"/>
        <v>0</v>
      </c>
      <c r="AL67" s="78">
        <f t="shared" si="46"/>
        <v>0</v>
      </c>
      <c r="AM67" s="78">
        <f t="shared" si="46"/>
        <v>0</v>
      </c>
      <c r="AN67" s="78">
        <f t="shared" si="46"/>
        <v>0</v>
      </c>
      <c r="AO67" s="78">
        <f t="shared" si="46"/>
        <v>0</v>
      </c>
      <c r="AP67" s="78">
        <f t="shared" si="47"/>
        <v>0</v>
      </c>
      <c r="AQ67" s="78">
        <f t="shared" si="48"/>
        <v>0</v>
      </c>
      <c r="AR67" s="244">
        <f t="shared" si="49"/>
        <v>0</v>
      </c>
      <c r="AS67" s="244">
        <f t="shared" si="49"/>
        <v>0</v>
      </c>
      <c r="AT67" s="79">
        <f t="shared" si="49"/>
        <v>0</v>
      </c>
    </row>
    <row r="68" spans="1:46" x14ac:dyDescent="0.25">
      <c r="A68" s="4"/>
      <c r="B68" s="36" t="s">
        <v>43</v>
      </c>
      <c r="C68" s="107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167"/>
      <c r="O68" s="80">
        <v>183993.11000000002</v>
      </c>
      <c r="P68" s="80">
        <f t="shared" si="50"/>
        <v>247251.81999999998</v>
      </c>
      <c r="Q68" s="80">
        <v>212727.84000000003</v>
      </c>
      <c r="R68" s="80">
        <v>180231.58</v>
      </c>
      <c r="S68" s="80">
        <v>158135.72000000003</v>
      </c>
      <c r="T68" s="80">
        <v>134185.63999999993</v>
      </c>
      <c r="U68" s="80">
        <v>131244.68</v>
      </c>
      <c r="V68" s="108">
        <v>109676.66</v>
      </c>
      <c r="W68" s="108">
        <v>113859.77999999998</v>
      </c>
      <c r="X68" s="167">
        <v>123277.79</v>
      </c>
      <c r="Y68" s="273">
        <v>123277.79</v>
      </c>
      <c r="Z68" s="108"/>
      <c r="AA68" s="108"/>
      <c r="AB68" s="108"/>
      <c r="AC68" s="108"/>
      <c r="AD68" s="108"/>
      <c r="AE68" s="108"/>
      <c r="AF68" s="108"/>
      <c r="AG68" s="108"/>
      <c r="AH68" s="108"/>
      <c r="AI68" s="108"/>
      <c r="AJ68" s="167"/>
      <c r="AK68" s="80">
        <f t="shared" si="46"/>
        <v>0</v>
      </c>
      <c r="AL68" s="78">
        <f t="shared" si="46"/>
        <v>0</v>
      </c>
      <c r="AM68" s="78">
        <f t="shared" si="46"/>
        <v>0</v>
      </c>
      <c r="AN68" s="78">
        <f t="shared" si="46"/>
        <v>0</v>
      </c>
      <c r="AO68" s="78">
        <f t="shared" si="46"/>
        <v>0</v>
      </c>
      <c r="AP68" s="78">
        <f t="shared" si="47"/>
        <v>0</v>
      </c>
      <c r="AQ68" s="78">
        <f t="shared" si="48"/>
        <v>0</v>
      </c>
      <c r="AR68" s="244">
        <f t="shared" si="49"/>
        <v>0</v>
      </c>
      <c r="AS68" s="244">
        <f t="shared" si="49"/>
        <v>0</v>
      </c>
      <c r="AT68" s="79">
        <f t="shared" si="49"/>
        <v>0</v>
      </c>
    </row>
    <row r="69" spans="1:46" x14ac:dyDescent="0.25">
      <c r="A69" s="4"/>
      <c r="B69" s="36" t="s">
        <v>44</v>
      </c>
      <c r="C69" s="107"/>
      <c r="D69" s="80"/>
      <c r="E69" s="80"/>
      <c r="F69" s="80"/>
      <c r="G69" s="80"/>
      <c r="H69" s="80"/>
      <c r="I69" s="80"/>
      <c r="J69" s="80"/>
      <c r="K69" s="80"/>
      <c r="L69" s="80"/>
      <c r="M69" s="80"/>
      <c r="N69" s="167"/>
      <c r="O69" s="80">
        <v>149695.00999999998</v>
      </c>
      <c r="P69" s="80">
        <f t="shared" si="50"/>
        <v>215714.58999999997</v>
      </c>
      <c r="Q69" s="80">
        <v>145273.78999999998</v>
      </c>
      <c r="R69" s="80">
        <v>92779.77</v>
      </c>
      <c r="S69" s="80">
        <v>57123.9</v>
      </c>
      <c r="T69" s="80">
        <v>51003.849999999991</v>
      </c>
      <c r="U69" s="80">
        <v>30258.83</v>
      </c>
      <c r="V69" s="108">
        <v>25692.32</v>
      </c>
      <c r="W69" s="108">
        <v>30948.839999999997</v>
      </c>
      <c r="X69" s="167">
        <v>55233.610000000015</v>
      </c>
      <c r="Y69" s="273">
        <v>55233.610000000015</v>
      </c>
      <c r="Z69" s="108"/>
      <c r="AA69" s="108"/>
      <c r="AB69" s="108"/>
      <c r="AC69" s="108"/>
      <c r="AD69" s="108"/>
      <c r="AE69" s="108"/>
      <c r="AF69" s="108"/>
      <c r="AG69" s="108"/>
      <c r="AH69" s="108"/>
      <c r="AI69" s="108"/>
      <c r="AJ69" s="167"/>
      <c r="AK69" s="80">
        <f t="shared" si="46"/>
        <v>0</v>
      </c>
      <c r="AL69" s="78">
        <f t="shared" si="46"/>
        <v>0</v>
      </c>
      <c r="AM69" s="78">
        <f t="shared" si="46"/>
        <v>0</v>
      </c>
      <c r="AN69" s="78">
        <f t="shared" si="46"/>
        <v>0</v>
      </c>
      <c r="AO69" s="78">
        <f t="shared" si="46"/>
        <v>0</v>
      </c>
      <c r="AP69" s="78">
        <f t="shared" si="47"/>
        <v>0</v>
      </c>
      <c r="AQ69" s="78">
        <f t="shared" si="48"/>
        <v>0</v>
      </c>
      <c r="AR69" s="244">
        <f t="shared" si="49"/>
        <v>0</v>
      </c>
      <c r="AS69" s="244">
        <f t="shared" si="49"/>
        <v>0</v>
      </c>
      <c r="AT69" s="79">
        <f t="shared" si="49"/>
        <v>0</v>
      </c>
    </row>
    <row r="70" spans="1:46" x14ac:dyDescent="0.25">
      <c r="A70" s="4"/>
      <c r="B70" s="36" t="s">
        <v>45</v>
      </c>
      <c r="C70" s="107"/>
      <c r="D70" s="80"/>
      <c r="E70" s="80"/>
      <c r="F70" s="80"/>
      <c r="G70" s="80"/>
      <c r="H70" s="80"/>
      <c r="I70" s="80"/>
      <c r="J70" s="80"/>
      <c r="K70" s="80"/>
      <c r="L70" s="80"/>
      <c r="M70" s="80"/>
      <c r="N70" s="167"/>
      <c r="O70" s="80">
        <v>339358.08</v>
      </c>
      <c r="P70" s="80">
        <f t="shared" si="50"/>
        <v>115271.05000000002</v>
      </c>
      <c r="Q70" s="80">
        <v>60182.520000000004</v>
      </c>
      <c r="R70" s="80">
        <v>49297.41</v>
      </c>
      <c r="S70" s="80">
        <v>22251.820000000003</v>
      </c>
      <c r="T70" s="80">
        <v>18976.68</v>
      </c>
      <c r="U70" s="80">
        <v>23262.010000000002</v>
      </c>
      <c r="V70" s="108">
        <v>22852</v>
      </c>
      <c r="W70" s="108">
        <v>56485.51</v>
      </c>
      <c r="X70" s="167">
        <v>56534.3</v>
      </c>
      <c r="Y70" s="273">
        <v>56534.3</v>
      </c>
      <c r="Z70" s="108"/>
      <c r="AA70" s="108"/>
      <c r="AB70" s="108"/>
      <c r="AC70" s="108"/>
      <c r="AD70" s="108"/>
      <c r="AE70" s="108"/>
      <c r="AF70" s="108"/>
      <c r="AG70" s="108"/>
      <c r="AH70" s="108"/>
      <c r="AI70" s="108"/>
      <c r="AJ70" s="167"/>
      <c r="AK70" s="80">
        <f t="shared" si="46"/>
        <v>0</v>
      </c>
      <c r="AL70" s="78">
        <f t="shared" si="46"/>
        <v>0</v>
      </c>
      <c r="AM70" s="78">
        <f t="shared" si="46"/>
        <v>0</v>
      </c>
      <c r="AN70" s="78">
        <f t="shared" si="46"/>
        <v>0</v>
      </c>
      <c r="AO70" s="78">
        <f t="shared" si="46"/>
        <v>0</v>
      </c>
      <c r="AP70" s="78">
        <f t="shared" si="47"/>
        <v>0</v>
      </c>
      <c r="AQ70" s="78">
        <f t="shared" si="48"/>
        <v>0</v>
      </c>
      <c r="AR70" s="244">
        <f t="shared" si="49"/>
        <v>0</v>
      </c>
      <c r="AS70" s="244">
        <f t="shared" si="49"/>
        <v>0</v>
      </c>
      <c r="AT70" s="79">
        <f t="shared" si="49"/>
        <v>0</v>
      </c>
    </row>
    <row r="71" spans="1:46" ht="15.75" thickBot="1" x14ac:dyDescent="0.3">
      <c r="A71" s="4"/>
      <c r="B71" s="38" t="s">
        <v>46</v>
      </c>
      <c r="C71" s="100">
        <f>+C64+C57+C50</f>
        <v>5237329</v>
      </c>
      <c r="D71" s="82">
        <f>+D64+D57+D50</f>
        <v>5612269.5600000042</v>
      </c>
      <c r="E71" s="82">
        <f>+E64+E57+E50</f>
        <v>5392170.539999987</v>
      </c>
      <c r="F71" s="82">
        <f t="shared" ref="F71:N71" si="51">+F64+F57+F50</f>
        <v>5167903.0000000028</v>
      </c>
      <c r="G71" s="82">
        <f t="shared" si="51"/>
        <v>4682478.2599999942</v>
      </c>
      <c r="H71" s="82">
        <f t="shared" si="51"/>
        <v>4174523.9599999944</v>
      </c>
      <c r="I71" s="82">
        <f t="shared" si="51"/>
        <v>3739399.3999999948</v>
      </c>
      <c r="J71" s="82">
        <f t="shared" si="51"/>
        <v>3364374.1199999964</v>
      </c>
      <c r="K71" s="82">
        <f t="shared" si="51"/>
        <v>3269001.2199999983</v>
      </c>
      <c r="L71" s="82">
        <f t="shared" si="51"/>
        <v>3415601.7400000067</v>
      </c>
      <c r="M71" s="82">
        <f t="shared" si="51"/>
        <v>3933804.4599999986</v>
      </c>
      <c r="N71" s="168">
        <f t="shared" si="51"/>
        <v>4599786.2999999989</v>
      </c>
      <c r="O71" s="82">
        <f>SUM(O66:O70)</f>
        <v>5341213.320000005</v>
      </c>
      <c r="P71" s="82">
        <f t="shared" ref="P71:T71" si="52">SUM(P66:P70)</f>
        <v>5698095.3999999994</v>
      </c>
      <c r="Q71" s="82">
        <f t="shared" si="52"/>
        <v>5666102.0400000094</v>
      </c>
      <c r="R71" s="82">
        <f t="shared" si="52"/>
        <v>5351482.6099999994</v>
      </c>
      <c r="S71" s="82">
        <f t="shared" si="52"/>
        <v>4750974.8599999947</v>
      </c>
      <c r="T71" s="82">
        <f t="shared" si="52"/>
        <v>4545669.7199999942</v>
      </c>
      <c r="U71" s="82">
        <f>SUM(U66:U70)</f>
        <v>4354114.8099999996</v>
      </c>
      <c r="V71" s="154">
        <f t="shared" ref="V71" si="53">SUM(V66:V70)</f>
        <v>4242524.3900000006</v>
      </c>
      <c r="W71" s="154">
        <v>4262854.2699999996</v>
      </c>
      <c r="X71" s="168">
        <v>4523138.3399999989</v>
      </c>
      <c r="Y71" s="274">
        <v>4523138.3399999989</v>
      </c>
      <c r="Z71" s="154"/>
      <c r="AA71" s="154"/>
      <c r="AB71" s="154"/>
      <c r="AC71" s="154"/>
      <c r="AD71" s="154"/>
      <c r="AE71" s="154"/>
      <c r="AF71" s="154"/>
      <c r="AG71" s="154"/>
      <c r="AH71" s="154"/>
      <c r="AI71" s="154"/>
      <c r="AJ71" s="168"/>
      <c r="AK71" s="82">
        <f t="shared" si="46"/>
        <v>-103884.32000000495</v>
      </c>
      <c r="AL71" s="191">
        <f t="shared" si="46"/>
        <v>-85825.839999995194</v>
      </c>
      <c r="AM71" s="191">
        <f t="shared" si="46"/>
        <v>-273931.50000002235</v>
      </c>
      <c r="AN71" s="191">
        <f t="shared" si="46"/>
        <v>-183579.60999999661</v>
      </c>
      <c r="AO71" s="191">
        <f t="shared" si="46"/>
        <v>-68496.600000000559</v>
      </c>
      <c r="AP71" s="191">
        <f t="shared" si="47"/>
        <v>-371145.75999999978</v>
      </c>
      <c r="AQ71" s="191">
        <f t="shared" si="48"/>
        <v>-614715.41000000481</v>
      </c>
      <c r="AR71" s="245">
        <f>IF(J71=0,0,J71-V71)</f>
        <v>-878150.27000000421</v>
      </c>
      <c r="AS71" s="245">
        <f>IF(K71=0,0,K71-W71)</f>
        <v>-993853.05000000121</v>
      </c>
      <c r="AT71" s="81">
        <f>IF(X71=0,0,L71-X71)</f>
        <v>-1107536.5999999922</v>
      </c>
    </row>
    <row r="72" spans="1:46" x14ac:dyDescent="0.25">
      <c r="A72" s="4">
        <f>+A65+1</f>
        <v>10</v>
      </c>
      <c r="B72" s="42" t="s">
        <v>38</v>
      </c>
      <c r="C72" s="150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169"/>
      <c r="O72" s="65"/>
      <c r="P72" s="65"/>
      <c r="Q72" s="65"/>
      <c r="R72" s="65"/>
      <c r="S72" s="65"/>
      <c r="T72" s="65"/>
      <c r="U72" s="65"/>
      <c r="V72" s="227"/>
      <c r="W72" s="227"/>
      <c r="X72" s="169"/>
      <c r="Y72" s="270"/>
      <c r="Z72" s="227"/>
      <c r="AA72" s="227"/>
      <c r="AB72" s="227"/>
      <c r="AC72" s="227"/>
      <c r="AD72" s="227"/>
      <c r="AE72" s="227"/>
      <c r="AF72" s="227"/>
      <c r="AG72" s="227"/>
      <c r="AH72" s="227"/>
      <c r="AI72" s="227"/>
      <c r="AJ72" s="169"/>
      <c r="AK72" s="65"/>
      <c r="AL72" s="65"/>
      <c r="AM72" s="65"/>
      <c r="AN72" s="65"/>
      <c r="AO72" s="65"/>
      <c r="AP72" s="65"/>
      <c r="AQ72" s="65"/>
      <c r="AR72" s="227"/>
      <c r="AS72" s="227"/>
      <c r="AT72" s="64"/>
    </row>
    <row r="73" spans="1:46" x14ac:dyDescent="0.25">
      <c r="A73" s="4"/>
      <c r="B73" s="36" t="s">
        <v>41</v>
      </c>
      <c r="C73" s="130">
        <f>42458.81+1316429.02</f>
        <v>1358887.83</v>
      </c>
      <c r="D73" s="72">
        <f>40321.88+885296.78</f>
        <v>925618.66</v>
      </c>
      <c r="E73" s="72">
        <v>497275.82</v>
      </c>
      <c r="F73" s="72">
        <v>254223.56</v>
      </c>
      <c r="G73" s="72">
        <v>181112.09</v>
      </c>
      <c r="H73" s="72">
        <v>160663.32</v>
      </c>
      <c r="I73" s="72">
        <v>167066.23999999999</v>
      </c>
      <c r="J73" s="72">
        <v>310333.53000000003</v>
      </c>
      <c r="K73" s="72">
        <v>657730.66</v>
      </c>
      <c r="L73" s="72">
        <v>1256126.03</v>
      </c>
      <c r="M73" s="72">
        <v>1414514.6500000001</v>
      </c>
      <c r="N73" s="163">
        <v>1398683.1800000002</v>
      </c>
      <c r="O73" s="216">
        <v>1197684.3</v>
      </c>
      <c r="P73" s="83">
        <v>831129.98</v>
      </c>
      <c r="Q73" s="83">
        <v>625451.89999999991</v>
      </c>
      <c r="R73" s="83">
        <v>276245.06</v>
      </c>
      <c r="S73" s="83">
        <v>175407.28999999998</v>
      </c>
      <c r="T73" s="83">
        <v>157747.26999999999</v>
      </c>
      <c r="U73" s="83">
        <v>194285.40000000002</v>
      </c>
      <c r="V73" s="195">
        <v>269750.27999999997</v>
      </c>
      <c r="W73" s="195">
        <v>583135.55000000005</v>
      </c>
      <c r="X73" s="170">
        <v>1045478.6799999999</v>
      </c>
      <c r="Y73" s="275">
        <v>92018.52</v>
      </c>
      <c r="Z73" s="195"/>
      <c r="AA73" s="195"/>
      <c r="AB73" s="195"/>
      <c r="AC73" s="195"/>
      <c r="AD73" s="195"/>
      <c r="AE73" s="195"/>
      <c r="AF73" s="195"/>
      <c r="AG73" s="195"/>
      <c r="AH73" s="195"/>
      <c r="AI73" s="195"/>
      <c r="AJ73" s="170"/>
      <c r="AK73" s="83">
        <f t="shared" ref="AK73:AL77" si="54">C73-O73</f>
        <v>161203.53000000003</v>
      </c>
      <c r="AL73" s="83">
        <f t="shared" si="54"/>
        <v>94488.680000000051</v>
      </c>
      <c r="AM73" s="83">
        <f t="shared" ref="AM73:AT73" si="55">IF(Q73=0,0,E73-Q73)</f>
        <v>-128176.0799999999</v>
      </c>
      <c r="AN73" s="83">
        <f t="shared" si="55"/>
        <v>-22021.5</v>
      </c>
      <c r="AO73" s="83">
        <f t="shared" si="55"/>
        <v>5704.8000000000175</v>
      </c>
      <c r="AP73" s="83">
        <f t="shared" si="55"/>
        <v>2916.0500000000175</v>
      </c>
      <c r="AQ73" s="83">
        <f t="shared" si="55"/>
        <v>-27219.160000000033</v>
      </c>
      <c r="AR73" s="195">
        <f t="shared" si="55"/>
        <v>40583.250000000058</v>
      </c>
      <c r="AS73" s="195">
        <f t="shared" si="55"/>
        <v>74595.109999999986</v>
      </c>
      <c r="AT73" s="71">
        <f t="shared" si="55"/>
        <v>210647.35000000009</v>
      </c>
    </row>
    <row r="74" spans="1:46" x14ac:dyDescent="0.25">
      <c r="A74" s="4"/>
      <c r="B74" s="36" t="s">
        <v>42</v>
      </c>
      <c r="C74" s="130">
        <f>13367.68+367031.21</f>
        <v>380398.89</v>
      </c>
      <c r="D74" s="72">
        <f>10627.95+242887.61</f>
        <v>253515.56</v>
      </c>
      <c r="E74" s="72">
        <v>156651.60999999999</v>
      </c>
      <c r="F74" s="72">
        <v>88334.9</v>
      </c>
      <c r="G74" s="72">
        <v>48415.47</v>
      </c>
      <c r="H74" s="72">
        <v>35882.97</v>
      </c>
      <c r="I74" s="72">
        <v>36893.61</v>
      </c>
      <c r="J74" s="72">
        <v>62046.619999999995</v>
      </c>
      <c r="K74" s="72">
        <v>129586.56000000001</v>
      </c>
      <c r="L74" s="72">
        <v>254798.66</v>
      </c>
      <c r="M74" s="72">
        <v>306269.04000000004</v>
      </c>
      <c r="N74" s="163">
        <v>321697.82999999996</v>
      </c>
      <c r="O74" s="216">
        <v>302132.19</v>
      </c>
      <c r="P74" s="83">
        <v>219376.22</v>
      </c>
      <c r="Q74" s="83">
        <v>167955.4</v>
      </c>
      <c r="R74" s="83">
        <v>75146.27</v>
      </c>
      <c r="S74" s="83">
        <v>49328.2</v>
      </c>
      <c r="T74" s="83">
        <v>36158.79</v>
      </c>
      <c r="U74" s="83">
        <v>43624.2</v>
      </c>
      <c r="V74" s="195">
        <v>60298.080000000002</v>
      </c>
      <c r="W74" s="195">
        <v>129927.37</v>
      </c>
      <c r="X74" s="170">
        <v>233502.81</v>
      </c>
      <c r="Y74" s="275">
        <v>22506.53</v>
      </c>
      <c r="Z74" s="195"/>
      <c r="AA74" s="195"/>
      <c r="AB74" s="195"/>
      <c r="AC74" s="195"/>
      <c r="AD74" s="195"/>
      <c r="AE74" s="195"/>
      <c r="AF74" s="195"/>
      <c r="AG74" s="195"/>
      <c r="AH74" s="195"/>
      <c r="AI74" s="195"/>
      <c r="AJ74" s="170"/>
      <c r="AK74" s="83">
        <f t="shared" si="54"/>
        <v>78266.700000000012</v>
      </c>
      <c r="AL74" s="83">
        <f t="shared" si="54"/>
        <v>34139.339999999997</v>
      </c>
      <c r="AM74" s="83">
        <f t="shared" ref="AM74:AM77" si="56">IF(Q74=0,0,E74-Q74)</f>
        <v>-11303.790000000008</v>
      </c>
      <c r="AN74" s="83">
        <f t="shared" ref="AN74:AT77" si="57">IF(R74=0,0,F74-R74)</f>
        <v>13188.62999999999</v>
      </c>
      <c r="AO74" s="83">
        <f t="shared" si="57"/>
        <v>-912.72999999999593</v>
      </c>
      <c r="AP74" s="83">
        <f t="shared" si="57"/>
        <v>-275.81999999999971</v>
      </c>
      <c r="AQ74" s="83">
        <f t="shared" si="57"/>
        <v>-6730.5899999999965</v>
      </c>
      <c r="AR74" s="195">
        <f t="shared" si="57"/>
        <v>1748.5399999999936</v>
      </c>
      <c r="AS74" s="195">
        <f t="shared" si="57"/>
        <v>-340.80999999998312</v>
      </c>
      <c r="AT74" s="71">
        <f t="shared" si="57"/>
        <v>21295.850000000006</v>
      </c>
    </row>
    <row r="75" spans="1:46" x14ac:dyDescent="0.25">
      <c r="A75" s="4"/>
      <c r="B75" s="36" t="s">
        <v>43</v>
      </c>
      <c r="C75" s="130">
        <v>487726.47000000003</v>
      </c>
      <c r="D75" s="72">
        <v>297636.07999999996</v>
      </c>
      <c r="E75" s="72">
        <v>166783.67000000001</v>
      </c>
      <c r="F75" s="72">
        <v>86434.4</v>
      </c>
      <c r="G75" s="72">
        <v>57302.009999999995</v>
      </c>
      <c r="H75" s="72">
        <v>48378.14</v>
      </c>
      <c r="I75" s="72">
        <v>46861.32</v>
      </c>
      <c r="J75" s="72">
        <v>87052.15</v>
      </c>
      <c r="K75" s="72">
        <v>215105.78999999998</v>
      </c>
      <c r="L75" s="72">
        <v>392182.59</v>
      </c>
      <c r="M75" s="72">
        <v>477522.86</v>
      </c>
      <c r="N75" s="163">
        <v>472099.36</v>
      </c>
      <c r="O75" s="216">
        <v>384900.76</v>
      </c>
      <c r="P75" s="83">
        <v>237004.21000000002</v>
      </c>
      <c r="Q75" s="83">
        <v>159218.95000000001</v>
      </c>
      <c r="R75" s="83">
        <v>58010.65</v>
      </c>
      <c r="S75" s="83">
        <v>41683.979999999996</v>
      </c>
      <c r="T75" s="83">
        <v>38920.76</v>
      </c>
      <c r="U75" s="83">
        <v>50256.229999999996</v>
      </c>
      <c r="V75" s="195">
        <v>70402.45</v>
      </c>
      <c r="W75" s="195">
        <v>166919.44</v>
      </c>
      <c r="X75" s="170">
        <v>332062.86</v>
      </c>
      <c r="Y75" s="275">
        <v>12329.48</v>
      </c>
      <c r="Z75" s="195"/>
      <c r="AA75" s="195"/>
      <c r="AB75" s="195"/>
      <c r="AC75" s="195"/>
      <c r="AD75" s="195"/>
      <c r="AE75" s="195"/>
      <c r="AF75" s="195"/>
      <c r="AG75" s="195"/>
      <c r="AH75" s="195"/>
      <c r="AI75" s="195"/>
      <c r="AJ75" s="170"/>
      <c r="AK75" s="83">
        <f t="shared" si="54"/>
        <v>102825.71000000002</v>
      </c>
      <c r="AL75" s="83">
        <f t="shared" si="54"/>
        <v>60631.869999999937</v>
      </c>
      <c r="AM75" s="83">
        <f t="shared" si="56"/>
        <v>7564.7200000000012</v>
      </c>
      <c r="AN75" s="83">
        <f t="shared" si="57"/>
        <v>28423.749999999993</v>
      </c>
      <c r="AO75" s="83">
        <f t="shared" si="57"/>
        <v>15618.029999999999</v>
      </c>
      <c r="AP75" s="83">
        <f t="shared" si="57"/>
        <v>9457.3799999999974</v>
      </c>
      <c r="AQ75" s="83">
        <f t="shared" si="57"/>
        <v>-3394.9099999999962</v>
      </c>
      <c r="AR75" s="195">
        <f t="shared" si="57"/>
        <v>16649.699999999997</v>
      </c>
      <c r="AS75" s="195">
        <f t="shared" si="57"/>
        <v>48186.349999999977</v>
      </c>
      <c r="AT75" s="71">
        <f t="shared" si="57"/>
        <v>60119.73000000004</v>
      </c>
    </row>
    <row r="76" spans="1:46" x14ac:dyDescent="0.25">
      <c r="A76" s="4"/>
      <c r="B76" s="36" t="s">
        <v>44</v>
      </c>
      <c r="C76" s="130">
        <v>877547.81099999999</v>
      </c>
      <c r="D76" s="72">
        <v>584425.21100000001</v>
      </c>
      <c r="E76" s="72">
        <v>346077.353</v>
      </c>
      <c r="F76" s="72">
        <v>171318.77499999999</v>
      </c>
      <c r="G76" s="72">
        <v>128970.291</v>
      </c>
      <c r="H76" s="72">
        <v>115933.75</v>
      </c>
      <c r="I76" s="72">
        <v>123406.41800000001</v>
      </c>
      <c r="J76" s="72">
        <v>229588.41600000003</v>
      </c>
      <c r="K76" s="72">
        <v>486083.88799999998</v>
      </c>
      <c r="L76" s="72">
        <v>781071.674</v>
      </c>
      <c r="M76" s="72">
        <v>888560.22399999993</v>
      </c>
      <c r="N76" s="163">
        <v>898198.87</v>
      </c>
      <c r="O76" s="216">
        <v>738254.054</v>
      </c>
      <c r="P76" s="83">
        <v>468803.641</v>
      </c>
      <c r="Q76" s="83">
        <v>338435.57</v>
      </c>
      <c r="R76" s="83">
        <v>150017.18099999998</v>
      </c>
      <c r="S76" s="83">
        <v>114628.777</v>
      </c>
      <c r="T76" s="83">
        <v>106005.564</v>
      </c>
      <c r="U76" s="83">
        <v>145925.90700000001</v>
      </c>
      <c r="V76" s="195">
        <v>209219.27700000003</v>
      </c>
      <c r="W76" s="195">
        <v>410703.03700000001</v>
      </c>
      <c r="X76" s="170">
        <v>705873.39300000004</v>
      </c>
      <c r="Y76" s="275">
        <v>35645.404999999999</v>
      </c>
      <c r="Z76" s="195"/>
      <c r="AA76" s="195"/>
      <c r="AB76" s="195"/>
      <c r="AC76" s="195"/>
      <c r="AD76" s="195"/>
      <c r="AE76" s="195"/>
      <c r="AF76" s="195"/>
      <c r="AG76" s="195"/>
      <c r="AH76" s="195"/>
      <c r="AI76" s="195"/>
      <c r="AJ76" s="170"/>
      <c r="AK76" s="83">
        <f t="shared" si="54"/>
        <v>139293.75699999998</v>
      </c>
      <c r="AL76" s="83">
        <f t="shared" si="54"/>
        <v>115621.57</v>
      </c>
      <c r="AM76" s="83">
        <f t="shared" si="56"/>
        <v>7641.7829999999958</v>
      </c>
      <c r="AN76" s="83">
        <f t="shared" si="57"/>
        <v>21301.594000000012</v>
      </c>
      <c r="AO76" s="83">
        <f t="shared" si="57"/>
        <v>14341.513999999996</v>
      </c>
      <c r="AP76" s="83">
        <f t="shared" si="57"/>
        <v>9928.1860000000015</v>
      </c>
      <c r="AQ76" s="83">
        <f t="shared" si="57"/>
        <v>-22519.489000000001</v>
      </c>
      <c r="AR76" s="195">
        <f t="shared" si="57"/>
        <v>20369.138999999996</v>
      </c>
      <c r="AS76" s="195">
        <f t="shared" si="57"/>
        <v>75380.850999999966</v>
      </c>
      <c r="AT76" s="71">
        <f t="shared" si="57"/>
        <v>75198.280999999959</v>
      </c>
    </row>
    <row r="77" spans="1:46" x14ac:dyDescent="0.25">
      <c r="A77" s="4"/>
      <c r="B77" s="36" t="s">
        <v>45</v>
      </c>
      <c r="C77" s="130">
        <f>743596.65+589473.38</f>
        <v>1333070.03</v>
      </c>
      <c r="D77" s="72">
        <f>509476.41+410455.25</f>
        <v>919931.65999999992</v>
      </c>
      <c r="E77" s="72">
        <v>859531.58</v>
      </c>
      <c r="F77" s="72">
        <v>724363.18</v>
      </c>
      <c r="G77" s="72">
        <v>738140.18</v>
      </c>
      <c r="H77" s="72">
        <v>682626.36</v>
      </c>
      <c r="I77" s="72">
        <v>671851.05</v>
      </c>
      <c r="J77" s="72">
        <v>843848.21</v>
      </c>
      <c r="K77" s="72">
        <v>1071684.73</v>
      </c>
      <c r="L77" s="72">
        <v>1305317.26</v>
      </c>
      <c r="M77" s="72">
        <v>1277631.2</v>
      </c>
      <c r="N77" s="163">
        <v>1367430.6099999999</v>
      </c>
      <c r="O77" s="216">
        <v>1168936.3800000001</v>
      </c>
      <c r="P77" s="83">
        <v>962961.82</v>
      </c>
      <c r="Q77" s="83">
        <v>867269.28</v>
      </c>
      <c r="R77" s="83">
        <v>236161.07</v>
      </c>
      <c r="S77" s="83">
        <v>222982.31</v>
      </c>
      <c r="T77" s="83">
        <v>204620.94999999998</v>
      </c>
      <c r="U77" s="83">
        <v>247474.57</v>
      </c>
      <c r="V77" s="195">
        <v>277027.08</v>
      </c>
      <c r="W77" s="195">
        <v>483532.48</v>
      </c>
      <c r="X77" s="170">
        <v>618099.51</v>
      </c>
      <c r="Y77" s="275">
        <v>0</v>
      </c>
      <c r="Z77" s="195"/>
      <c r="AA77" s="195"/>
      <c r="AB77" s="195"/>
      <c r="AC77" s="195"/>
      <c r="AD77" s="195"/>
      <c r="AE77" s="195"/>
      <c r="AF77" s="195"/>
      <c r="AG77" s="195"/>
      <c r="AH77" s="195"/>
      <c r="AI77" s="195"/>
      <c r="AJ77" s="170"/>
      <c r="AK77" s="83">
        <f t="shared" si="54"/>
        <v>164133.64999999991</v>
      </c>
      <c r="AL77" s="83">
        <f t="shared" si="54"/>
        <v>-43030.160000000033</v>
      </c>
      <c r="AM77" s="83">
        <f t="shared" si="56"/>
        <v>-7737.7000000000698</v>
      </c>
      <c r="AN77" s="83">
        <f t="shared" si="57"/>
        <v>488202.11000000004</v>
      </c>
      <c r="AO77" s="83">
        <f t="shared" si="57"/>
        <v>515157.87000000005</v>
      </c>
      <c r="AP77" s="83">
        <f t="shared" si="57"/>
        <v>478005.41000000003</v>
      </c>
      <c r="AQ77" s="83">
        <f t="shared" si="57"/>
        <v>424376.48000000004</v>
      </c>
      <c r="AR77" s="195">
        <f t="shared" si="57"/>
        <v>566821.12999999989</v>
      </c>
      <c r="AS77" s="195">
        <f t="shared" si="57"/>
        <v>588152.25</v>
      </c>
      <c r="AT77" s="71">
        <f t="shared" si="57"/>
        <v>687217.75</v>
      </c>
    </row>
    <row r="78" spans="1:46" x14ac:dyDescent="0.25">
      <c r="A78" s="4"/>
      <c r="B78" s="36" t="s">
        <v>46</v>
      </c>
      <c r="C78" s="130">
        <f>SUM(C73:C77)</f>
        <v>4437631.0310000004</v>
      </c>
      <c r="D78" s="72">
        <f>SUM(D73:D77)</f>
        <v>2981127.1710000001</v>
      </c>
      <c r="E78" s="72">
        <f t="shared" ref="E78:AK78" si="58">SUM(E73:E77)</f>
        <v>2026320.0329999998</v>
      </c>
      <c r="F78" s="72">
        <f t="shared" si="58"/>
        <v>1324674.8149999999</v>
      </c>
      <c r="G78" s="72">
        <f t="shared" si="58"/>
        <v>1153940.0410000002</v>
      </c>
      <c r="H78" s="72">
        <f t="shared" si="58"/>
        <v>1043484.54</v>
      </c>
      <c r="I78" s="72">
        <f t="shared" si="58"/>
        <v>1046078.638</v>
      </c>
      <c r="J78" s="72">
        <f t="shared" si="58"/>
        <v>1532868.926</v>
      </c>
      <c r="K78" s="72">
        <f t="shared" si="58"/>
        <v>2560191.628</v>
      </c>
      <c r="L78" s="72">
        <f t="shared" si="58"/>
        <v>3989496.2139999997</v>
      </c>
      <c r="M78" s="72">
        <f t="shared" si="58"/>
        <v>4364497.9740000004</v>
      </c>
      <c r="N78" s="163">
        <f t="shared" si="58"/>
        <v>4458109.8499999996</v>
      </c>
      <c r="O78" s="216">
        <f t="shared" si="58"/>
        <v>3791907.6840000004</v>
      </c>
      <c r="P78" s="83">
        <f t="shared" si="58"/>
        <v>2719275.8709999998</v>
      </c>
      <c r="Q78" s="83">
        <f t="shared" si="58"/>
        <v>2158331.1</v>
      </c>
      <c r="R78" s="83">
        <f t="shared" si="58"/>
        <v>795580.23100000015</v>
      </c>
      <c r="S78" s="83">
        <f t="shared" si="58"/>
        <v>604030.55700000003</v>
      </c>
      <c r="T78" s="83">
        <f t="shared" si="58"/>
        <v>543453.33400000003</v>
      </c>
      <c r="U78" s="83">
        <f>SUM(U73:U77)</f>
        <v>681566.30700000003</v>
      </c>
      <c r="V78" s="195">
        <f t="shared" ref="V78" si="59">SUM(V73:V77)</f>
        <v>886697.16700000013</v>
      </c>
      <c r="W78" s="195">
        <v>1774217.8770000001</v>
      </c>
      <c r="X78" s="170">
        <v>2935017.2530000005</v>
      </c>
      <c r="Y78" s="275">
        <v>162499.935</v>
      </c>
      <c r="Z78" s="195"/>
      <c r="AA78" s="195"/>
      <c r="AB78" s="195"/>
      <c r="AC78" s="195"/>
      <c r="AD78" s="195"/>
      <c r="AE78" s="195"/>
      <c r="AF78" s="195"/>
      <c r="AG78" s="195"/>
      <c r="AH78" s="195"/>
      <c r="AI78" s="195"/>
      <c r="AJ78" s="170"/>
      <c r="AK78" s="83">
        <f t="shared" si="58"/>
        <v>645723.34699999995</v>
      </c>
      <c r="AL78" s="83">
        <f t="shared" ref="AL78:AP78" si="60">SUM(AL73:AL77)</f>
        <v>261851.29999999993</v>
      </c>
      <c r="AM78" s="83">
        <f t="shared" si="60"/>
        <v>-132011.06699999998</v>
      </c>
      <c r="AN78" s="83">
        <f t="shared" si="60"/>
        <v>529094.58400000003</v>
      </c>
      <c r="AO78" s="83">
        <f t="shared" si="60"/>
        <v>549909.48400000005</v>
      </c>
      <c r="AP78" s="83">
        <f t="shared" si="60"/>
        <v>500031.20600000006</v>
      </c>
      <c r="AQ78" s="83">
        <f>SUM(AQ73:AQ77)</f>
        <v>364512.33100000001</v>
      </c>
      <c r="AR78" s="195">
        <f t="shared" ref="AR78:AT78" si="61">SUM(AR73:AR77)</f>
        <v>646171.75899999996</v>
      </c>
      <c r="AS78" s="195">
        <f t="shared" si="61"/>
        <v>785973.75099999993</v>
      </c>
      <c r="AT78" s="71">
        <f t="shared" si="61"/>
        <v>1054478.9610000001</v>
      </c>
    </row>
    <row r="79" spans="1:46" x14ac:dyDescent="0.25">
      <c r="A79" s="4">
        <f>+A72+1</f>
        <v>11</v>
      </c>
      <c r="B79" s="43" t="s">
        <v>39</v>
      </c>
      <c r="C79" s="152"/>
      <c r="D79" s="85"/>
      <c r="E79" s="85"/>
      <c r="F79" s="85"/>
      <c r="G79" s="85"/>
      <c r="H79" s="85"/>
      <c r="I79" s="85"/>
      <c r="J79" s="85"/>
      <c r="K79" s="85"/>
      <c r="L79" s="85"/>
      <c r="M79" s="85"/>
      <c r="N79" s="171"/>
      <c r="O79" s="85"/>
      <c r="P79" s="85"/>
      <c r="Q79" s="85"/>
      <c r="R79" s="85"/>
      <c r="S79" s="85"/>
      <c r="T79" s="85"/>
      <c r="U79" s="85"/>
      <c r="V79" s="196"/>
      <c r="W79" s="196"/>
      <c r="X79" s="171"/>
      <c r="Y79" s="276"/>
      <c r="Z79" s="196"/>
      <c r="AA79" s="196"/>
      <c r="AB79" s="196"/>
      <c r="AC79" s="196"/>
      <c r="AD79" s="196"/>
      <c r="AE79" s="196"/>
      <c r="AF79" s="196"/>
      <c r="AG79" s="196"/>
      <c r="AH79" s="196"/>
      <c r="AI79" s="196"/>
      <c r="AJ79" s="171"/>
      <c r="AK79" s="85"/>
      <c r="AL79" s="85"/>
      <c r="AM79" s="85"/>
      <c r="AN79" s="85"/>
      <c r="AO79" s="85"/>
      <c r="AP79" s="85"/>
      <c r="AQ79" s="85"/>
      <c r="AR79" s="196"/>
      <c r="AS79" s="196"/>
      <c r="AT79" s="84"/>
    </row>
    <row r="80" spans="1:46" x14ac:dyDescent="0.25">
      <c r="A80" s="4"/>
      <c r="B80" s="36" t="s">
        <v>41</v>
      </c>
      <c r="C80" s="97">
        <f>88088.22+2279477.49</f>
        <v>2367565.7100000004</v>
      </c>
      <c r="D80" s="98">
        <f>85765.41+1565599.08</f>
        <v>1651364.49</v>
      </c>
      <c r="E80" s="98">
        <v>889563.09999999986</v>
      </c>
      <c r="F80" s="98">
        <v>485314.14999999997</v>
      </c>
      <c r="G80" s="98">
        <v>379992.28</v>
      </c>
      <c r="H80" s="98">
        <v>348151.33999999997</v>
      </c>
      <c r="I80" s="98">
        <v>357205.99</v>
      </c>
      <c r="J80" s="98">
        <v>569196.15</v>
      </c>
      <c r="K80" s="98">
        <v>1151428.0799999998</v>
      </c>
      <c r="L80" s="98">
        <v>2231660.17</v>
      </c>
      <c r="M80" s="98">
        <v>2491656.35</v>
      </c>
      <c r="N80" s="172">
        <v>2427773.5</v>
      </c>
      <c r="O80" s="98">
        <v>2075744.1000000003</v>
      </c>
      <c r="P80" s="89">
        <v>1484315.9299999997</v>
      </c>
      <c r="Q80" s="89">
        <v>1118166.3099999996</v>
      </c>
      <c r="R80" s="89">
        <v>547080.27469796012</v>
      </c>
      <c r="S80" s="89">
        <v>378656.93000024726</v>
      </c>
      <c r="T80" s="89">
        <v>346910.7200002473</v>
      </c>
      <c r="U80" s="89">
        <v>401850.33000024728</v>
      </c>
      <c r="V80" s="98">
        <v>512739.97000024735</v>
      </c>
      <c r="W80" s="98">
        <v>1101187.8900002476</v>
      </c>
      <c r="X80" s="172">
        <v>2157032.9500002479</v>
      </c>
      <c r="Y80" s="277">
        <v>187549.85000024736</v>
      </c>
      <c r="Z80" s="98"/>
      <c r="AA80" s="98"/>
      <c r="AB80" s="98"/>
      <c r="AC80" s="98"/>
      <c r="AD80" s="98"/>
      <c r="AE80" s="98"/>
      <c r="AF80" s="98"/>
      <c r="AG80" s="98"/>
      <c r="AH80" s="98"/>
      <c r="AI80" s="98"/>
      <c r="AJ80" s="172"/>
      <c r="AK80" s="80">
        <f t="shared" ref="AK80:AL84" si="62">C80-O80</f>
        <v>291821.6100000001</v>
      </c>
      <c r="AL80" s="80">
        <f t="shared" si="62"/>
        <v>167048.56000000029</v>
      </c>
      <c r="AM80" s="80">
        <f t="shared" ref="AM80:AT80" si="63">IF(Q80=0,0,E80-Q80)</f>
        <v>-228603.20999999973</v>
      </c>
      <c r="AN80" s="80">
        <f t="shared" si="63"/>
        <v>-61766.124697960156</v>
      </c>
      <c r="AO80" s="80">
        <f t="shared" si="63"/>
        <v>1335.3499997527688</v>
      </c>
      <c r="AP80" s="80">
        <f t="shared" si="63"/>
        <v>1240.619999752671</v>
      </c>
      <c r="AQ80" s="80">
        <f t="shared" si="63"/>
        <v>-44644.340000247292</v>
      </c>
      <c r="AR80" s="98">
        <f t="shared" si="63"/>
        <v>56456.179999752669</v>
      </c>
      <c r="AS80" s="98">
        <f t="shared" si="63"/>
        <v>50240.189999752212</v>
      </c>
      <c r="AT80" s="88">
        <f t="shared" si="63"/>
        <v>74627.219999752007</v>
      </c>
    </row>
    <row r="81" spans="1:46" x14ac:dyDescent="0.25">
      <c r="A81" s="4"/>
      <c r="B81" s="36" t="s">
        <v>42</v>
      </c>
      <c r="C81" s="97">
        <f>26954.15+608579.37</f>
        <v>635533.52</v>
      </c>
      <c r="D81" s="98">
        <f>22074.32+409988.36</f>
        <v>432062.68</v>
      </c>
      <c r="E81" s="98">
        <v>272954.15999999992</v>
      </c>
      <c r="F81" s="98">
        <v>161595.31</v>
      </c>
      <c r="G81" s="98">
        <v>98343.26999999999</v>
      </c>
      <c r="H81" s="98">
        <v>77631.549999999988</v>
      </c>
      <c r="I81" s="98">
        <v>78648.47</v>
      </c>
      <c r="J81" s="98">
        <v>114946.90000000001</v>
      </c>
      <c r="K81" s="98">
        <v>221547.46000000002</v>
      </c>
      <c r="L81" s="98">
        <v>438648.32000000001</v>
      </c>
      <c r="M81" s="98">
        <v>523397.0400000001</v>
      </c>
      <c r="N81" s="172">
        <v>544564.84000000008</v>
      </c>
      <c r="O81" s="98">
        <v>512997.55000000016</v>
      </c>
      <c r="P81" s="89">
        <v>384175.60000000003</v>
      </c>
      <c r="Q81" s="89">
        <v>297820.32</v>
      </c>
      <c r="R81" s="89">
        <v>145174.85</v>
      </c>
      <c r="S81" s="89">
        <v>103015.32999999999</v>
      </c>
      <c r="T81" s="89">
        <v>81516.66</v>
      </c>
      <c r="U81" s="89">
        <v>92617.290000000008</v>
      </c>
      <c r="V81" s="98">
        <v>117738.68999999999</v>
      </c>
      <c r="W81" s="98">
        <v>244664.43999999994</v>
      </c>
      <c r="X81" s="172">
        <v>473986.56999999995</v>
      </c>
      <c r="Y81" s="277">
        <v>44704.050000000017</v>
      </c>
      <c r="Z81" s="98"/>
      <c r="AA81" s="98"/>
      <c r="AB81" s="98"/>
      <c r="AC81" s="98"/>
      <c r="AD81" s="98"/>
      <c r="AE81" s="98"/>
      <c r="AF81" s="98"/>
      <c r="AG81" s="98"/>
      <c r="AH81" s="98"/>
      <c r="AI81" s="98"/>
      <c r="AJ81" s="172"/>
      <c r="AK81" s="80">
        <f t="shared" si="62"/>
        <v>122535.96999999986</v>
      </c>
      <c r="AL81" s="80">
        <f t="shared" si="62"/>
        <v>47887.079999999958</v>
      </c>
      <c r="AM81" s="80">
        <f t="shared" ref="AM81:AM84" si="64">IF(Q81=0,0,E81-Q81)</f>
        <v>-24866.160000000091</v>
      </c>
      <c r="AN81" s="80">
        <f t="shared" ref="AN81:AT84" si="65">IF(R81=0,0,F81-R81)</f>
        <v>16420.459999999992</v>
      </c>
      <c r="AO81" s="80">
        <f t="shared" si="65"/>
        <v>-4672.0599999999977</v>
      </c>
      <c r="AP81" s="80">
        <f t="shared" si="65"/>
        <v>-3885.1100000000151</v>
      </c>
      <c r="AQ81" s="80">
        <f t="shared" si="65"/>
        <v>-13968.820000000007</v>
      </c>
      <c r="AR81" s="98">
        <f t="shared" si="65"/>
        <v>-2791.789999999979</v>
      </c>
      <c r="AS81" s="98">
        <f t="shared" si="65"/>
        <v>-23116.979999999923</v>
      </c>
      <c r="AT81" s="88">
        <f t="shared" si="65"/>
        <v>-35338.249999999942</v>
      </c>
    </row>
    <row r="82" spans="1:46" x14ac:dyDescent="0.25">
      <c r="A82" s="4"/>
      <c r="B82" s="36" t="s">
        <v>43</v>
      </c>
      <c r="C82" s="97">
        <v>712434.25999999989</v>
      </c>
      <c r="D82" s="98">
        <v>444841.1999999999</v>
      </c>
      <c r="E82" s="98">
        <v>250033.72999999998</v>
      </c>
      <c r="F82" s="98">
        <v>142353.09999999998</v>
      </c>
      <c r="G82" s="98">
        <v>103311.49999999999</v>
      </c>
      <c r="H82" s="98">
        <v>94463.380000000034</v>
      </c>
      <c r="I82" s="98">
        <v>92883.989999999976</v>
      </c>
      <c r="J82" s="98">
        <v>140774.43999999997</v>
      </c>
      <c r="K82" s="98">
        <v>322247.51999999996</v>
      </c>
      <c r="L82" s="98">
        <v>592023.62999999989</v>
      </c>
      <c r="M82" s="98">
        <v>714146.18</v>
      </c>
      <c r="N82" s="172">
        <v>694789.77</v>
      </c>
      <c r="O82" s="98">
        <v>566402.31000000017</v>
      </c>
      <c r="P82" s="89">
        <v>359405.75999999978</v>
      </c>
      <c r="Q82" s="89">
        <v>249887.43000000002</v>
      </c>
      <c r="R82" s="89">
        <v>111638.36999999998</v>
      </c>
      <c r="S82" s="89">
        <v>88571.540000000023</v>
      </c>
      <c r="T82" s="89">
        <v>83615.28</v>
      </c>
      <c r="U82" s="89">
        <v>96808.43</v>
      </c>
      <c r="V82" s="98">
        <v>121654.65</v>
      </c>
      <c r="W82" s="98">
        <v>274736.03999999998</v>
      </c>
      <c r="X82" s="172">
        <v>574107.66000000015</v>
      </c>
      <c r="Y82" s="277">
        <v>19587.690000000002</v>
      </c>
      <c r="Z82" s="98"/>
      <c r="AA82" s="98"/>
      <c r="AB82" s="98"/>
      <c r="AC82" s="98"/>
      <c r="AD82" s="98"/>
      <c r="AE82" s="98"/>
      <c r="AF82" s="98"/>
      <c r="AG82" s="98"/>
      <c r="AH82" s="98"/>
      <c r="AI82" s="98"/>
      <c r="AJ82" s="172"/>
      <c r="AK82" s="80">
        <f t="shared" si="62"/>
        <v>146031.94999999972</v>
      </c>
      <c r="AL82" s="80">
        <f t="shared" si="62"/>
        <v>85435.440000000119</v>
      </c>
      <c r="AM82" s="80">
        <f t="shared" si="64"/>
        <v>146.29999999995925</v>
      </c>
      <c r="AN82" s="80">
        <f t="shared" si="65"/>
        <v>30714.729999999996</v>
      </c>
      <c r="AO82" s="80">
        <f t="shared" si="65"/>
        <v>14739.959999999963</v>
      </c>
      <c r="AP82" s="80">
        <f t="shared" si="65"/>
        <v>10848.100000000035</v>
      </c>
      <c r="AQ82" s="80">
        <f t="shared" si="65"/>
        <v>-3924.4400000000169</v>
      </c>
      <c r="AR82" s="108">
        <f t="shared" si="65"/>
        <v>19119.789999999979</v>
      </c>
      <c r="AS82" s="108">
        <f t="shared" si="65"/>
        <v>47511.479999999981</v>
      </c>
      <c r="AT82" s="79">
        <f t="shared" si="65"/>
        <v>17915.969999999739</v>
      </c>
    </row>
    <row r="83" spans="1:46" x14ac:dyDescent="0.25">
      <c r="A83" s="4"/>
      <c r="B83" s="36" t="s">
        <v>44</v>
      </c>
      <c r="C83" s="97">
        <v>786208.4</v>
      </c>
      <c r="D83" s="98">
        <v>540445.92000000004</v>
      </c>
      <c r="E83" s="98">
        <v>308455.7001369092</v>
      </c>
      <c r="F83" s="98">
        <v>162667.03587865719</v>
      </c>
      <c r="G83" s="98">
        <v>130511.87999999999</v>
      </c>
      <c r="H83" s="98">
        <v>116719.9</v>
      </c>
      <c r="I83" s="98">
        <v>122037.17</v>
      </c>
      <c r="J83" s="98">
        <v>195281.24000000005</v>
      </c>
      <c r="K83" s="98">
        <v>414458.65000000014</v>
      </c>
      <c r="L83" s="98">
        <v>708660.29999999993</v>
      </c>
      <c r="M83" s="98">
        <v>801800.95</v>
      </c>
      <c r="N83" s="172">
        <v>793205.36999999988</v>
      </c>
      <c r="O83" s="98">
        <v>656605.24</v>
      </c>
      <c r="P83" s="89">
        <v>433137.6100000001</v>
      </c>
      <c r="Q83" s="89">
        <v>310699.97000000003</v>
      </c>
      <c r="R83" s="89">
        <v>150784.30000000002</v>
      </c>
      <c r="S83" s="89">
        <v>120902.56999999999</v>
      </c>
      <c r="T83" s="89">
        <v>112235.1</v>
      </c>
      <c r="U83" s="89">
        <v>140811.28999999998</v>
      </c>
      <c r="V83" s="98">
        <v>186264.05</v>
      </c>
      <c r="W83" s="98">
        <v>388678.34000000008</v>
      </c>
      <c r="X83" s="172">
        <v>727311.35</v>
      </c>
      <c r="Y83" s="277">
        <v>44365</v>
      </c>
      <c r="Z83" s="98"/>
      <c r="AA83" s="98"/>
      <c r="AB83" s="98"/>
      <c r="AC83" s="98"/>
      <c r="AD83" s="98"/>
      <c r="AE83" s="98"/>
      <c r="AF83" s="98"/>
      <c r="AG83" s="98"/>
      <c r="AH83" s="98"/>
      <c r="AI83" s="98"/>
      <c r="AJ83" s="172"/>
      <c r="AK83" s="80">
        <f t="shared" si="62"/>
        <v>129603.16000000003</v>
      </c>
      <c r="AL83" s="80">
        <f t="shared" si="62"/>
        <v>107308.30999999994</v>
      </c>
      <c r="AM83" s="80">
        <f t="shared" si="64"/>
        <v>-2244.2698630908271</v>
      </c>
      <c r="AN83" s="80">
        <f t="shared" si="65"/>
        <v>11882.735878657171</v>
      </c>
      <c r="AO83" s="80">
        <f t="shared" si="65"/>
        <v>9609.3099999999977</v>
      </c>
      <c r="AP83" s="80">
        <f t="shared" si="65"/>
        <v>4484.7999999999884</v>
      </c>
      <c r="AQ83" s="80">
        <f t="shared" si="65"/>
        <v>-18774.119999999981</v>
      </c>
      <c r="AR83" s="98">
        <f t="shared" si="65"/>
        <v>9017.1900000000605</v>
      </c>
      <c r="AS83" s="98">
        <f t="shared" si="65"/>
        <v>25780.310000000056</v>
      </c>
      <c r="AT83" s="99">
        <f t="shared" si="65"/>
        <v>-18651.050000000047</v>
      </c>
    </row>
    <row r="84" spans="1:46" x14ac:dyDescent="0.25">
      <c r="A84" s="4"/>
      <c r="B84" s="36" t="s">
        <v>45</v>
      </c>
      <c r="C84" s="97">
        <f>368382.68+81907.18</f>
        <v>450289.86</v>
      </c>
      <c r="D84" s="98">
        <f>257891.27+63243.56</f>
        <v>321134.82999999996</v>
      </c>
      <c r="E84" s="98">
        <v>285621.38</v>
      </c>
      <c r="F84" s="98">
        <v>224096.72999999998</v>
      </c>
      <c r="G84" s="98">
        <v>223282.06999999998</v>
      </c>
      <c r="H84" s="98">
        <v>222429.18</v>
      </c>
      <c r="I84" s="98">
        <v>212345.93</v>
      </c>
      <c r="J84" s="98">
        <v>271888.67000000004</v>
      </c>
      <c r="K84" s="98">
        <v>386509.95999999996</v>
      </c>
      <c r="L84" s="98">
        <v>505197.61</v>
      </c>
      <c r="M84" s="98">
        <v>492295.78999999992</v>
      </c>
      <c r="N84" s="172">
        <v>507242.91999999993</v>
      </c>
      <c r="O84" s="98">
        <v>431793.34000000008</v>
      </c>
      <c r="P84" s="89">
        <v>350823.39</v>
      </c>
      <c r="Q84" s="89">
        <v>295343.30999999994</v>
      </c>
      <c r="R84" s="89">
        <v>223674.02</v>
      </c>
      <c r="S84" s="89">
        <v>214940.08999999997</v>
      </c>
      <c r="T84" s="89">
        <v>197462.78</v>
      </c>
      <c r="U84" s="89">
        <v>225549.33</v>
      </c>
      <c r="V84" s="98">
        <v>236095.90000000002</v>
      </c>
      <c r="W84" s="98">
        <v>376335.35000000003</v>
      </c>
      <c r="X84" s="172">
        <v>480177.2099999999</v>
      </c>
      <c r="Y84" s="277">
        <v>0</v>
      </c>
      <c r="Z84" s="98"/>
      <c r="AA84" s="98"/>
      <c r="AB84" s="98"/>
      <c r="AC84" s="98"/>
      <c r="AD84" s="98"/>
      <c r="AE84" s="98"/>
      <c r="AF84" s="98"/>
      <c r="AG84" s="98"/>
      <c r="AH84" s="98"/>
      <c r="AI84" s="98"/>
      <c r="AJ84" s="172"/>
      <c r="AK84" s="80">
        <f t="shared" si="62"/>
        <v>18496.519999999902</v>
      </c>
      <c r="AL84" s="80">
        <f t="shared" si="62"/>
        <v>-29688.560000000056</v>
      </c>
      <c r="AM84" s="80">
        <f t="shared" si="64"/>
        <v>-9721.9299999999348</v>
      </c>
      <c r="AN84" s="80">
        <f t="shared" si="65"/>
        <v>422.70999999999185</v>
      </c>
      <c r="AO84" s="80">
        <f t="shared" si="65"/>
        <v>8341.9800000000105</v>
      </c>
      <c r="AP84" s="80">
        <f t="shared" si="65"/>
        <v>24966.399999999994</v>
      </c>
      <c r="AQ84" s="80">
        <f t="shared" si="65"/>
        <v>-13203.399999999994</v>
      </c>
      <c r="AR84" s="98">
        <f t="shared" si="65"/>
        <v>35792.770000000019</v>
      </c>
      <c r="AS84" s="98">
        <f t="shared" si="65"/>
        <v>10174.609999999928</v>
      </c>
      <c r="AT84" s="99">
        <f t="shared" si="65"/>
        <v>25020.400000000081</v>
      </c>
    </row>
    <row r="85" spans="1:46" x14ac:dyDescent="0.25">
      <c r="A85" s="4"/>
      <c r="B85" s="36" t="s">
        <v>46</v>
      </c>
      <c r="C85" s="97">
        <f>SUM(C80:C84)</f>
        <v>4952031.7500000009</v>
      </c>
      <c r="D85" s="98">
        <f>SUM(D80:D84)</f>
        <v>3389849.1199999996</v>
      </c>
      <c r="E85" s="98">
        <f t="shared" ref="E85:AK85" si="66">SUM(E80:E84)</f>
        <v>2006628.0701369089</v>
      </c>
      <c r="F85" s="98">
        <f t="shared" si="66"/>
        <v>1176026.3258786572</v>
      </c>
      <c r="G85" s="98">
        <f t="shared" si="66"/>
        <v>935441</v>
      </c>
      <c r="H85" s="98">
        <f t="shared" si="66"/>
        <v>859395.35000000009</v>
      </c>
      <c r="I85" s="98">
        <f t="shared" si="66"/>
        <v>863121.55</v>
      </c>
      <c r="J85" s="98">
        <f t="shared" si="66"/>
        <v>1292087.3999999999</v>
      </c>
      <c r="K85" s="98">
        <f t="shared" si="66"/>
        <v>2496191.67</v>
      </c>
      <c r="L85" s="98">
        <f t="shared" si="66"/>
        <v>4476190.0299999993</v>
      </c>
      <c r="M85" s="98">
        <f t="shared" si="66"/>
        <v>5023296.3100000005</v>
      </c>
      <c r="N85" s="172">
        <f t="shared" si="66"/>
        <v>4967576.3999999994</v>
      </c>
      <c r="O85" s="98">
        <f t="shared" si="66"/>
        <v>4243542.54</v>
      </c>
      <c r="P85" s="98">
        <f t="shared" si="66"/>
        <v>3011858.2899999996</v>
      </c>
      <c r="Q85" s="89">
        <f t="shared" si="66"/>
        <v>2271917.3399999994</v>
      </c>
      <c r="R85" s="89">
        <f t="shared" si="66"/>
        <v>1178351.8146979602</v>
      </c>
      <c r="S85" s="89">
        <f t="shared" si="66"/>
        <v>906086.46000024723</v>
      </c>
      <c r="T85" s="89">
        <f t="shared" si="66"/>
        <v>821740.5400002473</v>
      </c>
      <c r="U85" s="89">
        <f>SUM(U80:U84)</f>
        <v>957636.67000024731</v>
      </c>
      <c r="V85" s="98">
        <f t="shared" ref="V85" si="67">SUM(V80:V84)</f>
        <v>1174493.2600002475</v>
      </c>
      <c r="W85" s="98">
        <v>2385602.0600002478</v>
      </c>
      <c r="X85" s="172">
        <v>4412615.740000248</v>
      </c>
      <c r="Y85" s="277">
        <v>296206.59000024735</v>
      </c>
      <c r="Z85" s="98"/>
      <c r="AA85" s="98"/>
      <c r="AB85" s="98"/>
      <c r="AC85" s="98"/>
      <c r="AD85" s="98"/>
      <c r="AE85" s="98"/>
      <c r="AF85" s="98"/>
      <c r="AG85" s="98"/>
      <c r="AH85" s="98"/>
      <c r="AI85" s="98"/>
      <c r="AJ85" s="172"/>
      <c r="AK85" s="89">
        <f t="shared" si="66"/>
        <v>708489.20999999961</v>
      </c>
      <c r="AL85" s="89">
        <f t="shared" ref="AL85:AP85" si="68">SUM(AL80:AL84)</f>
        <v>377990.83000000025</v>
      </c>
      <c r="AM85" s="89">
        <f t="shared" si="68"/>
        <v>-265289.26986309059</v>
      </c>
      <c r="AN85" s="89">
        <f t="shared" si="68"/>
        <v>-2325.4888193030056</v>
      </c>
      <c r="AO85" s="89">
        <f t="shared" si="68"/>
        <v>29354.539999752742</v>
      </c>
      <c r="AP85" s="89">
        <f t="shared" si="68"/>
        <v>37654.809999752673</v>
      </c>
      <c r="AQ85" s="89">
        <f>SUM(AQ80:AQ84)</f>
        <v>-94515.120000247291</v>
      </c>
      <c r="AR85" s="98">
        <f t="shared" ref="AR85:AT85" si="69">SUM(AR80:AR84)</f>
        <v>117594.13999975275</v>
      </c>
      <c r="AS85" s="98">
        <f t="shared" si="69"/>
        <v>110589.60999975225</v>
      </c>
      <c r="AT85" s="109">
        <f t="shared" si="69"/>
        <v>63574.28999975184</v>
      </c>
    </row>
    <row r="86" spans="1:46" x14ac:dyDescent="0.25">
      <c r="A86" s="4">
        <f>+A79+1</f>
        <v>12</v>
      </c>
      <c r="B86" s="43" t="s">
        <v>37</v>
      </c>
      <c r="C86" s="153"/>
      <c r="D86" s="93"/>
      <c r="E86" s="93"/>
      <c r="F86" s="93"/>
      <c r="G86" s="93"/>
      <c r="H86" s="93"/>
      <c r="I86" s="93"/>
      <c r="J86" s="93"/>
      <c r="K86" s="93"/>
      <c r="L86" s="93"/>
      <c r="M86" s="93"/>
      <c r="N86" s="173"/>
      <c r="O86" s="93"/>
      <c r="P86" s="93"/>
      <c r="Q86" s="93"/>
      <c r="R86" s="93"/>
      <c r="S86" s="93"/>
      <c r="T86" s="93"/>
      <c r="U86" s="93"/>
      <c r="V86" s="239"/>
      <c r="W86" s="239"/>
      <c r="X86" s="173"/>
      <c r="Y86" s="278"/>
      <c r="Z86" s="239"/>
      <c r="AA86" s="239"/>
      <c r="AB86" s="239"/>
      <c r="AC86" s="239"/>
      <c r="AD86" s="239"/>
      <c r="AE86" s="239"/>
      <c r="AF86" s="239"/>
      <c r="AG86" s="239"/>
      <c r="AH86" s="239"/>
      <c r="AI86" s="239"/>
      <c r="AJ86" s="173"/>
      <c r="AK86" s="93"/>
      <c r="AL86" s="93"/>
      <c r="AM86" s="93"/>
      <c r="AN86" s="93"/>
      <c r="AO86" s="93"/>
      <c r="AP86" s="93"/>
      <c r="AQ86" s="93"/>
      <c r="AR86" s="239"/>
      <c r="AS86" s="239"/>
      <c r="AT86" s="92"/>
    </row>
    <row r="87" spans="1:46" x14ac:dyDescent="0.25">
      <c r="A87" s="4"/>
      <c r="B87" s="36" t="s">
        <v>41</v>
      </c>
      <c r="C87" s="183">
        <v>0</v>
      </c>
      <c r="D87" s="184">
        <v>0</v>
      </c>
      <c r="E87" s="184">
        <v>0</v>
      </c>
      <c r="F87" s="184">
        <v>0</v>
      </c>
      <c r="G87" s="184">
        <v>0</v>
      </c>
      <c r="H87" s="184">
        <v>0</v>
      </c>
      <c r="I87" s="184">
        <v>0</v>
      </c>
      <c r="J87" s="184">
        <v>0</v>
      </c>
      <c r="K87" s="184">
        <v>0</v>
      </c>
      <c r="L87" s="184">
        <v>0</v>
      </c>
      <c r="M87" s="184">
        <v>0</v>
      </c>
      <c r="N87" s="185">
        <v>0</v>
      </c>
      <c r="O87" s="184">
        <v>0</v>
      </c>
      <c r="P87" s="184">
        <v>0</v>
      </c>
      <c r="Q87" s="184">
        <v>0</v>
      </c>
      <c r="R87" s="184">
        <v>0</v>
      </c>
      <c r="S87" s="184">
        <v>0</v>
      </c>
      <c r="T87" s="184">
        <v>0</v>
      </c>
      <c r="U87" s="184">
        <v>0</v>
      </c>
      <c r="V87" s="184">
        <v>0</v>
      </c>
      <c r="W87" s="184">
        <v>0</v>
      </c>
      <c r="X87" s="185">
        <v>0</v>
      </c>
      <c r="Y87" s="289">
        <v>0</v>
      </c>
      <c r="Z87" s="246"/>
      <c r="AA87" s="246"/>
      <c r="AB87" s="246"/>
      <c r="AC87" s="246"/>
      <c r="AD87" s="246"/>
      <c r="AE87" s="246"/>
      <c r="AF87" s="246"/>
      <c r="AG87" s="246"/>
      <c r="AH87" s="246"/>
      <c r="AI87" s="246"/>
      <c r="AJ87" s="185"/>
      <c r="AK87" s="83">
        <f t="shared" ref="AK87:AL91" si="70">C87-O87</f>
        <v>0</v>
      </c>
      <c r="AL87" s="83">
        <f t="shared" si="70"/>
        <v>0</v>
      </c>
      <c r="AM87" s="83">
        <f t="shared" ref="AM87:AT87" si="71">IF(Q87=0,0,E87-Q87)</f>
        <v>0</v>
      </c>
      <c r="AN87" s="83">
        <f t="shared" si="71"/>
        <v>0</v>
      </c>
      <c r="AO87" s="83">
        <f t="shared" si="71"/>
        <v>0</v>
      </c>
      <c r="AP87" s="83">
        <f t="shared" si="71"/>
        <v>0</v>
      </c>
      <c r="AQ87" s="83">
        <f t="shared" si="71"/>
        <v>0</v>
      </c>
      <c r="AR87" s="195">
        <f t="shared" si="71"/>
        <v>0</v>
      </c>
      <c r="AS87" s="195">
        <f t="shared" si="71"/>
        <v>0</v>
      </c>
      <c r="AT87" s="71">
        <f t="shared" si="71"/>
        <v>0</v>
      </c>
    </row>
    <row r="88" spans="1:46" x14ac:dyDescent="0.25">
      <c r="A88" s="4"/>
      <c r="B88" s="36" t="s">
        <v>42</v>
      </c>
      <c r="C88" s="183">
        <v>0</v>
      </c>
      <c r="D88" s="184">
        <v>0</v>
      </c>
      <c r="E88" s="184">
        <v>0</v>
      </c>
      <c r="F88" s="184">
        <v>0</v>
      </c>
      <c r="G88" s="184">
        <v>0</v>
      </c>
      <c r="H88" s="184">
        <v>0</v>
      </c>
      <c r="I88" s="184">
        <v>0</v>
      </c>
      <c r="J88" s="184">
        <v>0</v>
      </c>
      <c r="K88" s="184">
        <v>0</v>
      </c>
      <c r="L88" s="184">
        <v>0</v>
      </c>
      <c r="M88" s="184">
        <v>0</v>
      </c>
      <c r="N88" s="185">
        <v>0</v>
      </c>
      <c r="O88" s="184">
        <v>0</v>
      </c>
      <c r="P88" s="184">
        <v>0</v>
      </c>
      <c r="Q88" s="184">
        <v>0</v>
      </c>
      <c r="R88" s="184">
        <v>0</v>
      </c>
      <c r="S88" s="184">
        <v>0</v>
      </c>
      <c r="T88" s="184">
        <v>0</v>
      </c>
      <c r="U88" s="184">
        <v>0</v>
      </c>
      <c r="V88" s="184">
        <v>0</v>
      </c>
      <c r="W88" s="184">
        <v>0</v>
      </c>
      <c r="X88" s="185">
        <v>0</v>
      </c>
      <c r="Y88" s="289">
        <v>0</v>
      </c>
      <c r="Z88" s="246"/>
      <c r="AA88" s="246"/>
      <c r="AB88" s="246"/>
      <c r="AC88" s="246"/>
      <c r="AD88" s="246"/>
      <c r="AE88" s="246"/>
      <c r="AF88" s="246"/>
      <c r="AG88" s="246"/>
      <c r="AH88" s="246"/>
      <c r="AI88" s="246"/>
      <c r="AJ88" s="185"/>
      <c r="AK88" s="83">
        <f t="shared" si="70"/>
        <v>0</v>
      </c>
      <c r="AL88" s="83">
        <f t="shared" si="70"/>
        <v>0</v>
      </c>
      <c r="AM88" s="83">
        <f t="shared" ref="AM88:AM91" si="72">IF(Q88=0,0,E88-Q88)</f>
        <v>0</v>
      </c>
      <c r="AN88" s="83">
        <f t="shared" ref="AN88:AT91" si="73">IF(R88=0,0,F88-R88)</f>
        <v>0</v>
      </c>
      <c r="AO88" s="83">
        <f t="shared" si="73"/>
        <v>0</v>
      </c>
      <c r="AP88" s="83">
        <f t="shared" si="73"/>
        <v>0</v>
      </c>
      <c r="AQ88" s="83">
        <f t="shared" si="73"/>
        <v>0</v>
      </c>
      <c r="AR88" s="195">
        <f t="shared" si="73"/>
        <v>0</v>
      </c>
      <c r="AS88" s="195">
        <f t="shared" si="73"/>
        <v>0</v>
      </c>
      <c r="AT88" s="71">
        <f t="shared" si="73"/>
        <v>0</v>
      </c>
    </row>
    <row r="89" spans="1:46" x14ac:dyDescent="0.25">
      <c r="A89" s="4"/>
      <c r="B89" s="36" t="s">
        <v>43</v>
      </c>
      <c r="C89" s="183">
        <v>0</v>
      </c>
      <c r="D89" s="184">
        <v>0</v>
      </c>
      <c r="E89" s="184">
        <v>0</v>
      </c>
      <c r="F89" s="184">
        <v>0</v>
      </c>
      <c r="G89" s="184">
        <v>0</v>
      </c>
      <c r="H89" s="184">
        <v>0</v>
      </c>
      <c r="I89" s="184">
        <v>0</v>
      </c>
      <c r="J89" s="184">
        <v>0</v>
      </c>
      <c r="K89" s="184">
        <v>0</v>
      </c>
      <c r="L89" s="184">
        <v>0</v>
      </c>
      <c r="M89" s="184">
        <v>0</v>
      </c>
      <c r="N89" s="185">
        <v>0</v>
      </c>
      <c r="O89" s="184">
        <v>0</v>
      </c>
      <c r="P89" s="184">
        <v>0</v>
      </c>
      <c r="Q89" s="184">
        <v>0</v>
      </c>
      <c r="R89" s="184">
        <v>0</v>
      </c>
      <c r="S89" s="184">
        <v>0</v>
      </c>
      <c r="T89" s="184">
        <v>0</v>
      </c>
      <c r="U89" s="184">
        <v>0</v>
      </c>
      <c r="V89" s="184">
        <v>0</v>
      </c>
      <c r="W89" s="184">
        <v>0</v>
      </c>
      <c r="X89" s="185">
        <v>0</v>
      </c>
      <c r="Y89" s="289">
        <v>0</v>
      </c>
      <c r="Z89" s="246"/>
      <c r="AA89" s="246"/>
      <c r="AB89" s="246"/>
      <c r="AC89" s="246"/>
      <c r="AD89" s="246"/>
      <c r="AE89" s="246"/>
      <c r="AF89" s="246"/>
      <c r="AG89" s="246"/>
      <c r="AH89" s="246"/>
      <c r="AI89" s="246"/>
      <c r="AJ89" s="185"/>
      <c r="AK89" s="83">
        <f t="shared" si="70"/>
        <v>0</v>
      </c>
      <c r="AL89" s="83">
        <f t="shared" si="70"/>
        <v>0</v>
      </c>
      <c r="AM89" s="83">
        <f t="shared" si="72"/>
        <v>0</v>
      </c>
      <c r="AN89" s="83">
        <f t="shared" si="73"/>
        <v>0</v>
      </c>
      <c r="AO89" s="83">
        <f t="shared" si="73"/>
        <v>0</v>
      </c>
      <c r="AP89" s="83">
        <f t="shared" si="73"/>
        <v>0</v>
      </c>
      <c r="AQ89" s="83">
        <f t="shared" si="73"/>
        <v>0</v>
      </c>
      <c r="AR89" s="195">
        <f t="shared" si="73"/>
        <v>0</v>
      </c>
      <c r="AS89" s="195">
        <f t="shared" si="73"/>
        <v>0</v>
      </c>
      <c r="AT89" s="71">
        <f t="shared" si="73"/>
        <v>0</v>
      </c>
    </row>
    <row r="90" spans="1:46" x14ac:dyDescent="0.25">
      <c r="A90" s="4"/>
      <c r="B90" s="36" t="s">
        <v>44</v>
      </c>
      <c r="C90" s="183">
        <v>0</v>
      </c>
      <c r="D90" s="184">
        <v>0</v>
      </c>
      <c r="E90" s="184">
        <v>0</v>
      </c>
      <c r="F90" s="184">
        <v>0</v>
      </c>
      <c r="G90" s="184">
        <v>0</v>
      </c>
      <c r="H90" s="184">
        <v>0</v>
      </c>
      <c r="I90" s="184">
        <v>0</v>
      </c>
      <c r="J90" s="184">
        <v>0</v>
      </c>
      <c r="K90" s="184">
        <v>0</v>
      </c>
      <c r="L90" s="184">
        <v>0</v>
      </c>
      <c r="M90" s="184">
        <v>0</v>
      </c>
      <c r="N90" s="185">
        <v>0</v>
      </c>
      <c r="O90" s="184">
        <v>0</v>
      </c>
      <c r="P90" s="184">
        <v>0</v>
      </c>
      <c r="Q90" s="184">
        <v>0</v>
      </c>
      <c r="R90" s="184">
        <v>0</v>
      </c>
      <c r="S90" s="184">
        <v>0</v>
      </c>
      <c r="T90" s="184">
        <v>0</v>
      </c>
      <c r="U90" s="184">
        <v>0</v>
      </c>
      <c r="V90" s="184">
        <v>0</v>
      </c>
      <c r="W90" s="184">
        <v>0</v>
      </c>
      <c r="X90" s="185">
        <v>0</v>
      </c>
      <c r="Y90" s="289">
        <v>0</v>
      </c>
      <c r="Z90" s="246"/>
      <c r="AA90" s="246"/>
      <c r="AB90" s="246"/>
      <c r="AC90" s="246"/>
      <c r="AD90" s="246"/>
      <c r="AE90" s="246"/>
      <c r="AF90" s="246"/>
      <c r="AG90" s="246"/>
      <c r="AH90" s="246"/>
      <c r="AI90" s="246"/>
      <c r="AJ90" s="185"/>
      <c r="AK90" s="83">
        <f t="shared" si="70"/>
        <v>0</v>
      </c>
      <c r="AL90" s="83">
        <f t="shared" si="70"/>
        <v>0</v>
      </c>
      <c r="AM90" s="83">
        <f t="shared" si="72"/>
        <v>0</v>
      </c>
      <c r="AN90" s="83">
        <f t="shared" si="73"/>
        <v>0</v>
      </c>
      <c r="AO90" s="83">
        <f t="shared" si="73"/>
        <v>0</v>
      </c>
      <c r="AP90" s="83">
        <f t="shared" si="73"/>
        <v>0</v>
      </c>
      <c r="AQ90" s="83">
        <f t="shared" si="73"/>
        <v>0</v>
      </c>
      <c r="AR90" s="195">
        <f t="shared" si="73"/>
        <v>0</v>
      </c>
      <c r="AS90" s="195">
        <f t="shared" si="73"/>
        <v>0</v>
      </c>
      <c r="AT90" s="71">
        <f t="shared" si="73"/>
        <v>0</v>
      </c>
    </row>
    <row r="91" spans="1:46" x14ac:dyDescent="0.25">
      <c r="A91" s="4"/>
      <c r="B91" s="36" t="s">
        <v>45</v>
      </c>
      <c r="C91" s="183">
        <v>0</v>
      </c>
      <c r="D91" s="184">
        <v>0</v>
      </c>
      <c r="E91" s="184">
        <v>0</v>
      </c>
      <c r="F91" s="184">
        <v>0</v>
      </c>
      <c r="G91" s="184">
        <v>0</v>
      </c>
      <c r="H91" s="184">
        <v>0</v>
      </c>
      <c r="I91" s="184">
        <v>0</v>
      </c>
      <c r="J91" s="184">
        <v>0</v>
      </c>
      <c r="K91" s="184">
        <v>0</v>
      </c>
      <c r="L91" s="184">
        <v>0</v>
      </c>
      <c r="M91" s="184">
        <v>0</v>
      </c>
      <c r="N91" s="185">
        <v>0</v>
      </c>
      <c r="O91" s="184">
        <v>0</v>
      </c>
      <c r="P91" s="184">
        <v>0</v>
      </c>
      <c r="Q91" s="184">
        <v>0</v>
      </c>
      <c r="R91" s="184">
        <v>0</v>
      </c>
      <c r="S91" s="184">
        <v>0</v>
      </c>
      <c r="T91" s="184">
        <v>0</v>
      </c>
      <c r="U91" s="184">
        <v>0</v>
      </c>
      <c r="V91" s="184">
        <v>0</v>
      </c>
      <c r="W91" s="184">
        <v>0</v>
      </c>
      <c r="X91" s="185">
        <v>0</v>
      </c>
      <c r="Y91" s="289">
        <v>0</v>
      </c>
      <c r="Z91" s="246"/>
      <c r="AA91" s="246"/>
      <c r="AB91" s="246"/>
      <c r="AC91" s="246"/>
      <c r="AD91" s="246"/>
      <c r="AE91" s="246"/>
      <c r="AF91" s="246"/>
      <c r="AG91" s="246"/>
      <c r="AH91" s="246"/>
      <c r="AI91" s="246"/>
      <c r="AJ91" s="185"/>
      <c r="AK91" s="83">
        <f t="shared" si="70"/>
        <v>0</v>
      </c>
      <c r="AL91" s="83">
        <f t="shared" si="70"/>
        <v>0</v>
      </c>
      <c r="AM91" s="83">
        <f t="shared" si="72"/>
        <v>0</v>
      </c>
      <c r="AN91" s="83">
        <f t="shared" si="73"/>
        <v>0</v>
      </c>
      <c r="AO91" s="83">
        <f t="shared" si="73"/>
        <v>0</v>
      </c>
      <c r="AP91" s="83">
        <f t="shared" si="73"/>
        <v>0</v>
      </c>
      <c r="AQ91" s="83">
        <f t="shared" si="73"/>
        <v>0</v>
      </c>
      <c r="AR91" s="195">
        <f t="shared" si="73"/>
        <v>0</v>
      </c>
      <c r="AS91" s="195">
        <f t="shared" si="73"/>
        <v>0</v>
      </c>
      <c r="AT91" s="71">
        <f t="shared" si="73"/>
        <v>0</v>
      </c>
    </row>
    <row r="92" spans="1:46" x14ac:dyDescent="0.25">
      <c r="A92" s="4"/>
      <c r="B92" s="36" t="s">
        <v>46</v>
      </c>
      <c r="C92" s="151">
        <f>SUM(C87:C91)</f>
        <v>0</v>
      </c>
      <c r="D92" s="184">
        <f>SUM(D87:D91)</f>
        <v>0</v>
      </c>
      <c r="E92" s="184">
        <f t="shared" ref="E92:AP92" si="74">SUM(E87:E91)</f>
        <v>0</v>
      </c>
      <c r="F92" s="184">
        <f t="shared" si="74"/>
        <v>0</v>
      </c>
      <c r="G92" s="184">
        <f t="shared" si="74"/>
        <v>0</v>
      </c>
      <c r="H92" s="184">
        <f t="shared" si="74"/>
        <v>0</v>
      </c>
      <c r="I92" s="184">
        <f t="shared" si="74"/>
        <v>0</v>
      </c>
      <c r="J92" s="184">
        <f t="shared" si="74"/>
        <v>0</v>
      </c>
      <c r="K92" s="184">
        <f t="shared" si="74"/>
        <v>0</v>
      </c>
      <c r="L92" s="184">
        <f t="shared" si="74"/>
        <v>0</v>
      </c>
      <c r="M92" s="184">
        <f t="shared" si="74"/>
        <v>0</v>
      </c>
      <c r="N92" s="185">
        <f t="shared" si="74"/>
        <v>0</v>
      </c>
      <c r="O92" s="184">
        <f t="shared" si="74"/>
        <v>0</v>
      </c>
      <c r="P92" s="184">
        <f t="shared" si="74"/>
        <v>0</v>
      </c>
      <c r="Q92" s="184">
        <f t="shared" si="74"/>
        <v>0</v>
      </c>
      <c r="R92" s="184">
        <f t="shared" si="74"/>
        <v>0</v>
      </c>
      <c r="S92" s="184">
        <f t="shared" si="74"/>
        <v>0</v>
      </c>
      <c r="T92" s="184">
        <f t="shared" si="74"/>
        <v>0</v>
      </c>
      <c r="U92" s="184">
        <f>SUM(U87:U91)</f>
        <v>0</v>
      </c>
      <c r="V92" s="246">
        <f t="shared" ref="V92" si="75">SUM(V87:V91)</f>
        <v>0</v>
      </c>
      <c r="W92" s="246">
        <v>0</v>
      </c>
      <c r="X92" s="185">
        <v>0</v>
      </c>
      <c r="Y92" s="289">
        <v>0</v>
      </c>
      <c r="Z92" s="246"/>
      <c r="AA92" s="246"/>
      <c r="AB92" s="246"/>
      <c r="AC92" s="246"/>
      <c r="AD92" s="246"/>
      <c r="AE92" s="246"/>
      <c r="AF92" s="246"/>
      <c r="AG92" s="246"/>
      <c r="AH92" s="246"/>
      <c r="AI92" s="246"/>
      <c r="AJ92" s="185"/>
      <c r="AK92" s="184">
        <f t="shared" si="74"/>
        <v>0</v>
      </c>
      <c r="AL92" s="184">
        <f t="shared" si="74"/>
        <v>0</v>
      </c>
      <c r="AM92" s="184">
        <f t="shared" si="74"/>
        <v>0</v>
      </c>
      <c r="AN92" s="184">
        <f t="shared" si="74"/>
        <v>0</v>
      </c>
      <c r="AO92" s="184">
        <f t="shared" si="74"/>
        <v>0</v>
      </c>
      <c r="AP92" s="184">
        <f t="shared" si="74"/>
        <v>0</v>
      </c>
      <c r="AQ92" s="184">
        <f>SUM(AQ87:AQ91)</f>
        <v>0</v>
      </c>
      <c r="AR92" s="246">
        <f t="shared" ref="AR92:AT92" si="76">SUM(AR87:AR91)</f>
        <v>0</v>
      </c>
      <c r="AS92" s="246">
        <f t="shared" si="76"/>
        <v>0</v>
      </c>
      <c r="AT92" s="71">
        <f t="shared" si="76"/>
        <v>0</v>
      </c>
    </row>
    <row r="93" spans="1:46" x14ac:dyDescent="0.25">
      <c r="A93" s="4">
        <f>+A86+1</f>
        <v>13</v>
      </c>
      <c r="B93" s="44" t="s">
        <v>48</v>
      </c>
      <c r="C93" s="90"/>
      <c r="D93" s="91"/>
      <c r="E93" s="91"/>
      <c r="F93" s="91"/>
      <c r="G93" s="91"/>
      <c r="H93" s="91"/>
      <c r="I93" s="91"/>
      <c r="J93" s="91"/>
      <c r="K93" s="91"/>
      <c r="L93" s="91"/>
      <c r="M93" s="91"/>
      <c r="N93" s="174"/>
      <c r="O93" s="93"/>
      <c r="P93" s="91"/>
      <c r="Q93" s="91"/>
      <c r="R93" s="91"/>
      <c r="S93" s="91"/>
      <c r="T93" s="91"/>
      <c r="U93" s="91"/>
      <c r="V93" s="228"/>
      <c r="W93" s="228"/>
      <c r="X93" s="174"/>
      <c r="Y93" s="278"/>
      <c r="Z93" s="239"/>
      <c r="AA93" s="239"/>
      <c r="AB93" s="239"/>
      <c r="AC93" s="239"/>
      <c r="AD93" s="239"/>
      <c r="AE93" s="239"/>
      <c r="AF93" s="239"/>
      <c r="AG93" s="239"/>
      <c r="AH93" s="239"/>
      <c r="AI93" s="239"/>
      <c r="AJ93" s="173"/>
      <c r="AK93" s="85"/>
      <c r="AL93" s="94"/>
      <c r="AM93" s="95"/>
      <c r="AN93" s="95"/>
      <c r="AO93" s="95"/>
      <c r="AP93" s="95"/>
      <c r="AQ93" s="95"/>
      <c r="AR93" s="247"/>
      <c r="AS93" s="247"/>
      <c r="AT93" s="96"/>
    </row>
    <row r="94" spans="1:46" x14ac:dyDescent="0.25">
      <c r="A94" s="4"/>
      <c r="B94" s="36" t="s">
        <v>41</v>
      </c>
      <c r="C94" s="97">
        <f>C80+C87</f>
        <v>2367565.7100000004</v>
      </c>
      <c r="D94" s="98">
        <f t="shared" ref="D94:S98" si="77">D80+D87</f>
        <v>1651364.49</v>
      </c>
      <c r="E94" s="98">
        <f t="shared" si="77"/>
        <v>889563.09999999986</v>
      </c>
      <c r="F94" s="98">
        <f t="shared" si="77"/>
        <v>485314.14999999997</v>
      </c>
      <c r="G94" s="98">
        <f t="shared" si="77"/>
        <v>379992.28</v>
      </c>
      <c r="H94" s="98">
        <f t="shared" si="77"/>
        <v>348151.33999999997</v>
      </c>
      <c r="I94" s="98">
        <f t="shared" si="77"/>
        <v>357205.99</v>
      </c>
      <c r="J94" s="98">
        <f t="shared" si="77"/>
        <v>569196.15</v>
      </c>
      <c r="K94" s="98">
        <f t="shared" si="77"/>
        <v>1151428.0799999998</v>
      </c>
      <c r="L94" s="98">
        <f t="shared" si="77"/>
        <v>2231660.17</v>
      </c>
      <c r="M94" s="98">
        <f t="shared" si="77"/>
        <v>2491656.35</v>
      </c>
      <c r="N94" s="172">
        <f t="shared" si="77"/>
        <v>2427773.5</v>
      </c>
      <c r="O94" s="98">
        <f t="shared" si="77"/>
        <v>2075744.1000000003</v>
      </c>
      <c r="P94" s="98">
        <f t="shared" si="77"/>
        <v>1484315.9299999997</v>
      </c>
      <c r="Q94" s="98">
        <f t="shared" si="77"/>
        <v>1118166.3099999996</v>
      </c>
      <c r="R94" s="98">
        <v>547080.27469796012</v>
      </c>
      <c r="S94" s="98">
        <f t="shared" si="77"/>
        <v>378656.93000024726</v>
      </c>
      <c r="T94" s="98">
        <v>346910.7200002473</v>
      </c>
      <c r="U94" s="98">
        <f>U80+U87</f>
        <v>401850.33000024728</v>
      </c>
      <c r="V94" s="98">
        <f t="shared" ref="V94" si="78">V80+V87</f>
        <v>512739.97000024735</v>
      </c>
      <c r="W94" s="98">
        <v>1101187.8900002476</v>
      </c>
      <c r="X94" s="172">
        <v>2157032.9500002479</v>
      </c>
      <c r="Y94" s="277">
        <v>187549.85000024736</v>
      </c>
      <c r="Z94" s="98"/>
      <c r="AA94" s="98"/>
      <c r="AB94" s="98"/>
      <c r="AC94" s="98"/>
      <c r="AD94" s="98"/>
      <c r="AE94" s="98"/>
      <c r="AF94" s="98"/>
      <c r="AG94" s="98"/>
      <c r="AH94" s="98"/>
      <c r="AI94" s="98"/>
      <c r="AJ94" s="172"/>
      <c r="AK94" s="89">
        <f t="shared" ref="AK94:AL98" si="79">C94-O94</f>
        <v>291821.6100000001</v>
      </c>
      <c r="AL94" s="89">
        <f t="shared" si="79"/>
        <v>167048.56000000029</v>
      </c>
      <c r="AM94" s="80">
        <f t="shared" ref="AM94:AT94" si="80">IF(Q94=0,0,E94-Q94)</f>
        <v>-228603.20999999973</v>
      </c>
      <c r="AN94" s="80">
        <f t="shared" si="80"/>
        <v>-61766.124697960156</v>
      </c>
      <c r="AO94" s="80">
        <f t="shared" si="80"/>
        <v>1335.3499997527688</v>
      </c>
      <c r="AP94" s="80">
        <f t="shared" si="80"/>
        <v>1240.619999752671</v>
      </c>
      <c r="AQ94" s="80">
        <f t="shared" si="80"/>
        <v>-44644.340000247292</v>
      </c>
      <c r="AR94" s="98">
        <f t="shared" si="80"/>
        <v>56456.179999752669</v>
      </c>
      <c r="AS94" s="98">
        <f t="shared" si="80"/>
        <v>50240.189999752212</v>
      </c>
      <c r="AT94" s="88">
        <f t="shared" si="80"/>
        <v>74627.219999752007</v>
      </c>
    </row>
    <row r="95" spans="1:46" x14ac:dyDescent="0.25">
      <c r="A95" s="4"/>
      <c r="B95" s="36" t="s">
        <v>42</v>
      </c>
      <c r="C95" s="97">
        <f t="shared" ref="C95:Q98" si="81">C81+C88</f>
        <v>635533.52</v>
      </c>
      <c r="D95" s="98">
        <f t="shared" si="81"/>
        <v>432062.68</v>
      </c>
      <c r="E95" s="98">
        <f t="shared" si="81"/>
        <v>272954.15999999992</v>
      </c>
      <c r="F95" s="98">
        <f t="shared" si="81"/>
        <v>161595.31</v>
      </c>
      <c r="G95" s="98">
        <f t="shared" si="81"/>
        <v>98343.26999999999</v>
      </c>
      <c r="H95" s="98">
        <f t="shared" si="81"/>
        <v>77631.549999999988</v>
      </c>
      <c r="I95" s="98">
        <f t="shared" si="81"/>
        <v>78648.47</v>
      </c>
      <c r="J95" s="98">
        <f t="shared" si="81"/>
        <v>114946.90000000001</v>
      </c>
      <c r="K95" s="98">
        <f t="shared" si="81"/>
        <v>221547.46000000002</v>
      </c>
      <c r="L95" s="98">
        <f t="shared" si="81"/>
        <v>438648.32000000001</v>
      </c>
      <c r="M95" s="98">
        <f t="shared" si="81"/>
        <v>523397.0400000001</v>
      </c>
      <c r="N95" s="172">
        <f t="shared" si="81"/>
        <v>544564.84000000008</v>
      </c>
      <c r="O95" s="98">
        <f t="shared" si="81"/>
        <v>512997.55000000016</v>
      </c>
      <c r="P95" s="98">
        <f t="shared" si="81"/>
        <v>384175.60000000003</v>
      </c>
      <c r="Q95" s="98">
        <f t="shared" si="81"/>
        <v>297820.32</v>
      </c>
      <c r="R95" s="98">
        <v>145174.85</v>
      </c>
      <c r="S95" s="98">
        <f t="shared" si="77"/>
        <v>103015.32999999999</v>
      </c>
      <c r="T95" s="98">
        <v>81516.66</v>
      </c>
      <c r="U95" s="98">
        <f>U81+U88</f>
        <v>92617.290000000008</v>
      </c>
      <c r="V95" s="98">
        <f t="shared" ref="V95" si="82">V81+V88</f>
        <v>117738.68999999999</v>
      </c>
      <c r="W95" s="98">
        <v>244664.43999999994</v>
      </c>
      <c r="X95" s="172">
        <v>473986.56999999995</v>
      </c>
      <c r="Y95" s="277">
        <v>44704.050000000017</v>
      </c>
      <c r="Z95" s="98"/>
      <c r="AA95" s="98"/>
      <c r="AB95" s="98"/>
      <c r="AC95" s="98"/>
      <c r="AD95" s="98"/>
      <c r="AE95" s="98"/>
      <c r="AF95" s="98"/>
      <c r="AG95" s="98"/>
      <c r="AH95" s="98"/>
      <c r="AI95" s="98"/>
      <c r="AJ95" s="172"/>
      <c r="AK95" s="89">
        <f t="shared" si="79"/>
        <v>122535.96999999986</v>
      </c>
      <c r="AL95" s="89">
        <f t="shared" si="79"/>
        <v>47887.079999999958</v>
      </c>
      <c r="AM95" s="80">
        <f t="shared" ref="AM95:AM98" si="83">IF(Q95=0,0,E95-Q95)</f>
        <v>-24866.160000000091</v>
      </c>
      <c r="AN95" s="80">
        <f t="shared" ref="AN95:AT98" si="84">IF(R95=0,0,F95-R95)</f>
        <v>16420.459999999992</v>
      </c>
      <c r="AO95" s="80">
        <f t="shared" si="84"/>
        <v>-4672.0599999999977</v>
      </c>
      <c r="AP95" s="80">
        <f t="shared" si="84"/>
        <v>-3885.1100000000151</v>
      </c>
      <c r="AQ95" s="80">
        <f t="shared" si="84"/>
        <v>-13968.820000000007</v>
      </c>
      <c r="AR95" s="98">
        <f t="shared" si="84"/>
        <v>-2791.789999999979</v>
      </c>
      <c r="AS95" s="98">
        <f t="shared" si="84"/>
        <v>-23116.979999999923</v>
      </c>
      <c r="AT95" s="88">
        <f t="shared" si="84"/>
        <v>-35338.249999999942</v>
      </c>
    </row>
    <row r="96" spans="1:46" x14ac:dyDescent="0.25">
      <c r="A96" s="4"/>
      <c r="B96" s="36" t="s">
        <v>43</v>
      </c>
      <c r="C96" s="97">
        <f t="shared" si="81"/>
        <v>712434.25999999989</v>
      </c>
      <c r="D96" s="98">
        <f t="shared" si="77"/>
        <v>444841.1999999999</v>
      </c>
      <c r="E96" s="98">
        <f t="shared" si="77"/>
        <v>250033.72999999998</v>
      </c>
      <c r="F96" s="98">
        <f t="shared" si="77"/>
        <v>142353.09999999998</v>
      </c>
      <c r="G96" s="98">
        <f t="shared" si="77"/>
        <v>103311.49999999999</v>
      </c>
      <c r="H96" s="98">
        <f t="shared" si="77"/>
        <v>94463.380000000034</v>
      </c>
      <c r="I96" s="98">
        <f t="shared" si="77"/>
        <v>92883.989999999976</v>
      </c>
      <c r="J96" s="98">
        <f t="shared" si="77"/>
        <v>140774.43999999997</v>
      </c>
      <c r="K96" s="98">
        <f t="shared" si="77"/>
        <v>322247.51999999996</v>
      </c>
      <c r="L96" s="98">
        <f t="shared" si="77"/>
        <v>592023.62999999989</v>
      </c>
      <c r="M96" s="98">
        <f t="shared" si="77"/>
        <v>714146.18</v>
      </c>
      <c r="N96" s="172">
        <f t="shared" si="77"/>
        <v>694789.77</v>
      </c>
      <c r="O96" s="98">
        <f t="shared" si="77"/>
        <v>566402.31000000017</v>
      </c>
      <c r="P96" s="98">
        <f t="shared" si="77"/>
        <v>359405.75999999978</v>
      </c>
      <c r="Q96" s="98">
        <f t="shared" si="77"/>
        <v>249887.43000000002</v>
      </c>
      <c r="R96" s="98">
        <v>111638.36999999998</v>
      </c>
      <c r="S96" s="98">
        <f t="shared" si="77"/>
        <v>88571.540000000023</v>
      </c>
      <c r="T96" s="98">
        <v>83615.28</v>
      </c>
      <c r="U96" s="98">
        <f>U82+U89</f>
        <v>96808.43</v>
      </c>
      <c r="V96" s="98">
        <f t="shared" ref="V96" si="85">V82+V89</f>
        <v>121654.65</v>
      </c>
      <c r="W96" s="98">
        <v>274736.03999999998</v>
      </c>
      <c r="X96" s="172">
        <v>574107.66000000015</v>
      </c>
      <c r="Y96" s="277">
        <v>19587.690000000002</v>
      </c>
      <c r="Z96" s="98"/>
      <c r="AA96" s="98"/>
      <c r="AB96" s="98"/>
      <c r="AC96" s="98"/>
      <c r="AD96" s="98"/>
      <c r="AE96" s="98"/>
      <c r="AF96" s="98"/>
      <c r="AG96" s="98"/>
      <c r="AH96" s="98"/>
      <c r="AI96" s="98"/>
      <c r="AJ96" s="172"/>
      <c r="AK96" s="89">
        <f t="shared" si="79"/>
        <v>146031.94999999972</v>
      </c>
      <c r="AL96" s="89">
        <f t="shared" si="79"/>
        <v>85435.440000000119</v>
      </c>
      <c r="AM96" s="80">
        <f t="shared" si="83"/>
        <v>146.29999999995925</v>
      </c>
      <c r="AN96" s="80">
        <f t="shared" si="84"/>
        <v>30714.729999999996</v>
      </c>
      <c r="AO96" s="80">
        <f t="shared" si="84"/>
        <v>14739.959999999963</v>
      </c>
      <c r="AP96" s="80">
        <f t="shared" si="84"/>
        <v>10848.100000000035</v>
      </c>
      <c r="AQ96" s="80">
        <f t="shared" si="84"/>
        <v>-3924.4400000000169</v>
      </c>
      <c r="AR96" s="108">
        <f t="shared" si="84"/>
        <v>19119.789999999979</v>
      </c>
      <c r="AS96" s="108">
        <f t="shared" si="84"/>
        <v>47511.479999999981</v>
      </c>
      <c r="AT96" s="79">
        <f t="shared" si="84"/>
        <v>17915.969999999739</v>
      </c>
    </row>
    <row r="97" spans="1:46" x14ac:dyDescent="0.25">
      <c r="A97" s="4"/>
      <c r="B97" s="36" t="s">
        <v>44</v>
      </c>
      <c r="C97" s="97">
        <f t="shared" si="81"/>
        <v>786208.4</v>
      </c>
      <c r="D97" s="98">
        <f t="shared" si="77"/>
        <v>540445.92000000004</v>
      </c>
      <c r="E97" s="98">
        <f t="shared" si="77"/>
        <v>308455.7001369092</v>
      </c>
      <c r="F97" s="98">
        <f t="shared" si="77"/>
        <v>162667.03587865719</v>
      </c>
      <c r="G97" s="98">
        <f t="shared" si="77"/>
        <v>130511.87999999999</v>
      </c>
      <c r="H97" s="98">
        <f t="shared" si="77"/>
        <v>116719.9</v>
      </c>
      <c r="I97" s="98">
        <f t="shared" si="77"/>
        <v>122037.17</v>
      </c>
      <c r="J97" s="98">
        <f t="shared" si="77"/>
        <v>195281.24000000005</v>
      </c>
      <c r="K97" s="98">
        <f t="shared" si="77"/>
        <v>414458.65000000014</v>
      </c>
      <c r="L97" s="98">
        <f t="shared" si="77"/>
        <v>708660.29999999993</v>
      </c>
      <c r="M97" s="98">
        <f t="shared" si="77"/>
        <v>801800.95</v>
      </c>
      <c r="N97" s="172">
        <f t="shared" si="77"/>
        <v>793205.36999999988</v>
      </c>
      <c r="O97" s="98">
        <f t="shared" si="77"/>
        <v>656605.24</v>
      </c>
      <c r="P97" s="98">
        <f t="shared" si="77"/>
        <v>433137.6100000001</v>
      </c>
      <c r="Q97" s="98">
        <f t="shared" si="77"/>
        <v>310699.97000000003</v>
      </c>
      <c r="R97" s="98">
        <v>150784.30000000002</v>
      </c>
      <c r="S97" s="98">
        <f t="shared" si="77"/>
        <v>120902.56999999999</v>
      </c>
      <c r="T97" s="98">
        <v>112235.1</v>
      </c>
      <c r="U97" s="98">
        <f>U83+U90</f>
        <v>140811.28999999998</v>
      </c>
      <c r="V97" s="98">
        <f t="shared" ref="V97" si="86">V83+V90</f>
        <v>186264.05</v>
      </c>
      <c r="W97" s="98">
        <v>388678.34000000008</v>
      </c>
      <c r="X97" s="172">
        <v>727311.35</v>
      </c>
      <c r="Y97" s="277">
        <v>44365</v>
      </c>
      <c r="Z97" s="98"/>
      <c r="AA97" s="98"/>
      <c r="AB97" s="98"/>
      <c r="AC97" s="98"/>
      <c r="AD97" s="98"/>
      <c r="AE97" s="98"/>
      <c r="AF97" s="98"/>
      <c r="AG97" s="98"/>
      <c r="AH97" s="98"/>
      <c r="AI97" s="98"/>
      <c r="AJ97" s="172"/>
      <c r="AK97" s="89">
        <f t="shared" si="79"/>
        <v>129603.16000000003</v>
      </c>
      <c r="AL97" s="89">
        <f t="shared" si="79"/>
        <v>107308.30999999994</v>
      </c>
      <c r="AM97" s="80">
        <f t="shared" si="83"/>
        <v>-2244.2698630908271</v>
      </c>
      <c r="AN97" s="80">
        <f t="shared" si="84"/>
        <v>11882.735878657171</v>
      </c>
      <c r="AO97" s="80">
        <f t="shared" si="84"/>
        <v>9609.3099999999977</v>
      </c>
      <c r="AP97" s="80">
        <f t="shared" si="84"/>
        <v>4484.7999999999884</v>
      </c>
      <c r="AQ97" s="80">
        <f t="shared" si="84"/>
        <v>-18774.119999999981</v>
      </c>
      <c r="AR97" s="98">
        <f t="shared" si="84"/>
        <v>9017.1900000000605</v>
      </c>
      <c r="AS97" s="98">
        <f t="shared" si="84"/>
        <v>25780.310000000056</v>
      </c>
      <c r="AT97" s="88">
        <f t="shared" si="84"/>
        <v>-18651.050000000047</v>
      </c>
    </row>
    <row r="98" spans="1:46" x14ac:dyDescent="0.25">
      <c r="A98" s="4"/>
      <c r="B98" s="36" t="s">
        <v>45</v>
      </c>
      <c r="C98" s="97">
        <f t="shared" si="81"/>
        <v>450289.86</v>
      </c>
      <c r="D98" s="98">
        <f t="shared" si="77"/>
        <v>321134.82999999996</v>
      </c>
      <c r="E98" s="98">
        <f t="shared" si="77"/>
        <v>285621.38</v>
      </c>
      <c r="F98" s="98">
        <f t="shared" si="77"/>
        <v>224096.72999999998</v>
      </c>
      <c r="G98" s="98">
        <f t="shared" si="77"/>
        <v>223282.06999999998</v>
      </c>
      <c r="H98" s="98">
        <f t="shared" si="77"/>
        <v>222429.18</v>
      </c>
      <c r="I98" s="98">
        <f t="shared" si="77"/>
        <v>212345.93</v>
      </c>
      <c r="J98" s="98">
        <f t="shared" si="77"/>
        <v>271888.67000000004</v>
      </c>
      <c r="K98" s="98">
        <f t="shared" si="77"/>
        <v>386509.95999999996</v>
      </c>
      <c r="L98" s="98">
        <f t="shared" si="77"/>
        <v>505197.61</v>
      </c>
      <c r="M98" s="98">
        <f t="shared" si="77"/>
        <v>492295.78999999992</v>
      </c>
      <c r="N98" s="172">
        <f t="shared" si="77"/>
        <v>507242.91999999993</v>
      </c>
      <c r="O98" s="98">
        <f t="shared" si="77"/>
        <v>431793.34000000008</v>
      </c>
      <c r="P98" s="98">
        <f t="shared" si="77"/>
        <v>350823.39</v>
      </c>
      <c r="Q98" s="98">
        <f t="shared" si="77"/>
        <v>295343.30999999994</v>
      </c>
      <c r="R98" s="98">
        <v>223674.02</v>
      </c>
      <c r="S98" s="98">
        <f t="shared" si="77"/>
        <v>214940.08999999997</v>
      </c>
      <c r="T98" s="98">
        <v>197462.78</v>
      </c>
      <c r="U98" s="98">
        <f>U84+U91</f>
        <v>225549.33</v>
      </c>
      <c r="V98" s="98">
        <f t="shared" ref="V98" si="87">V84+V91</f>
        <v>236095.90000000002</v>
      </c>
      <c r="W98" s="98">
        <v>376335.35000000003</v>
      </c>
      <c r="X98" s="172">
        <v>480177.2099999999</v>
      </c>
      <c r="Y98" s="277">
        <v>0</v>
      </c>
      <c r="Z98" s="98"/>
      <c r="AA98" s="98"/>
      <c r="AB98" s="98"/>
      <c r="AC98" s="98"/>
      <c r="AD98" s="98"/>
      <c r="AE98" s="98"/>
      <c r="AF98" s="98"/>
      <c r="AG98" s="98"/>
      <c r="AH98" s="98"/>
      <c r="AI98" s="98"/>
      <c r="AJ98" s="172"/>
      <c r="AK98" s="89">
        <f t="shared" si="79"/>
        <v>18496.519999999902</v>
      </c>
      <c r="AL98" s="89">
        <f t="shared" si="79"/>
        <v>-29688.560000000056</v>
      </c>
      <c r="AM98" s="80">
        <f t="shared" si="83"/>
        <v>-9721.9299999999348</v>
      </c>
      <c r="AN98" s="80">
        <f t="shared" si="84"/>
        <v>422.70999999999185</v>
      </c>
      <c r="AO98" s="80">
        <f t="shared" si="84"/>
        <v>8341.9800000000105</v>
      </c>
      <c r="AP98" s="80">
        <f t="shared" si="84"/>
        <v>24966.399999999994</v>
      </c>
      <c r="AQ98" s="80">
        <f t="shared" si="84"/>
        <v>-13203.399999999994</v>
      </c>
      <c r="AR98" s="98">
        <f t="shared" si="84"/>
        <v>35792.770000000019</v>
      </c>
      <c r="AS98" s="98">
        <f t="shared" si="84"/>
        <v>10174.609999999928</v>
      </c>
      <c r="AT98" s="88">
        <f t="shared" si="84"/>
        <v>25020.400000000081</v>
      </c>
    </row>
    <row r="99" spans="1:46" ht="15.75" thickBot="1" x14ac:dyDescent="0.3">
      <c r="A99" s="4"/>
      <c r="B99" s="38" t="s">
        <v>46</v>
      </c>
      <c r="C99" s="100">
        <f>SUM(C94:C98)</f>
        <v>4952031.7500000009</v>
      </c>
      <c r="D99" s="154">
        <f t="shared" ref="D99:T99" si="88">SUM(D94:D98)</f>
        <v>3389849.1199999996</v>
      </c>
      <c r="E99" s="154">
        <f t="shared" si="88"/>
        <v>2006628.0701369089</v>
      </c>
      <c r="F99" s="154">
        <f t="shared" si="88"/>
        <v>1176026.3258786572</v>
      </c>
      <c r="G99" s="154">
        <f t="shared" si="88"/>
        <v>935441</v>
      </c>
      <c r="H99" s="154">
        <f t="shared" si="88"/>
        <v>859395.35000000009</v>
      </c>
      <c r="I99" s="154">
        <f t="shared" si="88"/>
        <v>863121.55</v>
      </c>
      <c r="J99" s="154">
        <f t="shared" si="88"/>
        <v>1292087.3999999999</v>
      </c>
      <c r="K99" s="154">
        <f t="shared" si="88"/>
        <v>2496191.67</v>
      </c>
      <c r="L99" s="154">
        <f t="shared" si="88"/>
        <v>4476190.0299999993</v>
      </c>
      <c r="M99" s="154">
        <f t="shared" si="88"/>
        <v>5023296.3100000005</v>
      </c>
      <c r="N99" s="168">
        <f t="shared" si="88"/>
        <v>4967576.3999999994</v>
      </c>
      <c r="O99" s="154">
        <f t="shared" si="88"/>
        <v>4243542.54</v>
      </c>
      <c r="P99" s="154">
        <f t="shared" si="88"/>
        <v>3011858.2899999996</v>
      </c>
      <c r="Q99" s="154">
        <f t="shared" si="88"/>
        <v>2271917.3399999994</v>
      </c>
      <c r="R99" s="154">
        <f t="shared" si="88"/>
        <v>1178351.8146979602</v>
      </c>
      <c r="S99" s="154">
        <f t="shared" si="88"/>
        <v>906086.46000024723</v>
      </c>
      <c r="T99" s="154">
        <f t="shared" si="88"/>
        <v>821740.5400002473</v>
      </c>
      <c r="U99" s="154">
        <f>SUM(U94:U98)</f>
        <v>957636.67000024731</v>
      </c>
      <c r="V99" s="154">
        <f t="shared" ref="V99" si="89">SUM(V94:V98)</f>
        <v>1174493.2600002475</v>
      </c>
      <c r="W99" s="154">
        <v>2385602.0600002478</v>
      </c>
      <c r="X99" s="168">
        <v>4412615.740000248</v>
      </c>
      <c r="Y99" s="274">
        <v>296206.59000024735</v>
      </c>
      <c r="Z99" s="154"/>
      <c r="AA99" s="154"/>
      <c r="AB99" s="154"/>
      <c r="AC99" s="154"/>
      <c r="AD99" s="154"/>
      <c r="AE99" s="154"/>
      <c r="AF99" s="154"/>
      <c r="AG99" s="154"/>
      <c r="AH99" s="154"/>
      <c r="AI99" s="154"/>
      <c r="AJ99" s="168"/>
      <c r="AK99" s="82">
        <f>SUM(AK94:AK98)</f>
        <v>708489.20999999961</v>
      </c>
      <c r="AL99" s="82">
        <f>SUM(AL94:AL98)</f>
        <v>377990.83000000025</v>
      </c>
      <c r="AM99" s="82">
        <f t="shared" ref="AM99:AP99" si="90">SUM(AM94:AM98)</f>
        <v>-265289.26986309059</v>
      </c>
      <c r="AN99" s="82">
        <f t="shared" si="90"/>
        <v>-2325.4888193030056</v>
      </c>
      <c r="AO99" s="82">
        <f t="shared" si="90"/>
        <v>29354.539999752742</v>
      </c>
      <c r="AP99" s="82">
        <f t="shared" si="90"/>
        <v>37654.809999752673</v>
      </c>
      <c r="AQ99" s="82">
        <f>SUM(AQ94:AQ98)</f>
        <v>-94515.120000247291</v>
      </c>
      <c r="AR99" s="154">
        <f t="shared" ref="AR99:AT99" si="91">SUM(AR94:AR98)</f>
        <v>117594.13999975275</v>
      </c>
      <c r="AS99" s="154">
        <f t="shared" si="91"/>
        <v>110589.60999975225</v>
      </c>
      <c r="AT99" s="81">
        <f t="shared" si="91"/>
        <v>63574.28999975184</v>
      </c>
    </row>
    <row r="100" spans="1:46" x14ac:dyDescent="0.25">
      <c r="A100" s="4">
        <f>+A93+1</f>
        <v>14</v>
      </c>
      <c r="B100" s="45" t="s">
        <v>40</v>
      </c>
      <c r="C100" s="101"/>
      <c r="D100" s="102"/>
      <c r="E100" s="102"/>
      <c r="F100" s="102"/>
      <c r="G100" s="102"/>
      <c r="H100" s="102"/>
      <c r="I100" s="102"/>
      <c r="J100" s="102"/>
      <c r="K100" s="102"/>
      <c r="L100" s="102"/>
      <c r="M100" s="102"/>
      <c r="N100" s="176"/>
      <c r="O100" s="156"/>
      <c r="P100" s="102"/>
      <c r="Q100" s="102"/>
      <c r="R100" s="102"/>
      <c r="S100" s="102"/>
      <c r="T100" s="102"/>
      <c r="U100" s="102"/>
      <c r="V100" s="229"/>
      <c r="W100" s="229"/>
      <c r="X100" s="176"/>
      <c r="Y100" s="290"/>
      <c r="Z100" s="288"/>
      <c r="AA100" s="288"/>
      <c r="AB100" s="288"/>
      <c r="AC100" s="288"/>
      <c r="AD100" s="288"/>
      <c r="AE100" s="288"/>
      <c r="AF100" s="288"/>
      <c r="AG100" s="288"/>
      <c r="AH100" s="288"/>
      <c r="AI100" s="288"/>
      <c r="AJ100" s="291"/>
      <c r="AK100" s="161"/>
      <c r="AL100" s="104"/>
      <c r="AM100" s="105"/>
      <c r="AN100" s="105"/>
      <c r="AO100" s="105"/>
      <c r="AP100" s="105"/>
      <c r="AQ100" s="105"/>
      <c r="AR100" s="248"/>
      <c r="AS100" s="248"/>
      <c r="AT100" s="106"/>
    </row>
    <row r="101" spans="1:46" x14ac:dyDescent="0.25">
      <c r="A101" s="4"/>
      <c r="B101" s="36" t="s">
        <v>41</v>
      </c>
      <c r="C101" s="86">
        <v>2208633.4899999998</v>
      </c>
      <c r="D101" s="87">
        <v>1950409.6399999899</v>
      </c>
      <c r="E101" s="87">
        <v>1417079.5999999999</v>
      </c>
      <c r="F101" s="89">
        <v>948509.35999999614</v>
      </c>
      <c r="G101" s="87">
        <v>687207.72999999789</v>
      </c>
      <c r="H101" s="87">
        <v>495651.58999999898</v>
      </c>
      <c r="I101" s="87">
        <v>441989.41999999993</v>
      </c>
      <c r="J101" s="87">
        <v>482016.15999999165</v>
      </c>
      <c r="K101" s="87">
        <v>542127.13000000105</v>
      </c>
      <c r="L101" s="87">
        <v>1128273.58</v>
      </c>
      <c r="M101" s="87">
        <v>1699990.9299999997</v>
      </c>
      <c r="N101" s="177">
        <v>1836377.3600000094</v>
      </c>
      <c r="O101" s="89">
        <v>1808762.19</v>
      </c>
      <c r="P101" s="192">
        <v>1614049.7399999998</v>
      </c>
      <c r="Q101" s="87">
        <v>1254830.94</v>
      </c>
      <c r="R101" s="87">
        <v>1060160.5900000033</v>
      </c>
      <c r="S101" s="87">
        <v>703989.27000000142</v>
      </c>
      <c r="T101" s="87">
        <v>510222.58000000392</v>
      </c>
      <c r="U101" s="87">
        <v>488938.21000000031</v>
      </c>
      <c r="V101" s="230">
        <v>510349.49</v>
      </c>
      <c r="W101" s="230">
        <v>626423.91000000015</v>
      </c>
      <c r="X101" s="177">
        <v>1066397.2499999981</v>
      </c>
      <c r="Y101" s="277">
        <v>345275.66000000003</v>
      </c>
      <c r="Z101" s="98"/>
      <c r="AA101" s="98"/>
      <c r="AB101" s="98"/>
      <c r="AC101" s="98"/>
      <c r="AD101" s="98"/>
      <c r="AE101" s="98"/>
      <c r="AF101" s="98"/>
      <c r="AG101" s="98"/>
      <c r="AH101" s="98"/>
      <c r="AI101" s="98"/>
      <c r="AJ101" s="172"/>
      <c r="AK101" s="89">
        <f>C101-O101</f>
        <v>399871.29999999981</v>
      </c>
      <c r="AL101" s="89">
        <f t="shared" ref="AL101:AL105" si="92">D101-P101</f>
        <v>336359.89999999013</v>
      </c>
      <c r="AM101" s="80">
        <f t="shared" ref="AM101:AT101" si="93">IF(Q101=0,0,E101-Q101)</f>
        <v>162248.65999999992</v>
      </c>
      <c r="AN101" s="80">
        <f t="shared" si="93"/>
        <v>-111651.2300000072</v>
      </c>
      <c r="AO101" s="80">
        <f t="shared" si="93"/>
        <v>-16781.54000000353</v>
      </c>
      <c r="AP101" s="80">
        <f t="shared" si="93"/>
        <v>-14570.990000004938</v>
      </c>
      <c r="AQ101" s="80">
        <f t="shared" si="93"/>
        <v>-46948.790000000386</v>
      </c>
      <c r="AR101" s="108">
        <f t="shared" si="93"/>
        <v>-28333.33000000834</v>
      </c>
      <c r="AS101" s="108">
        <f t="shared" si="93"/>
        <v>-84296.779999999097</v>
      </c>
      <c r="AT101" s="109">
        <f t="shared" si="93"/>
        <v>61876.330000001937</v>
      </c>
    </row>
    <row r="102" spans="1:46" x14ac:dyDescent="0.25">
      <c r="A102" s="4"/>
      <c r="B102" s="36" t="s">
        <v>42</v>
      </c>
      <c r="C102" s="86">
        <v>340212.84</v>
      </c>
      <c r="D102" s="87">
        <v>262186.71000000002</v>
      </c>
      <c r="E102" s="87">
        <v>360041.28</v>
      </c>
      <c r="F102" s="89">
        <v>185962.85</v>
      </c>
      <c r="G102" s="87">
        <v>116176.17</v>
      </c>
      <c r="H102" s="87">
        <v>106740.92</v>
      </c>
      <c r="I102" s="87">
        <v>328109.14</v>
      </c>
      <c r="J102" s="87">
        <v>125986.21</v>
      </c>
      <c r="K102" s="87">
        <v>85350.05</v>
      </c>
      <c r="L102" s="87">
        <v>120032.69</v>
      </c>
      <c r="M102" s="87">
        <v>168006.91</v>
      </c>
      <c r="N102" s="177">
        <v>196364.95</v>
      </c>
      <c r="O102" s="89">
        <v>191417.82</v>
      </c>
      <c r="P102" s="192">
        <v>197223.2</v>
      </c>
      <c r="Q102" s="87">
        <v>174628.36000000002</v>
      </c>
      <c r="R102" s="87">
        <v>435638.92000000097</v>
      </c>
      <c r="S102" s="87">
        <v>562971.04</v>
      </c>
      <c r="T102" s="87">
        <v>67022.010000000097</v>
      </c>
      <c r="U102" s="87">
        <v>110723.55</v>
      </c>
      <c r="V102" s="230">
        <v>78489.19</v>
      </c>
      <c r="W102" s="230">
        <v>81305.16</v>
      </c>
      <c r="X102" s="177">
        <v>108898.03999999989</v>
      </c>
      <c r="Y102" s="277">
        <v>43171.070000000007</v>
      </c>
      <c r="Z102" s="98"/>
      <c r="AA102" s="98"/>
      <c r="AB102" s="98"/>
      <c r="AC102" s="98"/>
      <c r="AD102" s="98"/>
      <c r="AE102" s="98"/>
      <c r="AF102" s="98"/>
      <c r="AG102" s="98"/>
      <c r="AH102" s="98"/>
      <c r="AI102" s="98"/>
      <c r="AJ102" s="172"/>
      <c r="AK102" s="89">
        <f t="shared" ref="AK102:AK105" si="94">C102-O102</f>
        <v>148795.02000000002</v>
      </c>
      <c r="AL102" s="89">
        <f t="shared" si="92"/>
        <v>64963.510000000009</v>
      </c>
      <c r="AM102" s="80">
        <f t="shared" ref="AM102:AM105" si="95">IF(Q102=0,0,E102-Q102)</f>
        <v>185412.92</v>
      </c>
      <c r="AN102" s="80">
        <f t="shared" ref="AN102:AT105" si="96">IF(R102=0,0,F102-R102)</f>
        <v>-249676.07000000097</v>
      </c>
      <c r="AO102" s="80">
        <f t="shared" si="96"/>
        <v>-446794.87000000005</v>
      </c>
      <c r="AP102" s="80">
        <f t="shared" si="96"/>
        <v>39718.909999999902</v>
      </c>
      <c r="AQ102" s="80">
        <f t="shared" si="96"/>
        <v>217385.59000000003</v>
      </c>
      <c r="AR102" s="108">
        <f t="shared" si="96"/>
        <v>47497.020000000004</v>
      </c>
      <c r="AS102" s="108">
        <f t="shared" si="96"/>
        <v>4044.8899999999994</v>
      </c>
      <c r="AT102" s="109">
        <f t="shared" si="96"/>
        <v>11134.650000000111</v>
      </c>
    </row>
    <row r="103" spans="1:46" x14ac:dyDescent="0.25">
      <c r="A103" s="4"/>
      <c r="B103" s="36" t="s">
        <v>43</v>
      </c>
      <c r="C103" s="86">
        <v>779188.46000000206</v>
      </c>
      <c r="D103" s="87">
        <v>666660.52000000107</v>
      </c>
      <c r="E103" s="87">
        <v>440208.13</v>
      </c>
      <c r="F103" s="89">
        <v>256384.34999999998</v>
      </c>
      <c r="G103" s="87">
        <v>147236.96</v>
      </c>
      <c r="H103" s="87">
        <v>118069.23</v>
      </c>
      <c r="I103" s="87">
        <v>100860.7</v>
      </c>
      <c r="J103" s="87">
        <v>118874.28</v>
      </c>
      <c r="K103" s="87">
        <v>144004.92999999991</v>
      </c>
      <c r="L103" s="87">
        <v>376804.11</v>
      </c>
      <c r="M103" s="87">
        <v>617644.35</v>
      </c>
      <c r="N103" s="177">
        <v>655567.74</v>
      </c>
      <c r="O103" s="89">
        <v>649009.06000000006</v>
      </c>
      <c r="P103" s="192">
        <v>529971.13</v>
      </c>
      <c r="Q103" s="87">
        <v>387274.77</v>
      </c>
      <c r="R103" s="87">
        <v>278106.65999999997</v>
      </c>
      <c r="S103" s="87">
        <v>133153.35000000009</v>
      </c>
      <c r="T103" s="87">
        <v>99263.9</v>
      </c>
      <c r="U103" s="87">
        <v>86718.86</v>
      </c>
      <c r="V103" s="230">
        <v>123586.7</v>
      </c>
      <c r="W103" s="230">
        <v>136501.13</v>
      </c>
      <c r="X103" s="177">
        <v>293198.08999999997</v>
      </c>
      <c r="Y103" s="277">
        <v>97003.47</v>
      </c>
      <c r="Z103" s="98"/>
      <c r="AA103" s="98"/>
      <c r="AB103" s="98"/>
      <c r="AC103" s="98"/>
      <c r="AD103" s="98"/>
      <c r="AE103" s="98"/>
      <c r="AF103" s="98"/>
      <c r="AG103" s="98"/>
      <c r="AH103" s="98"/>
      <c r="AI103" s="98"/>
      <c r="AJ103" s="172"/>
      <c r="AK103" s="89">
        <f t="shared" si="94"/>
        <v>130179.400000002</v>
      </c>
      <c r="AL103" s="89">
        <f t="shared" si="92"/>
        <v>136689.39000000106</v>
      </c>
      <c r="AM103" s="80">
        <f t="shared" si="95"/>
        <v>52933.359999999986</v>
      </c>
      <c r="AN103" s="80">
        <f t="shared" si="96"/>
        <v>-21722.309999999998</v>
      </c>
      <c r="AO103" s="80">
        <f t="shared" si="96"/>
        <v>14083.609999999899</v>
      </c>
      <c r="AP103" s="80">
        <f t="shared" si="96"/>
        <v>18805.330000000002</v>
      </c>
      <c r="AQ103" s="80">
        <f t="shared" si="96"/>
        <v>14141.839999999997</v>
      </c>
      <c r="AR103" s="108">
        <f t="shared" si="96"/>
        <v>-4712.4199999999983</v>
      </c>
      <c r="AS103" s="108">
        <f t="shared" si="96"/>
        <v>7503.799999999901</v>
      </c>
      <c r="AT103" s="109">
        <f t="shared" si="96"/>
        <v>83606.020000000019</v>
      </c>
    </row>
    <row r="104" spans="1:46" x14ac:dyDescent="0.25">
      <c r="A104" s="4"/>
      <c r="B104" s="36" t="s">
        <v>44</v>
      </c>
      <c r="C104" s="86">
        <v>814414.3899999999</v>
      </c>
      <c r="D104" s="87">
        <v>910055.79</v>
      </c>
      <c r="E104" s="87">
        <v>545185.18999999994</v>
      </c>
      <c r="F104" s="89">
        <v>334327.38</v>
      </c>
      <c r="G104" s="87">
        <v>165804.99</v>
      </c>
      <c r="H104" s="87">
        <v>137830.38</v>
      </c>
      <c r="I104" s="87">
        <v>132231.69999999998</v>
      </c>
      <c r="J104" s="87">
        <v>135429.51</v>
      </c>
      <c r="K104" s="87">
        <v>194563.88</v>
      </c>
      <c r="L104" s="87">
        <v>474386.69999999995</v>
      </c>
      <c r="M104" s="87">
        <v>735980.8</v>
      </c>
      <c r="N104" s="177">
        <v>732645.42</v>
      </c>
      <c r="O104" s="89">
        <v>776426.72</v>
      </c>
      <c r="P104" s="192">
        <v>646023.97</v>
      </c>
      <c r="Q104" s="87">
        <v>506471.48</v>
      </c>
      <c r="R104" s="87">
        <v>334097.57</v>
      </c>
      <c r="S104" s="87">
        <v>209202.49000000011</v>
      </c>
      <c r="T104" s="87">
        <v>121853.40000000001</v>
      </c>
      <c r="U104" s="87">
        <v>135389.41</v>
      </c>
      <c r="V104" s="230">
        <v>154394.56</v>
      </c>
      <c r="W104" s="230">
        <v>208633.69</v>
      </c>
      <c r="X104" s="177">
        <v>389009.94999999995</v>
      </c>
      <c r="Y104" s="277">
        <v>108443.93</v>
      </c>
      <c r="Z104" s="98"/>
      <c r="AA104" s="98"/>
      <c r="AB104" s="98"/>
      <c r="AC104" s="98"/>
      <c r="AD104" s="98"/>
      <c r="AE104" s="98"/>
      <c r="AF104" s="98"/>
      <c r="AG104" s="98"/>
      <c r="AH104" s="98"/>
      <c r="AI104" s="98"/>
      <c r="AJ104" s="172"/>
      <c r="AK104" s="89">
        <f t="shared" si="94"/>
        <v>37987.669999999925</v>
      </c>
      <c r="AL104" s="89">
        <f t="shared" si="92"/>
        <v>264031.82000000007</v>
      </c>
      <c r="AM104" s="80">
        <f t="shared" si="95"/>
        <v>38713.709999999963</v>
      </c>
      <c r="AN104" s="80">
        <f t="shared" si="96"/>
        <v>229.80999999999767</v>
      </c>
      <c r="AO104" s="80">
        <f t="shared" si="96"/>
        <v>-43397.500000000116</v>
      </c>
      <c r="AP104" s="80">
        <f t="shared" si="96"/>
        <v>15976.979999999996</v>
      </c>
      <c r="AQ104" s="80">
        <f t="shared" si="96"/>
        <v>-3157.710000000021</v>
      </c>
      <c r="AR104" s="108">
        <f t="shared" si="96"/>
        <v>-18965.049999999988</v>
      </c>
      <c r="AS104" s="108">
        <f t="shared" si="96"/>
        <v>-14069.809999999998</v>
      </c>
      <c r="AT104" s="109">
        <f t="shared" si="96"/>
        <v>85376.75</v>
      </c>
    </row>
    <row r="105" spans="1:46" x14ac:dyDescent="0.25">
      <c r="A105" s="4"/>
      <c r="B105" s="36" t="s">
        <v>45</v>
      </c>
      <c r="C105" s="86">
        <v>526818.29</v>
      </c>
      <c r="D105" s="87">
        <v>446848.42000000004</v>
      </c>
      <c r="E105" s="87">
        <v>448115.89</v>
      </c>
      <c r="F105" s="89">
        <v>227188.78</v>
      </c>
      <c r="G105" s="87">
        <v>255255.28000000003</v>
      </c>
      <c r="H105" s="87">
        <v>329575.05000000005</v>
      </c>
      <c r="I105" s="87">
        <v>228707.08000000002</v>
      </c>
      <c r="J105" s="87">
        <v>208717.08000000002</v>
      </c>
      <c r="K105" s="87">
        <v>305652.24</v>
      </c>
      <c r="L105" s="87">
        <v>361963.02999999997</v>
      </c>
      <c r="M105" s="87">
        <v>484760.11</v>
      </c>
      <c r="N105" s="177">
        <v>390760.94</v>
      </c>
      <c r="O105" s="89">
        <v>374143.83999999997</v>
      </c>
      <c r="P105" s="192">
        <v>656403.72</v>
      </c>
      <c r="Q105" s="87">
        <v>414922.54</v>
      </c>
      <c r="R105" s="87">
        <v>304071.32</v>
      </c>
      <c r="S105" s="87">
        <v>252809.33</v>
      </c>
      <c r="T105" s="87">
        <v>224505.84000000003</v>
      </c>
      <c r="U105" s="87">
        <v>217963.93</v>
      </c>
      <c r="V105" s="230">
        <v>233252.11</v>
      </c>
      <c r="W105" s="230">
        <v>195320.51</v>
      </c>
      <c r="X105" s="177">
        <v>397064.32000000007</v>
      </c>
      <c r="Y105" s="277">
        <v>35081.93</v>
      </c>
      <c r="Z105" s="98"/>
      <c r="AA105" s="98"/>
      <c r="AB105" s="98"/>
      <c r="AC105" s="98"/>
      <c r="AD105" s="98"/>
      <c r="AE105" s="98"/>
      <c r="AF105" s="98"/>
      <c r="AG105" s="98"/>
      <c r="AH105" s="98"/>
      <c r="AI105" s="98"/>
      <c r="AJ105" s="172"/>
      <c r="AK105" s="89">
        <f t="shared" si="94"/>
        <v>152674.45000000007</v>
      </c>
      <c r="AL105" s="89">
        <f t="shared" si="92"/>
        <v>-209555.29999999993</v>
      </c>
      <c r="AM105" s="80">
        <f t="shared" si="95"/>
        <v>33193.350000000035</v>
      </c>
      <c r="AN105" s="80">
        <f t="shared" si="96"/>
        <v>-76882.540000000008</v>
      </c>
      <c r="AO105" s="80">
        <f t="shared" si="96"/>
        <v>2445.9500000000407</v>
      </c>
      <c r="AP105" s="80">
        <f t="shared" si="96"/>
        <v>105069.21000000002</v>
      </c>
      <c r="AQ105" s="80">
        <f t="shared" si="96"/>
        <v>10743.150000000023</v>
      </c>
      <c r="AR105" s="108">
        <f t="shared" si="96"/>
        <v>-24535.02999999997</v>
      </c>
      <c r="AS105" s="108">
        <f t="shared" si="96"/>
        <v>110331.72999999998</v>
      </c>
      <c r="AT105" s="109">
        <f t="shared" si="96"/>
        <v>-35101.290000000095</v>
      </c>
    </row>
    <row r="106" spans="1:46" x14ac:dyDescent="0.25">
      <c r="A106" s="4"/>
      <c r="B106" s="36" t="s">
        <v>46</v>
      </c>
      <c r="C106" s="107">
        <f>SUM(C101:C105)</f>
        <v>4669267.4700000016</v>
      </c>
      <c r="D106" s="80">
        <f t="shared" ref="D106:AP106" si="97">SUM(D101:D105)</f>
        <v>4236161.0799999908</v>
      </c>
      <c r="E106" s="108">
        <f t="shared" si="97"/>
        <v>3210630.09</v>
      </c>
      <c r="F106" s="108">
        <f t="shared" si="97"/>
        <v>1952372.7199999962</v>
      </c>
      <c r="G106" s="80">
        <f t="shared" si="97"/>
        <v>1371681.1299999978</v>
      </c>
      <c r="H106" s="108">
        <f t="shared" si="97"/>
        <v>1187867.169999999</v>
      </c>
      <c r="I106" s="108">
        <f t="shared" si="97"/>
        <v>1231898.0399999998</v>
      </c>
      <c r="J106" s="108">
        <f t="shared" si="97"/>
        <v>1071023.2399999916</v>
      </c>
      <c r="K106" s="108">
        <f t="shared" si="97"/>
        <v>1271698.2300000009</v>
      </c>
      <c r="L106" s="80">
        <f t="shared" si="97"/>
        <v>2461460.11</v>
      </c>
      <c r="M106" s="80">
        <f t="shared" si="97"/>
        <v>3706383.0999999992</v>
      </c>
      <c r="N106" s="172">
        <f t="shared" si="97"/>
        <v>3811716.410000009</v>
      </c>
      <c r="O106" s="108">
        <f t="shared" si="97"/>
        <v>3799759.63</v>
      </c>
      <c r="P106" s="98">
        <f t="shared" si="97"/>
        <v>3643671.76</v>
      </c>
      <c r="Q106" s="108">
        <f t="shared" si="97"/>
        <v>2738128.09</v>
      </c>
      <c r="R106" s="98">
        <f t="shared" si="97"/>
        <v>2412075.0600000042</v>
      </c>
      <c r="S106" s="108">
        <f t="shared" si="97"/>
        <v>1862125.4800000018</v>
      </c>
      <c r="T106" s="80">
        <f t="shared" si="97"/>
        <v>1022867.7300000042</v>
      </c>
      <c r="U106" s="80">
        <f>SUM(U101:U105)</f>
        <v>1039733.9600000004</v>
      </c>
      <c r="V106" s="98">
        <f t="shared" ref="V106:X106" si="98">SUM(V101:V105)</f>
        <v>1100072.0499999998</v>
      </c>
      <c r="W106" s="98">
        <f>SUM(W101:W105)</f>
        <v>1248184.4000000001</v>
      </c>
      <c r="X106" s="172">
        <f t="shared" si="98"/>
        <v>2254567.649999998</v>
      </c>
      <c r="Y106" s="277">
        <f>SUM(Y101:Y105)</f>
        <v>628976.06000000017</v>
      </c>
      <c r="Z106" s="288">
        <f t="shared" ref="Z106:AJ106" si="99">SUM(Z101:Z105)</f>
        <v>0</v>
      </c>
      <c r="AA106" s="288">
        <f t="shared" si="99"/>
        <v>0</v>
      </c>
      <c r="AB106" s="288">
        <f t="shared" si="99"/>
        <v>0</v>
      </c>
      <c r="AC106" s="288">
        <f t="shared" si="99"/>
        <v>0</v>
      </c>
      <c r="AD106" s="288">
        <f t="shared" si="99"/>
        <v>0</v>
      </c>
      <c r="AE106" s="288">
        <f t="shared" si="99"/>
        <v>0</v>
      </c>
      <c r="AF106" s="288">
        <f t="shared" si="99"/>
        <v>0</v>
      </c>
      <c r="AG106" s="288">
        <f t="shared" si="99"/>
        <v>0</v>
      </c>
      <c r="AH106" s="288">
        <f t="shared" si="99"/>
        <v>0</v>
      </c>
      <c r="AI106" s="288">
        <f t="shared" si="99"/>
        <v>0</v>
      </c>
      <c r="AJ106" s="291">
        <f t="shared" si="99"/>
        <v>0</v>
      </c>
      <c r="AK106" s="108">
        <f t="shared" si="97"/>
        <v>869507.84000000183</v>
      </c>
      <c r="AL106" s="80">
        <f t="shared" si="97"/>
        <v>592489.31999999133</v>
      </c>
      <c r="AM106" s="78">
        <f t="shared" si="97"/>
        <v>472501.99999999994</v>
      </c>
      <c r="AN106" s="78">
        <f t="shared" si="97"/>
        <v>-459702.34000000823</v>
      </c>
      <c r="AO106" s="78">
        <f t="shared" si="97"/>
        <v>-490444.3500000037</v>
      </c>
      <c r="AP106" s="108">
        <f t="shared" si="97"/>
        <v>164999.439999995</v>
      </c>
      <c r="AQ106" s="108">
        <f t="shared" ref="AQ106:AT106" si="100">SUM(AQ101:AQ105)</f>
        <v>192164.07999999964</v>
      </c>
      <c r="AR106" s="108">
        <f t="shared" si="100"/>
        <v>-29048.810000008292</v>
      </c>
      <c r="AS106" s="108">
        <f t="shared" si="100"/>
        <v>23513.830000000788</v>
      </c>
      <c r="AT106" s="109">
        <f t="shared" si="100"/>
        <v>206892.46000000197</v>
      </c>
    </row>
    <row r="107" spans="1:46" x14ac:dyDescent="0.25">
      <c r="A107" s="4">
        <f>+A100+1</f>
        <v>15</v>
      </c>
      <c r="B107" s="44" t="s">
        <v>36</v>
      </c>
      <c r="C107" s="110"/>
      <c r="D107" s="111"/>
      <c r="E107" s="111"/>
      <c r="F107" s="112"/>
      <c r="G107" s="111"/>
      <c r="H107" s="111"/>
      <c r="I107" s="111"/>
      <c r="J107" s="111"/>
      <c r="K107" s="111"/>
      <c r="L107" s="111"/>
      <c r="M107" s="111"/>
      <c r="N107" s="178"/>
      <c r="O107" s="112"/>
      <c r="P107" s="111"/>
      <c r="Q107" s="111"/>
      <c r="R107" s="111"/>
      <c r="S107" s="111"/>
      <c r="T107" s="111"/>
      <c r="U107" s="111"/>
      <c r="V107" s="231"/>
      <c r="W107" s="231"/>
      <c r="X107" s="178"/>
      <c r="Y107" s="281"/>
      <c r="Z107" s="260"/>
      <c r="AA107" s="260"/>
      <c r="AB107" s="260"/>
      <c r="AC107" s="260"/>
      <c r="AD107" s="260"/>
      <c r="AE107" s="260"/>
      <c r="AF107" s="260"/>
      <c r="AG107" s="260"/>
      <c r="AH107" s="260"/>
      <c r="AI107" s="260"/>
      <c r="AJ107" s="282"/>
      <c r="AK107" s="112"/>
      <c r="AL107" s="114"/>
      <c r="AM107" s="115"/>
      <c r="AN107" s="115"/>
      <c r="AO107" s="115"/>
      <c r="AP107" s="115"/>
      <c r="AQ107" s="115"/>
      <c r="AR107" s="249"/>
      <c r="AS107" s="249"/>
      <c r="AT107" s="116"/>
    </row>
    <row r="108" spans="1:46" x14ac:dyDescent="0.25">
      <c r="A108" s="4"/>
      <c r="B108" s="36" t="s">
        <v>41</v>
      </c>
      <c r="C108" s="117">
        <v>11866</v>
      </c>
      <c r="D108" s="118">
        <v>11607</v>
      </c>
      <c r="E108" s="118">
        <v>11202</v>
      </c>
      <c r="F108" s="119">
        <v>10919</v>
      </c>
      <c r="G108" s="118">
        <v>10984</v>
      </c>
      <c r="H108" s="118">
        <v>10735</v>
      </c>
      <c r="I108" s="118">
        <v>10923</v>
      </c>
      <c r="J108" s="118">
        <v>11400</v>
      </c>
      <c r="K108" s="118">
        <v>10129</v>
      </c>
      <c r="L108" s="118">
        <v>11482</v>
      </c>
      <c r="M108" s="118">
        <v>11651</v>
      </c>
      <c r="N108" s="179">
        <v>11295</v>
      </c>
      <c r="O108" s="119">
        <v>11218</v>
      </c>
      <c r="P108" s="193">
        <v>11316</v>
      </c>
      <c r="Q108" s="118">
        <v>10536</v>
      </c>
      <c r="R108" s="118">
        <v>11103</v>
      </c>
      <c r="S108" s="118">
        <v>10788</v>
      </c>
      <c r="T108" s="118">
        <v>10099</v>
      </c>
      <c r="U108" s="118">
        <v>10508</v>
      </c>
      <c r="V108" s="232">
        <v>10562</v>
      </c>
      <c r="W108" s="232">
        <v>10114</v>
      </c>
      <c r="X108" s="179">
        <v>10591</v>
      </c>
      <c r="Y108" s="283">
        <v>2539</v>
      </c>
      <c r="Z108" s="261"/>
      <c r="AA108" s="261"/>
      <c r="AB108" s="261"/>
      <c r="AC108" s="261"/>
      <c r="AD108" s="261"/>
      <c r="AE108" s="261"/>
      <c r="AF108" s="261"/>
      <c r="AG108" s="261"/>
      <c r="AH108" s="261"/>
      <c r="AI108" s="261"/>
      <c r="AJ108" s="284"/>
      <c r="AK108" s="119">
        <f t="shared" ref="AK108:AL112" si="101">C108-O108</f>
        <v>648</v>
      </c>
      <c r="AL108" s="119">
        <f t="shared" si="101"/>
        <v>291</v>
      </c>
      <c r="AM108" s="59">
        <f t="shared" ref="AM108:AT108" si="102">IF(Q108=0,0,E108-Q108)</f>
        <v>666</v>
      </c>
      <c r="AN108" s="59">
        <f t="shared" si="102"/>
        <v>-184</v>
      </c>
      <c r="AO108" s="59">
        <f t="shared" si="102"/>
        <v>196</v>
      </c>
      <c r="AP108" s="59">
        <f t="shared" si="102"/>
        <v>636</v>
      </c>
      <c r="AQ108" s="59">
        <f t="shared" si="102"/>
        <v>415</v>
      </c>
      <c r="AR108" s="234">
        <f t="shared" si="102"/>
        <v>838</v>
      </c>
      <c r="AS108" s="234">
        <f t="shared" si="102"/>
        <v>15</v>
      </c>
      <c r="AT108" s="129">
        <f t="shared" si="102"/>
        <v>891</v>
      </c>
    </row>
    <row r="109" spans="1:46" x14ac:dyDescent="0.25">
      <c r="A109" s="4"/>
      <c r="B109" s="36" t="s">
        <v>42</v>
      </c>
      <c r="C109" s="117">
        <v>2637</v>
      </c>
      <c r="D109" s="118">
        <v>2357</v>
      </c>
      <c r="E109" s="118">
        <v>3218</v>
      </c>
      <c r="F109" s="119">
        <v>2509</v>
      </c>
      <c r="G109" s="118">
        <v>2239</v>
      </c>
      <c r="H109" s="118">
        <v>2262</v>
      </c>
      <c r="I109" s="118">
        <v>2904</v>
      </c>
      <c r="J109" s="118">
        <v>2428</v>
      </c>
      <c r="K109" s="118">
        <v>2005</v>
      </c>
      <c r="L109" s="118">
        <v>1976</v>
      </c>
      <c r="M109" s="118">
        <v>2022</v>
      </c>
      <c r="N109" s="179">
        <v>1968</v>
      </c>
      <c r="O109" s="119">
        <v>1920</v>
      </c>
      <c r="P109" s="193">
        <v>1943</v>
      </c>
      <c r="Q109" s="118">
        <v>1899</v>
      </c>
      <c r="R109" s="118">
        <v>2335</v>
      </c>
      <c r="S109" s="118">
        <v>3049</v>
      </c>
      <c r="T109" s="118">
        <v>1791</v>
      </c>
      <c r="U109" s="118">
        <v>1778</v>
      </c>
      <c r="V109" s="232">
        <v>1875</v>
      </c>
      <c r="W109" s="232">
        <v>2232</v>
      </c>
      <c r="X109" s="179">
        <v>1723</v>
      </c>
      <c r="Y109" s="283">
        <v>535</v>
      </c>
      <c r="Z109" s="261"/>
      <c r="AA109" s="261"/>
      <c r="AB109" s="261"/>
      <c r="AC109" s="261"/>
      <c r="AD109" s="261"/>
      <c r="AE109" s="261"/>
      <c r="AF109" s="261"/>
      <c r="AG109" s="261"/>
      <c r="AH109" s="261"/>
      <c r="AI109" s="261"/>
      <c r="AJ109" s="284"/>
      <c r="AK109" s="119">
        <f t="shared" si="101"/>
        <v>717</v>
      </c>
      <c r="AL109" s="119">
        <f t="shared" si="101"/>
        <v>414</v>
      </c>
      <c r="AM109" s="59">
        <f t="shared" ref="AM109:AM112" si="103">IF(Q109=0,0,E109-Q109)</f>
        <v>1319</v>
      </c>
      <c r="AN109" s="59">
        <f t="shared" ref="AN109:AT112" si="104">IF(R109=0,0,F109-R109)</f>
        <v>174</v>
      </c>
      <c r="AO109" s="59">
        <f t="shared" si="104"/>
        <v>-810</v>
      </c>
      <c r="AP109" s="59">
        <f t="shared" si="104"/>
        <v>471</v>
      </c>
      <c r="AQ109" s="59">
        <f t="shared" si="104"/>
        <v>1126</v>
      </c>
      <c r="AR109" s="234">
        <f t="shared" si="104"/>
        <v>553</v>
      </c>
      <c r="AS109" s="234">
        <f t="shared" si="104"/>
        <v>-227</v>
      </c>
      <c r="AT109" s="129">
        <f t="shared" si="104"/>
        <v>253</v>
      </c>
    </row>
    <row r="110" spans="1:46" x14ac:dyDescent="0.25">
      <c r="A110" s="4"/>
      <c r="B110" s="36" t="s">
        <v>43</v>
      </c>
      <c r="C110" s="117">
        <v>1475</v>
      </c>
      <c r="D110" s="118">
        <v>1454</v>
      </c>
      <c r="E110" s="118">
        <v>1412</v>
      </c>
      <c r="F110" s="119">
        <v>1386</v>
      </c>
      <c r="G110" s="118">
        <v>1349</v>
      </c>
      <c r="H110" s="118">
        <v>1332</v>
      </c>
      <c r="I110" s="118">
        <v>1392</v>
      </c>
      <c r="J110" s="118">
        <v>1374</v>
      </c>
      <c r="K110" s="118">
        <v>1325</v>
      </c>
      <c r="L110" s="118">
        <v>1521</v>
      </c>
      <c r="M110" s="118">
        <v>1445</v>
      </c>
      <c r="N110" s="179">
        <v>1365</v>
      </c>
      <c r="O110" s="119">
        <v>1353</v>
      </c>
      <c r="P110" s="193">
        <v>1281</v>
      </c>
      <c r="Q110" s="118">
        <v>1319</v>
      </c>
      <c r="R110" s="118">
        <v>1352</v>
      </c>
      <c r="S110" s="118">
        <v>1360</v>
      </c>
      <c r="T110" s="118">
        <v>1276</v>
      </c>
      <c r="U110" s="118">
        <v>1324</v>
      </c>
      <c r="V110" s="232">
        <v>1402</v>
      </c>
      <c r="W110" s="232">
        <v>1348</v>
      </c>
      <c r="X110" s="179">
        <v>1401</v>
      </c>
      <c r="Y110" s="283">
        <v>267</v>
      </c>
      <c r="Z110" s="261"/>
      <c r="AA110" s="261"/>
      <c r="AB110" s="261"/>
      <c r="AC110" s="261"/>
      <c r="AD110" s="261"/>
      <c r="AE110" s="261"/>
      <c r="AF110" s="261"/>
      <c r="AG110" s="261"/>
      <c r="AH110" s="261"/>
      <c r="AI110" s="261"/>
      <c r="AJ110" s="284"/>
      <c r="AK110" s="119">
        <f t="shared" si="101"/>
        <v>122</v>
      </c>
      <c r="AL110" s="119">
        <f t="shared" si="101"/>
        <v>173</v>
      </c>
      <c r="AM110" s="59">
        <f t="shared" si="103"/>
        <v>93</v>
      </c>
      <c r="AN110" s="59">
        <f t="shared" si="104"/>
        <v>34</v>
      </c>
      <c r="AO110" s="59">
        <f t="shared" si="104"/>
        <v>-11</v>
      </c>
      <c r="AP110" s="59">
        <f t="shared" si="104"/>
        <v>56</v>
      </c>
      <c r="AQ110" s="59">
        <f t="shared" si="104"/>
        <v>68</v>
      </c>
      <c r="AR110" s="234">
        <f t="shared" si="104"/>
        <v>-28</v>
      </c>
      <c r="AS110" s="234">
        <f t="shared" si="104"/>
        <v>-23</v>
      </c>
      <c r="AT110" s="129">
        <f t="shared" si="104"/>
        <v>120</v>
      </c>
    </row>
    <row r="111" spans="1:46" x14ac:dyDescent="0.25">
      <c r="A111" s="4"/>
      <c r="B111" s="36" t="s">
        <v>44</v>
      </c>
      <c r="C111" s="117">
        <v>496</v>
      </c>
      <c r="D111" s="118">
        <v>550</v>
      </c>
      <c r="E111" s="118">
        <v>489</v>
      </c>
      <c r="F111" s="119">
        <v>490</v>
      </c>
      <c r="G111" s="118">
        <v>484</v>
      </c>
      <c r="H111" s="118">
        <v>463</v>
      </c>
      <c r="I111" s="118">
        <v>523</v>
      </c>
      <c r="J111" s="118">
        <v>487</v>
      </c>
      <c r="K111" s="118">
        <v>470</v>
      </c>
      <c r="L111" s="118">
        <v>544</v>
      </c>
      <c r="M111" s="118">
        <v>522</v>
      </c>
      <c r="N111" s="179">
        <v>446</v>
      </c>
      <c r="O111" s="119">
        <v>463</v>
      </c>
      <c r="P111" s="193">
        <v>467</v>
      </c>
      <c r="Q111" s="118">
        <v>492</v>
      </c>
      <c r="R111" s="118">
        <v>477</v>
      </c>
      <c r="S111" s="118">
        <v>487</v>
      </c>
      <c r="T111" s="118">
        <v>451</v>
      </c>
      <c r="U111" s="118">
        <v>479</v>
      </c>
      <c r="V111" s="232">
        <v>522</v>
      </c>
      <c r="W111" s="232">
        <v>492</v>
      </c>
      <c r="X111" s="179">
        <v>468</v>
      </c>
      <c r="Y111" s="283">
        <v>87</v>
      </c>
      <c r="Z111" s="261"/>
      <c r="AA111" s="261"/>
      <c r="AB111" s="261"/>
      <c r="AC111" s="261"/>
      <c r="AD111" s="261"/>
      <c r="AE111" s="261"/>
      <c r="AF111" s="261"/>
      <c r="AG111" s="261"/>
      <c r="AH111" s="261"/>
      <c r="AI111" s="261"/>
      <c r="AJ111" s="284"/>
      <c r="AK111" s="119">
        <f t="shared" si="101"/>
        <v>33</v>
      </c>
      <c r="AL111" s="119">
        <f t="shared" si="101"/>
        <v>83</v>
      </c>
      <c r="AM111" s="59">
        <f t="shared" si="103"/>
        <v>-3</v>
      </c>
      <c r="AN111" s="59">
        <f t="shared" si="104"/>
        <v>13</v>
      </c>
      <c r="AO111" s="59">
        <f t="shared" si="104"/>
        <v>-3</v>
      </c>
      <c r="AP111" s="59">
        <f t="shared" si="104"/>
        <v>12</v>
      </c>
      <c r="AQ111" s="59">
        <f t="shared" si="104"/>
        <v>44</v>
      </c>
      <c r="AR111" s="234">
        <f t="shared" si="104"/>
        <v>-35</v>
      </c>
      <c r="AS111" s="234">
        <f t="shared" si="104"/>
        <v>-22</v>
      </c>
      <c r="AT111" s="129">
        <f t="shared" si="104"/>
        <v>76</v>
      </c>
    </row>
    <row r="112" spans="1:46" x14ac:dyDescent="0.25">
      <c r="A112" s="4"/>
      <c r="B112" s="36" t="s">
        <v>45</v>
      </c>
      <c r="C112" s="117">
        <v>29</v>
      </c>
      <c r="D112" s="118">
        <v>31</v>
      </c>
      <c r="E112" s="118">
        <v>28</v>
      </c>
      <c r="F112" s="119">
        <v>27</v>
      </c>
      <c r="G112" s="118">
        <v>29</v>
      </c>
      <c r="H112" s="118">
        <v>31</v>
      </c>
      <c r="I112" s="118">
        <v>30</v>
      </c>
      <c r="J112" s="118">
        <v>30</v>
      </c>
      <c r="K112" s="118">
        <v>29</v>
      </c>
      <c r="L112" s="118">
        <v>29</v>
      </c>
      <c r="M112" s="118">
        <v>30</v>
      </c>
      <c r="N112" s="179">
        <v>26</v>
      </c>
      <c r="O112" s="119">
        <v>26</v>
      </c>
      <c r="P112" s="193">
        <v>30</v>
      </c>
      <c r="Q112" s="118">
        <v>35</v>
      </c>
      <c r="R112" s="118">
        <v>30</v>
      </c>
      <c r="S112" s="118">
        <v>31</v>
      </c>
      <c r="T112" s="118">
        <v>29</v>
      </c>
      <c r="U112" s="118">
        <v>35</v>
      </c>
      <c r="V112" s="232">
        <v>28</v>
      </c>
      <c r="W112" s="232">
        <v>25</v>
      </c>
      <c r="X112" s="179">
        <v>34</v>
      </c>
      <c r="Y112" s="283">
        <v>1</v>
      </c>
      <c r="Z112" s="261"/>
      <c r="AA112" s="261"/>
      <c r="AB112" s="261"/>
      <c r="AC112" s="261"/>
      <c r="AD112" s="261"/>
      <c r="AE112" s="261"/>
      <c r="AF112" s="261"/>
      <c r="AG112" s="261"/>
      <c r="AH112" s="261"/>
      <c r="AI112" s="261"/>
      <c r="AJ112" s="284"/>
      <c r="AK112" s="119">
        <f t="shared" si="101"/>
        <v>3</v>
      </c>
      <c r="AL112" s="119">
        <f t="shared" si="101"/>
        <v>1</v>
      </c>
      <c r="AM112" s="59">
        <f t="shared" si="103"/>
        <v>-7</v>
      </c>
      <c r="AN112" s="59">
        <f t="shared" si="104"/>
        <v>-3</v>
      </c>
      <c r="AO112" s="59">
        <f t="shared" si="104"/>
        <v>-2</v>
      </c>
      <c r="AP112" s="59">
        <f t="shared" si="104"/>
        <v>2</v>
      </c>
      <c r="AQ112" s="59">
        <f t="shared" si="104"/>
        <v>-5</v>
      </c>
      <c r="AR112" s="234">
        <f t="shared" si="104"/>
        <v>2</v>
      </c>
      <c r="AS112" s="234">
        <f t="shared" si="104"/>
        <v>4</v>
      </c>
      <c r="AT112" s="129">
        <f t="shared" si="104"/>
        <v>-5</v>
      </c>
    </row>
    <row r="113" spans="1:46" ht="15.75" thickBot="1" x14ac:dyDescent="0.3">
      <c r="A113" s="4"/>
      <c r="B113" s="38" t="s">
        <v>46</v>
      </c>
      <c r="C113" s="121">
        <f>SUM(C108:C112)</f>
        <v>16503</v>
      </c>
      <c r="D113" s="61">
        <f>SUM(D108:D112)</f>
        <v>15999</v>
      </c>
      <c r="E113" s="61">
        <f t="shared" ref="E113:AL113" si="105">SUM(E108:E112)</f>
        <v>16349</v>
      </c>
      <c r="F113" s="61">
        <f t="shared" si="105"/>
        <v>15331</v>
      </c>
      <c r="G113" s="61">
        <f t="shared" si="105"/>
        <v>15085</v>
      </c>
      <c r="H113" s="61">
        <f t="shared" si="105"/>
        <v>14823</v>
      </c>
      <c r="I113" s="61">
        <f t="shared" si="105"/>
        <v>15772</v>
      </c>
      <c r="J113" s="61">
        <f t="shared" si="105"/>
        <v>15719</v>
      </c>
      <c r="K113" s="61">
        <f t="shared" si="105"/>
        <v>13958</v>
      </c>
      <c r="L113" s="61">
        <f t="shared" si="105"/>
        <v>15552</v>
      </c>
      <c r="M113" s="61">
        <f t="shared" si="105"/>
        <v>15670</v>
      </c>
      <c r="N113" s="165">
        <f t="shared" si="105"/>
        <v>15100</v>
      </c>
      <c r="O113" s="61">
        <f t="shared" si="105"/>
        <v>14980</v>
      </c>
      <c r="P113" s="61">
        <f t="shared" si="105"/>
        <v>15037</v>
      </c>
      <c r="Q113" s="61">
        <f t="shared" si="105"/>
        <v>14281</v>
      </c>
      <c r="R113" s="61">
        <f t="shared" si="105"/>
        <v>15297</v>
      </c>
      <c r="S113" s="61">
        <f t="shared" si="105"/>
        <v>15715</v>
      </c>
      <c r="T113" s="61">
        <f t="shared" si="105"/>
        <v>13646</v>
      </c>
      <c r="U113" s="61">
        <f>SUM(U108:U112)</f>
        <v>14124</v>
      </c>
      <c r="V113" s="223">
        <f t="shared" ref="V113:X113" si="106">SUM(V108:V112)</f>
        <v>14389</v>
      </c>
      <c r="W113" s="223">
        <f>SUM(W108:W112)</f>
        <v>14211</v>
      </c>
      <c r="X113" s="180">
        <f t="shared" si="106"/>
        <v>14217</v>
      </c>
      <c r="Y113" s="269">
        <f>SUM(Y108:Y112)</f>
        <v>3429</v>
      </c>
      <c r="Z113" s="303">
        <f t="shared" ref="Z113:AJ113" si="107">SUM(Z108:Z112)</f>
        <v>0</v>
      </c>
      <c r="AA113" s="303">
        <f t="shared" si="107"/>
        <v>0</v>
      </c>
      <c r="AB113" s="303">
        <f t="shared" si="107"/>
        <v>0</v>
      </c>
      <c r="AC113" s="303">
        <f t="shared" si="107"/>
        <v>0</v>
      </c>
      <c r="AD113" s="303">
        <f t="shared" si="107"/>
        <v>0</v>
      </c>
      <c r="AE113" s="303">
        <f t="shared" si="107"/>
        <v>0</v>
      </c>
      <c r="AF113" s="303">
        <f t="shared" si="107"/>
        <v>0</v>
      </c>
      <c r="AG113" s="303">
        <f t="shared" si="107"/>
        <v>0</v>
      </c>
      <c r="AH113" s="303">
        <f t="shared" si="107"/>
        <v>0</v>
      </c>
      <c r="AI113" s="303">
        <f t="shared" si="107"/>
        <v>0</v>
      </c>
      <c r="AJ113" s="304">
        <f t="shared" si="107"/>
        <v>0</v>
      </c>
      <c r="AK113" s="61">
        <f t="shared" si="105"/>
        <v>1523</v>
      </c>
      <c r="AL113" s="61">
        <f t="shared" si="105"/>
        <v>962</v>
      </c>
      <c r="AM113" s="61">
        <f t="shared" ref="AM113:AP113" si="108">SUM(AM108:AM112)</f>
        <v>2068</v>
      </c>
      <c r="AN113" s="61">
        <f t="shared" si="108"/>
        <v>34</v>
      </c>
      <c r="AO113" s="61">
        <f t="shared" si="108"/>
        <v>-630</v>
      </c>
      <c r="AP113" s="61">
        <f t="shared" si="108"/>
        <v>1177</v>
      </c>
      <c r="AQ113" s="61">
        <f t="shared" ref="AQ113:AT113" si="109">SUM(AQ108:AQ112)</f>
        <v>1648</v>
      </c>
      <c r="AR113" s="223">
        <f t="shared" si="109"/>
        <v>1330</v>
      </c>
      <c r="AS113" s="223">
        <f t="shared" si="109"/>
        <v>-253</v>
      </c>
      <c r="AT113" s="158">
        <f t="shared" si="109"/>
        <v>1335</v>
      </c>
    </row>
    <row r="114" spans="1:46" x14ac:dyDescent="0.25">
      <c r="A114" s="4">
        <f>+A107+1</f>
        <v>16</v>
      </c>
      <c r="B114" s="46" t="s">
        <v>49</v>
      </c>
      <c r="C114" s="122"/>
      <c r="D114" s="123"/>
      <c r="E114" s="123"/>
      <c r="F114" s="124"/>
      <c r="G114" s="123"/>
      <c r="H114" s="123"/>
      <c r="I114" s="123"/>
      <c r="J114" s="123"/>
      <c r="K114" s="123"/>
      <c r="L114" s="123"/>
      <c r="M114" s="123"/>
      <c r="N114" s="181"/>
      <c r="O114" s="124"/>
      <c r="P114" s="123"/>
      <c r="Q114" s="123"/>
      <c r="R114" s="123"/>
      <c r="S114" s="123"/>
      <c r="T114" s="123"/>
      <c r="U114" s="123"/>
      <c r="V114" s="233"/>
      <c r="W114" s="233"/>
      <c r="X114" s="181"/>
      <c r="Y114" s="285"/>
      <c r="Z114" s="262"/>
      <c r="AA114" s="262"/>
      <c r="AB114" s="262"/>
      <c r="AC114" s="262"/>
      <c r="AD114" s="262"/>
      <c r="AE114" s="262"/>
      <c r="AF114" s="262"/>
      <c r="AG114" s="262"/>
      <c r="AH114" s="262"/>
      <c r="AI114" s="262"/>
      <c r="AJ114" s="286"/>
      <c r="AK114" s="124"/>
      <c r="AL114" s="126"/>
      <c r="AM114" s="127"/>
      <c r="AN114" s="127"/>
      <c r="AO114" s="127"/>
      <c r="AP114" s="127"/>
      <c r="AQ114" s="127"/>
      <c r="AR114" s="250"/>
      <c r="AS114" s="250"/>
      <c r="AT114" s="128"/>
    </row>
    <row r="115" spans="1:46" x14ac:dyDescent="0.25">
      <c r="A115" s="4"/>
      <c r="B115" s="36" t="s">
        <v>41</v>
      </c>
      <c r="C115" s="97">
        <f>C94-C101</f>
        <v>158932.22000000067</v>
      </c>
      <c r="D115" s="89">
        <f>D94-D101</f>
        <v>-299045.1499999899</v>
      </c>
      <c r="E115" s="89">
        <f t="shared" ref="E115:T119" si="110">E94-E101</f>
        <v>-527516.5</v>
      </c>
      <c r="F115" s="89">
        <f t="shared" si="110"/>
        <v>-463195.20999999618</v>
      </c>
      <c r="G115" s="89">
        <f t="shared" si="110"/>
        <v>-307215.44999999786</v>
      </c>
      <c r="H115" s="89">
        <f t="shared" si="110"/>
        <v>-147500.24999999901</v>
      </c>
      <c r="I115" s="89">
        <f t="shared" si="110"/>
        <v>-84783.429999999935</v>
      </c>
      <c r="J115" s="89">
        <f t="shared" si="110"/>
        <v>87179.990000008373</v>
      </c>
      <c r="K115" s="89">
        <f t="shared" si="110"/>
        <v>609300.94999999879</v>
      </c>
      <c r="L115" s="89">
        <f t="shared" si="110"/>
        <v>1103386.5899999999</v>
      </c>
      <c r="M115" s="89">
        <f t="shared" si="110"/>
        <v>791665.42000000039</v>
      </c>
      <c r="N115" s="177">
        <f t="shared" si="110"/>
        <v>591396.13999999058</v>
      </c>
      <c r="O115" s="89">
        <f t="shared" si="110"/>
        <v>266981.91000000038</v>
      </c>
      <c r="P115" s="89">
        <f t="shared" si="110"/>
        <v>-129733.81000000006</v>
      </c>
      <c r="Q115" s="89">
        <f t="shared" si="110"/>
        <v>-136664.63000000035</v>
      </c>
      <c r="R115" s="89">
        <f t="shared" si="110"/>
        <v>-513080.31530204322</v>
      </c>
      <c r="S115" s="89">
        <f t="shared" si="110"/>
        <v>-325332.33999975416</v>
      </c>
      <c r="T115" s="89">
        <f t="shared" si="110"/>
        <v>-163311.85999975662</v>
      </c>
      <c r="U115" s="89">
        <f>U94-U101</f>
        <v>-87087.87999975303</v>
      </c>
      <c r="V115" s="98">
        <f t="shared" ref="V115:X115" si="111">V94-V101</f>
        <v>2390.4800002473639</v>
      </c>
      <c r="W115" s="98">
        <f t="shared" si="111"/>
        <v>474763.98000024748</v>
      </c>
      <c r="X115" s="182">
        <f t="shared" si="111"/>
        <v>1090635.7000002498</v>
      </c>
      <c r="Y115" s="98">
        <f t="shared" ref="Y115" si="112">Y94-Y101</f>
        <v>-157725.80999975267</v>
      </c>
      <c r="Z115" s="98"/>
      <c r="AA115" s="98"/>
      <c r="AB115" s="98"/>
      <c r="AC115" s="98"/>
      <c r="AD115" s="98"/>
      <c r="AE115" s="98"/>
      <c r="AF115" s="98"/>
      <c r="AG115" s="98"/>
      <c r="AH115" s="98"/>
      <c r="AI115" s="98"/>
      <c r="AJ115" s="172"/>
      <c r="AK115" s="89">
        <f t="shared" ref="AK115:AL119" si="113">C115-O115</f>
        <v>-108049.68999999971</v>
      </c>
      <c r="AL115" s="89">
        <f t="shared" si="113"/>
        <v>-169311.33999998984</v>
      </c>
      <c r="AM115" s="80">
        <f t="shared" ref="AM115:AT115" si="114">IF(Q115=0,0,E115-Q115)</f>
        <v>-390851.86999999965</v>
      </c>
      <c r="AN115" s="80">
        <f t="shared" si="114"/>
        <v>49885.105302047043</v>
      </c>
      <c r="AO115" s="80">
        <f t="shared" si="114"/>
        <v>18116.889999756298</v>
      </c>
      <c r="AP115" s="80">
        <f t="shared" si="114"/>
        <v>15811.609999757609</v>
      </c>
      <c r="AQ115" s="80">
        <f t="shared" si="114"/>
        <v>2304.4499997530947</v>
      </c>
      <c r="AR115" s="98">
        <f t="shared" si="114"/>
        <v>84789.509999761009</v>
      </c>
      <c r="AS115" s="98">
        <f t="shared" si="114"/>
        <v>134536.96999975131</v>
      </c>
      <c r="AT115" s="88">
        <f t="shared" si="114"/>
        <v>12750.88999975007</v>
      </c>
    </row>
    <row r="116" spans="1:46" x14ac:dyDescent="0.25">
      <c r="A116" s="4"/>
      <c r="B116" s="36" t="s">
        <v>42</v>
      </c>
      <c r="C116" s="97">
        <f t="shared" ref="C116:D119" si="115">C95-C102</f>
        <v>295320.68</v>
      </c>
      <c r="D116" s="89">
        <f t="shared" si="115"/>
        <v>169875.96999999997</v>
      </c>
      <c r="E116" s="89">
        <f t="shared" si="110"/>
        <v>-87087.120000000112</v>
      </c>
      <c r="F116" s="89">
        <f t="shared" si="110"/>
        <v>-24367.540000000008</v>
      </c>
      <c r="G116" s="89">
        <f t="shared" si="110"/>
        <v>-17832.900000000009</v>
      </c>
      <c r="H116" s="89">
        <f t="shared" si="110"/>
        <v>-29109.37000000001</v>
      </c>
      <c r="I116" s="89">
        <f t="shared" si="110"/>
        <v>-249460.67</v>
      </c>
      <c r="J116" s="89">
        <f t="shared" si="110"/>
        <v>-11039.309999999998</v>
      </c>
      <c r="K116" s="89">
        <f t="shared" si="110"/>
        <v>136197.41000000003</v>
      </c>
      <c r="L116" s="89">
        <f t="shared" si="110"/>
        <v>318615.63</v>
      </c>
      <c r="M116" s="89">
        <f t="shared" si="110"/>
        <v>355390.13000000012</v>
      </c>
      <c r="N116" s="177">
        <f t="shared" si="110"/>
        <v>348199.89000000007</v>
      </c>
      <c r="O116" s="89">
        <f t="shared" si="110"/>
        <v>321579.73000000016</v>
      </c>
      <c r="P116" s="89">
        <f t="shared" si="110"/>
        <v>186952.40000000002</v>
      </c>
      <c r="Q116" s="89">
        <f t="shared" si="110"/>
        <v>123191.95999999999</v>
      </c>
      <c r="R116" s="89">
        <f t="shared" si="110"/>
        <v>-290464.070000001</v>
      </c>
      <c r="S116" s="89">
        <f t="shared" si="110"/>
        <v>-459955.71000000008</v>
      </c>
      <c r="T116" s="89">
        <f t="shared" si="110"/>
        <v>14494.649999999907</v>
      </c>
      <c r="U116" s="89">
        <f>U95-U102</f>
        <v>-18106.259999999995</v>
      </c>
      <c r="V116" s="98">
        <f t="shared" ref="V116:X116" si="116">V95-V102</f>
        <v>39249.499999999985</v>
      </c>
      <c r="W116" s="98">
        <f t="shared" si="116"/>
        <v>163359.27999999994</v>
      </c>
      <c r="X116" s="177">
        <f t="shared" si="116"/>
        <v>365088.53</v>
      </c>
      <c r="Y116" s="98">
        <f t="shared" ref="Y116" si="117">Y95-Y102</f>
        <v>1532.9800000000105</v>
      </c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172"/>
      <c r="AK116" s="89">
        <f t="shared" si="113"/>
        <v>-26259.050000000163</v>
      </c>
      <c r="AL116" s="89">
        <f t="shared" si="113"/>
        <v>-17076.430000000051</v>
      </c>
      <c r="AM116" s="80">
        <f t="shared" ref="AM116:AM119" si="118">IF(Q116=0,0,E116-Q116)</f>
        <v>-210279.0800000001</v>
      </c>
      <c r="AN116" s="80">
        <f t="shared" ref="AN116:AT119" si="119">IF(R116=0,0,F116-R116)</f>
        <v>266096.53000000096</v>
      </c>
      <c r="AO116" s="80">
        <f t="shared" si="119"/>
        <v>442122.81000000006</v>
      </c>
      <c r="AP116" s="80">
        <f t="shared" si="119"/>
        <v>-43604.019999999917</v>
      </c>
      <c r="AQ116" s="80">
        <f t="shared" si="119"/>
        <v>-231354.41000000003</v>
      </c>
      <c r="AR116" s="98">
        <f t="shared" si="119"/>
        <v>-50288.809999999983</v>
      </c>
      <c r="AS116" s="98">
        <f t="shared" si="119"/>
        <v>-27161.869999999908</v>
      </c>
      <c r="AT116" s="88">
        <f t="shared" si="119"/>
        <v>-46472.900000000023</v>
      </c>
    </row>
    <row r="117" spans="1:46" x14ac:dyDescent="0.25">
      <c r="A117" s="4"/>
      <c r="B117" s="36" t="s">
        <v>43</v>
      </c>
      <c r="C117" s="97">
        <f t="shared" si="115"/>
        <v>-66754.200000002165</v>
      </c>
      <c r="D117" s="89">
        <f t="shared" si="115"/>
        <v>-221819.32000000117</v>
      </c>
      <c r="E117" s="89">
        <f t="shared" si="110"/>
        <v>-190174.40000000002</v>
      </c>
      <c r="F117" s="89">
        <f t="shared" si="110"/>
        <v>-114031.25</v>
      </c>
      <c r="G117" s="89">
        <f t="shared" si="110"/>
        <v>-43925.460000000006</v>
      </c>
      <c r="H117" s="89">
        <f t="shared" si="110"/>
        <v>-23605.849999999962</v>
      </c>
      <c r="I117" s="89">
        <f t="shared" si="110"/>
        <v>-7976.710000000021</v>
      </c>
      <c r="J117" s="89">
        <f t="shared" si="110"/>
        <v>21900.159999999974</v>
      </c>
      <c r="K117" s="89">
        <f t="shared" si="110"/>
        <v>178242.59000000005</v>
      </c>
      <c r="L117" s="89">
        <f t="shared" si="110"/>
        <v>215219.5199999999</v>
      </c>
      <c r="M117" s="89">
        <f t="shared" si="110"/>
        <v>96501.830000000075</v>
      </c>
      <c r="N117" s="177">
        <f t="shared" si="110"/>
        <v>39222.030000000028</v>
      </c>
      <c r="O117" s="89">
        <f t="shared" si="110"/>
        <v>-82606.749999999884</v>
      </c>
      <c r="P117" s="89">
        <f t="shared" si="110"/>
        <v>-170565.37000000023</v>
      </c>
      <c r="Q117" s="89">
        <f t="shared" si="110"/>
        <v>-137387.34</v>
      </c>
      <c r="R117" s="89">
        <f t="shared" si="110"/>
        <v>-166468.28999999998</v>
      </c>
      <c r="S117" s="89">
        <f t="shared" si="110"/>
        <v>-44581.81000000007</v>
      </c>
      <c r="T117" s="89">
        <f t="shared" si="110"/>
        <v>-15648.619999999995</v>
      </c>
      <c r="U117" s="89">
        <f>U96-U103</f>
        <v>10089.569999999992</v>
      </c>
      <c r="V117" s="98">
        <f t="shared" ref="V117:X117" si="120">V96-V103</f>
        <v>-1932.0500000000029</v>
      </c>
      <c r="W117" s="98">
        <f t="shared" si="120"/>
        <v>138234.90999999997</v>
      </c>
      <c r="X117" s="177">
        <f t="shared" si="120"/>
        <v>280909.57000000018</v>
      </c>
      <c r="Y117" s="98">
        <f t="shared" ref="Y117" si="121">Y96-Y103</f>
        <v>-77415.78</v>
      </c>
      <c r="Z117" s="98"/>
      <c r="AA117" s="98"/>
      <c r="AB117" s="98"/>
      <c r="AC117" s="98"/>
      <c r="AD117" s="98"/>
      <c r="AE117" s="98"/>
      <c r="AF117" s="98"/>
      <c r="AG117" s="98"/>
      <c r="AH117" s="98"/>
      <c r="AI117" s="98"/>
      <c r="AJ117" s="172"/>
      <c r="AK117" s="89">
        <f t="shared" si="113"/>
        <v>15852.549999997718</v>
      </c>
      <c r="AL117" s="89">
        <f t="shared" si="113"/>
        <v>-51253.950000000943</v>
      </c>
      <c r="AM117" s="80">
        <f t="shared" si="118"/>
        <v>-52787.060000000027</v>
      </c>
      <c r="AN117" s="80">
        <f t="shared" si="119"/>
        <v>52437.039999999979</v>
      </c>
      <c r="AO117" s="80">
        <f t="shared" si="119"/>
        <v>656.35000000006403</v>
      </c>
      <c r="AP117" s="80">
        <f t="shared" si="119"/>
        <v>-7957.2299999999668</v>
      </c>
      <c r="AQ117" s="80">
        <f t="shared" si="119"/>
        <v>-18066.280000000013</v>
      </c>
      <c r="AR117" s="108">
        <f t="shared" si="119"/>
        <v>23832.209999999977</v>
      </c>
      <c r="AS117" s="108">
        <f t="shared" si="119"/>
        <v>40007.68000000008</v>
      </c>
      <c r="AT117" s="79">
        <f t="shared" si="119"/>
        <v>-65690.050000000279</v>
      </c>
    </row>
    <row r="118" spans="1:46" x14ac:dyDescent="0.25">
      <c r="A118" s="4"/>
      <c r="B118" s="36" t="s">
        <v>44</v>
      </c>
      <c r="C118" s="97">
        <f t="shared" si="115"/>
        <v>-28205.989999999874</v>
      </c>
      <c r="D118" s="89">
        <f t="shared" si="115"/>
        <v>-369609.87</v>
      </c>
      <c r="E118" s="89">
        <f t="shared" si="110"/>
        <v>-236729.48986309074</v>
      </c>
      <c r="F118" s="89">
        <f t="shared" si="110"/>
        <v>-171660.34412134282</v>
      </c>
      <c r="G118" s="89">
        <f t="shared" si="110"/>
        <v>-35293.11</v>
      </c>
      <c r="H118" s="89">
        <f t="shared" si="110"/>
        <v>-21110.48000000001</v>
      </c>
      <c r="I118" s="89">
        <f t="shared" si="110"/>
        <v>-10194.529999999984</v>
      </c>
      <c r="J118" s="89">
        <f t="shared" si="110"/>
        <v>59851.73000000004</v>
      </c>
      <c r="K118" s="89">
        <f t="shared" si="110"/>
        <v>219894.77000000014</v>
      </c>
      <c r="L118" s="89">
        <f t="shared" si="110"/>
        <v>234273.59999999998</v>
      </c>
      <c r="M118" s="89">
        <f t="shared" si="110"/>
        <v>65820.149999999907</v>
      </c>
      <c r="N118" s="177">
        <f t="shared" si="110"/>
        <v>60559.949999999837</v>
      </c>
      <c r="O118" s="89">
        <f t="shared" si="110"/>
        <v>-119821.47999999998</v>
      </c>
      <c r="P118" s="89">
        <f t="shared" si="110"/>
        <v>-212886.35999999987</v>
      </c>
      <c r="Q118" s="89">
        <f t="shared" si="110"/>
        <v>-195771.50999999995</v>
      </c>
      <c r="R118" s="89">
        <f t="shared" si="110"/>
        <v>-183313.27</v>
      </c>
      <c r="S118" s="89">
        <f t="shared" si="110"/>
        <v>-88299.920000000115</v>
      </c>
      <c r="T118" s="89">
        <f t="shared" si="110"/>
        <v>-9618.3000000000029</v>
      </c>
      <c r="U118" s="89">
        <f>U97-U104</f>
        <v>5421.8799999999756</v>
      </c>
      <c r="V118" s="98">
        <f t="shared" ref="V118:X118" si="122">V97-V104</f>
        <v>31869.489999999991</v>
      </c>
      <c r="W118" s="98">
        <f t="shared" si="122"/>
        <v>180044.65000000008</v>
      </c>
      <c r="X118" s="177">
        <f t="shared" si="122"/>
        <v>338301.4</v>
      </c>
      <c r="Y118" s="98">
        <f t="shared" ref="Y118" si="123">Y97-Y104</f>
        <v>-64078.929999999993</v>
      </c>
      <c r="Z118" s="98"/>
      <c r="AA118" s="98"/>
      <c r="AB118" s="98"/>
      <c r="AC118" s="98"/>
      <c r="AD118" s="98"/>
      <c r="AE118" s="98"/>
      <c r="AF118" s="98"/>
      <c r="AG118" s="98"/>
      <c r="AH118" s="98"/>
      <c r="AI118" s="98"/>
      <c r="AJ118" s="172"/>
      <c r="AK118" s="89">
        <f t="shared" si="113"/>
        <v>91615.490000000107</v>
      </c>
      <c r="AL118" s="89">
        <f t="shared" si="113"/>
        <v>-156723.51000000013</v>
      </c>
      <c r="AM118" s="80">
        <f t="shared" si="118"/>
        <v>-40957.97986309079</v>
      </c>
      <c r="AN118" s="80">
        <f t="shared" si="119"/>
        <v>11652.925878657174</v>
      </c>
      <c r="AO118" s="80">
        <f t="shared" si="119"/>
        <v>53006.810000000114</v>
      </c>
      <c r="AP118" s="80">
        <f t="shared" si="119"/>
        <v>-11492.180000000008</v>
      </c>
      <c r="AQ118" s="80">
        <f t="shared" si="119"/>
        <v>-15616.40999999996</v>
      </c>
      <c r="AR118" s="98">
        <f t="shared" si="119"/>
        <v>27982.240000000049</v>
      </c>
      <c r="AS118" s="98">
        <f t="shared" si="119"/>
        <v>39850.120000000054</v>
      </c>
      <c r="AT118" s="88">
        <f t="shared" si="119"/>
        <v>-104027.80000000005</v>
      </c>
    </row>
    <row r="119" spans="1:46" x14ac:dyDescent="0.25">
      <c r="A119" s="4"/>
      <c r="B119" s="36" t="s">
        <v>45</v>
      </c>
      <c r="C119" s="97">
        <f t="shared" si="115"/>
        <v>-76528.430000000051</v>
      </c>
      <c r="D119" s="89">
        <f t="shared" si="115"/>
        <v>-125713.59000000008</v>
      </c>
      <c r="E119" s="89">
        <f t="shared" si="110"/>
        <v>-162494.51</v>
      </c>
      <c r="F119" s="89">
        <f t="shared" si="110"/>
        <v>-3092.0500000000175</v>
      </c>
      <c r="G119" s="89">
        <f t="shared" si="110"/>
        <v>-31973.21000000005</v>
      </c>
      <c r="H119" s="89">
        <f t="shared" si="110"/>
        <v>-107145.87000000005</v>
      </c>
      <c r="I119" s="89">
        <f t="shared" si="110"/>
        <v>-16361.150000000023</v>
      </c>
      <c r="J119" s="89">
        <f t="shared" si="110"/>
        <v>63171.590000000026</v>
      </c>
      <c r="K119" s="89">
        <f t="shared" si="110"/>
        <v>80857.719999999972</v>
      </c>
      <c r="L119" s="89">
        <f t="shared" si="110"/>
        <v>143234.58000000002</v>
      </c>
      <c r="M119" s="89">
        <f t="shared" si="110"/>
        <v>7535.6799999999348</v>
      </c>
      <c r="N119" s="177">
        <f t="shared" si="110"/>
        <v>116481.97999999992</v>
      </c>
      <c r="O119" s="89">
        <f t="shared" si="110"/>
        <v>57649.500000000116</v>
      </c>
      <c r="P119" s="89">
        <f t="shared" si="110"/>
        <v>-305580.32999999996</v>
      </c>
      <c r="Q119" s="89">
        <f t="shared" si="110"/>
        <v>-119579.23000000004</v>
      </c>
      <c r="R119" s="89">
        <f t="shared" si="110"/>
        <v>-80397.300000000017</v>
      </c>
      <c r="S119" s="89">
        <f t="shared" si="110"/>
        <v>-37869.24000000002</v>
      </c>
      <c r="T119" s="89">
        <f t="shared" si="110"/>
        <v>-27043.060000000027</v>
      </c>
      <c r="U119" s="89">
        <f>U98-U105</f>
        <v>7585.3999999999942</v>
      </c>
      <c r="V119" s="98">
        <f t="shared" ref="V119:X119" si="124">V98-V105</f>
        <v>2843.7900000000373</v>
      </c>
      <c r="W119" s="98">
        <f t="shared" si="124"/>
        <v>181014.84000000003</v>
      </c>
      <c r="X119" s="177">
        <f t="shared" si="124"/>
        <v>83112.889999999839</v>
      </c>
      <c r="Y119" s="98">
        <f t="shared" ref="Y119" si="125">Y98-Y105</f>
        <v>-35081.93</v>
      </c>
      <c r="Z119" s="98"/>
      <c r="AA119" s="98"/>
      <c r="AB119" s="98"/>
      <c r="AC119" s="98"/>
      <c r="AD119" s="98"/>
      <c r="AE119" s="98"/>
      <c r="AF119" s="98"/>
      <c r="AG119" s="98"/>
      <c r="AH119" s="98"/>
      <c r="AI119" s="98"/>
      <c r="AJ119" s="172"/>
      <c r="AK119" s="89">
        <f t="shared" si="113"/>
        <v>-134177.93000000017</v>
      </c>
      <c r="AL119" s="89">
        <f t="shared" si="113"/>
        <v>179866.73999999987</v>
      </c>
      <c r="AM119" s="80">
        <f t="shared" si="118"/>
        <v>-42915.27999999997</v>
      </c>
      <c r="AN119" s="80">
        <f t="shared" si="119"/>
        <v>77305.25</v>
      </c>
      <c r="AO119" s="80">
        <f t="shared" si="119"/>
        <v>5896.0299999999697</v>
      </c>
      <c r="AP119" s="80">
        <f t="shared" si="119"/>
        <v>-80102.810000000027</v>
      </c>
      <c r="AQ119" s="80">
        <f t="shared" si="119"/>
        <v>-23946.550000000017</v>
      </c>
      <c r="AR119" s="98">
        <f t="shared" si="119"/>
        <v>60327.799999999988</v>
      </c>
      <c r="AS119" s="98">
        <f t="shared" si="119"/>
        <v>-100157.12000000005</v>
      </c>
      <c r="AT119" s="88">
        <f t="shared" si="119"/>
        <v>60121.690000000177</v>
      </c>
    </row>
    <row r="120" spans="1:46" ht="15.75" thickBot="1" x14ac:dyDescent="0.3">
      <c r="A120" s="4"/>
      <c r="B120" s="38" t="s">
        <v>46</v>
      </c>
      <c r="C120" s="100">
        <f>SUM(C115:C119)</f>
        <v>282764.27999999857</v>
      </c>
      <c r="D120" s="82">
        <f>SUM(D115:D119)</f>
        <v>-846311.95999999112</v>
      </c>
      <c r="E120" s="82">
        <f t="shared" ref="E120:T120" si="126">SUM(E115:E119)</f>
        <v>-1204002.0198630909</v>
      </c>
      <c r="F120" s="82">
        <f t="shared" si="126"/>
        <v>-776346.39412133908</v>
      </c>
      <c r="G120" s="82">
        <f t="shared" si="126"/>
        <v>-436240.12999999791</v>
      </c>
      <c r="H120" s="82">
        <f t="shared" si="126"/>
        <v>-328471.81999999902</v>
      </c>
      <c r="I120" s="82">
        <f t="shared" si="126"/>
        <v>-368776.49</v>
      </c>
      <c r="J120" s="82">
        <f t="shared" si="126"/>
        <v>221064.16000000841</v>
      </c>
      <c r="K120" s="82">
        <f t="shared" si="126"/>
        <v>1224493.439999999</v>
      </c>
      <c r="L120" s="82">
        <f t="shared" si="126"/>
        <v>2014729.92</v>
      </c>
      <c r="M120" s="82">
        <f t="shared" si="126"/>
        <v>1316913.2100000004</v>
      </c>
      <c r="N120" s="207">
        <f t="shared" si="126"/>
        <v>1155859.9899999904</v>
      </c>
      <c r="O120" s="82">
        <f t="shared" si="126"/>
        <v>443782.91000000085</v>
      </c>
      <c r="P120" s="82">
        <f t="shared" si="126"/>
        <v>-631813.47000000009</v>
      </c>
      <c r="Q120" s="82">
        <f t="shared" si="126"/>
        <v>-466210.75000000035</v>
      </c>
      <c r="R120" s="82">
        <f t="shared" si="126"/>
        <v>-1233723.2453020443</v>
      </c>
      <c r="S120" s="82">
        <f t="shared" si="126"/>
        <v>-956039.01999975438</v>
      </c>
      <c r="T120" s="82">
        <f t="shared" si="126"/>
        <v>-201127.18999975672</v>
      </c>
      <c r="U120" s="82">
        <f>SUM(U115:U119)</f>
        <v>-82097.289999753062</v>
      </c>
      <c r="V120" s="154">
        <f t="shared" ref="V120:X120" si="127">SUM(V115:V119)</f>
        <v>74421.210000247374</v>
      </c>
      <c r="W120" s="154">
        <f t="shared" si="127"/>
        <v>1137417.6600002476</v>
      </c>
      <c r="X120" s="207">
        <f t="shared" si="127"/>
        <v>2158048.0900002494</v>
      </c>
      <c r="Y120" s="154">
        <f t="shared" ref="Y120" si="128">SUM(Y115:Y119)</f>
        <v>-332769.46999975265</v>
      </c>
      <c r="Z120" s="154"/>
      <c r="AA120" s="154"/>
      <c r="AB120" s="154"/>
      <c r="AC120" s="154"/>
      <c r="AD120" s="154"/>
      <c r="AE120" s="154"/>
      <c r="AF120" s="154"/>
      <c r="AG120" s="154"/>
      <c r="AH120" s="154"/>
      <c r="AI120" s="154"/>
      <c r="AJ120" s="168"/>
      <c r="AK120" s="82">
        <f>SUM(AK115:AK119)</f>
        <v>-161018.63000000222</v>
      </c>
      <c r="AL120" s="82">
        <f t="shared" ref="AL120:AP120" si="129">SUM(AL115:AL119)</f>
        <v>-214498.48999999108</v>
      </c>
      <c r="AM120" s="82">
        <f t="shared" si="129"/>
        <v>-737791.26986309048</v>
      </c>
      <c r="AN120" s="82">
        <f t="shared" si="129"/>
        <v>457376.85118070513</v>
      </c>
      <c r="AO120" s="82">
        <f t="shared" si="129"/>
        <v>519798.88999975647</v>
      </c>
      <c r="AP120" s="82">
        <f t="shared" si="129"/>
        <v>-127344.63000024231</v>
      </c>
      <c r="AQ120" s="82">
        <f>SUM(AQ115:AQ119)</f>
        <v>-286679.20000024699</v>
      </c>
      <c r="AR120" s="154">
        <f t="shared" ref="AR120:AT120" si="130">SUM(AR115:AR119)</f>
        <v>146642.94999976104</v>
      </c>
      <c r="AS120" s="154">
        <f t="shared" si="130"/>
        <v>87075.779999751481</v>
      </c>
      <c r="AT120" s="81">
        <f t="shared" si="130"/>
        <v>-143318.1700002501</v>
      </c>
    </row>
    <row r="121" spans="1:46" x14ac:dyDescent="0.25">
      <c r="A121" s="4">
        <f>+A114+1</f>
        <v>17</v>
      </c>
      <c r="B121" s="46" t="s">
        <v>20</v>
      </c>
      <c r="C121" s="62"/>
      <c r="D121" s="63"/>
      <c r="E121" s="63"/>
      <c r="F121" s="65"/>
      <c r="G121" s="63"/>
      <c r="H121" s="63"/>
      <c r="I121" s="63"/>
      <c r="J121" s="63"/>
      <c r="K121" s="63"/>
      <c r="L121" s="63"/>
      <c r="M121" s="63"/>
      <c r="N121" s="208"/>
      <c r="O121" s="65"/>
      <c r="P121" s="63"/>
      <c r="Q121" s="63"/>
      <c r="R121" s="63"/>
      <c r="S121" s="63"/>
      <c r="T121" s="63"/>
      <c r="U121" s="63"/>
      <c r="V121" s="224"/>
      <c r="W121" s="224"/>
      <c r="X121" s="208"/>
      <c r="Y121" s="227"/>
      <c r="Z121" s="227"/>
      <c r="AA121" s="227"/>
      <c r="AB121" s="227"/>
      <c r="AC121" s="227"/>
      <c r="AD121" s="227"/>
      <c r="AE121" s="227"/>
      <c r="AF121" s="227"/>
      <c r="AG121" s="227"/>
      <c r="AH121" s="227"/>
      <c r="AI121" s="227"/>
      <c r="AJ121" s="169"/>
      <c r="AK121" s="65"/>
      <c r="AL121" s="66"/>
      <c r="AM121" s="67"/>
      <c r="AN121" s="67"/>
      <c r="AO121" s="67"/>
      <c r="AP121" s="67"/>
      <c r="AQ121" s="67"/>
      <c r="AR121" s="241"/>
      <c r="AS121" s="241"/>
      <c r="AT121" s="68"/>
    </row>
    <row r="122" spans="1:46" x14ac:dyDescent="0.25">
      <c r="A122" s="4"/>
      <c r="B122" s="36" t="s">
        <v>41</v>
      </c>
      <c r="C122" s="56">
        <v>0</v>
      </c>
      <c r="D122" s="57">
        <v>0</v>
      </c>
      <c r="E122" s="57">
        <v>0</v>
      </c>
      <c r="F122" s="57">
        <v>0</v>
      </c>
      <c r="G122" s="57">
        <v>0</v>
      </c>
      <c r="H122" s="57">
        <v>0</v>
      </c>
      <c r="I122" s="57">
        <v>0</v>
      </c>
      <c r="J122" s="57">
        <v>0</v>
      </c>
      <c r="K122" s="57">
        <v>0</v>
      </c>
      <c r="L122" s="57">
        <v>0</v>
      </c>
      <c r="M122" s="57">
        <v>0</v>
      </c>
      <c r="N122" s="203">
        <v>0</v>
      </c>
      <c r="O122" s="59">
        <v>0</v>
      </c>
      <c r="P122" s="59">
        <v>0</v>
      </c>
      <c r="Q122" s="57">
        <v>0</v>
      </c>
      <c r="R122" s="59">
        <v>0</v>
      </c>
      <c r="S122" s="57">
        <v>0</v>
      </c>
      <c r="T122" s="57">
        <v>0</v>
      </c>
      <c r="U122" s="57">
        <v>0</v>
      </c>
      <c r="V122" s="222">
        <v>0</v>
      </c>
      <c r="W122" s="222">
        <v>0</v>
      </c>
      <c r="X122" s="209">
        <v>0</v>
      </c>
      <c r="Y122" s="234">
        <v>0</v>
      </c>
      <c r="Z122" s="234"/>
      <c r="AA122" s="234"/>
      <c r="AB122" s="234"/>
      <c r="AC122" s="234"/>
      <c r="AD122" s="234"/>
      <c r="AE122" s="234"/>
      <c r="AF122" s="234"/>
      <c r="AG122" s="234"/>
      <c r="AH122" s="234"/>
      <c r="AI122" s="234"/>
      <c r="AJ122" s="203"/>
      <c r="AK122" s="59">
        <f t="shared" ref="AK122:AL126" si="131">C122-O122</f>
        <v>0</v>
      </c>
      <c r="AL122" s="59">
        <f t="shared" si="131"/>
        <v>0</v>
      </c>
      <c r="AM122" s="59">
        <f t="shared" ref="AM122:AT126" si="132">IF(Q122=0,0,E122-Q122)</f>
        <v>0</v>
      </c>
      <c r="AN122" s="59">
        <f t="shared" si="132"/>
        <v>0</v>
      </c>
      <c r="AO122" s="59">
        <f t="shared" si="132"/>
        <v>0</v>
      </c>
      <c r="AP122" s="70">
        <f t="shared" si="132"/>
        <v>0</v>
      </c>
      <c r="AQ122" s="70">
        <f t="shared" si="132"/>
        <v>0</v>
      </c>
      <c r="AR122" s="216">
        <f t="shared" si="132"/>
        <v>0</v>
      </c>
      <c r="AS122" s="216">
        <f t="shared" si="132"/>
        <v>0</v>
      </c>
      <c r="AT122" s="157">
        <f t="shared" si="132"/>
        <v>0</v>
      </c>
    </row>
    <row r="123" spans="1:46" x14ac:dyDescent="0.25">
      <c r="A123" s="4"/>
      <c r="B123" s="36" t="s">
        <v>42</v>
      </c>
      <c r="C123" s="56">
        <v>239</v>
      </c>
      <c r="D123" s="57">
        <v>261</v>
      </c>
      <c r="E123" s="57">
        <v>312</v>
      </c>
      <c r="F123" s="57">
        <v>329</v>
      </c>
      <c r="G123" s="57">
        <v>320</v>
      </c>
      <c r="H123" s="57">
        <v>265</v>
      </c>
      <c r="I123" s="57">
        <v>257</v>
      </c>
      <c r="J123" s="57">
        <v>234</v>
      </c>
      <c r="K123" s="57">
        <v>237</v>
      </c>
      <c r="L123" s="57">
        <v>218</v>
      </c>
      <c r="M123" s="57">
        <v>179</v>
      </c>
      <c r="N123" s="203">
        <v>156</v>
      </c>
      <c r="O123" s="59">
        <v>145</v>
      </c>
      <c r="P123" s="59">
        <v>99</v>
      </c>
      <c r="Q123" s="57">
        <v>73</v>
      </c>
      <c r="R123" s="59">
        <v>84</v>
      </c>
      <c r="S123" s="57">
        <v>95</v>
      </c>
      <c r="T123" s="57">
        <v>108</v>
      </c>
      <c r="U123" s="57">
        <v>125</v>
      </c>
      <c r="V123" s="222">
        <v>111</v>
      </c>
      <c r="W123" s="222">
        <v>118</v>
      </c>
      <c r="X123" s="209">
        <v>117</v>
      </c>
      <c r="Y123" s="234">
        <v>113</v>
      </c>
      <c r="Z123" s="234"/>
      <c r="AA123" s="234"/>
      <c r="AB123" s="234"/>
      <c r="AC123" s="234"/>
      <c r="AD123" s="234"/>
      <c r="AE123" s="234"/>
      <c r="AF123" s="234"/>
      <c r="AG123" s="234"/>
      <c r="AH123" s="234"/>
      <c r="AI123" s="234"/>
      <c r="AJ123" s="203"/>
      <c r="AK123" s="59">
        <f t="shared" si="131"/>
        <v>94</v>
      </c>
      <c r="AL123" s="59">
        <f t="shared" si="131"/>
        <v>162</v>
      </c>
      <c r="AM123" s="59">
        <f t="shared" si="132"/>
        <v>239</v>
      </c>
      <c r="AN123" s="59">
        <f t="shared" si="132"/>
        <v>245</v>
      </c>
      <c r="AO123" s="59">
        <f t="shared" si="132"/>
        <v>225</v>
      </c>
      <c r="AP123" s="57">
        <f t="shared" si="132"/>
        <v>157</v>
      </c>
      <c r="AQ123" s="57">
        <f t="shared" si="132"/>
        <v>132</v>
      </c>
      <c r="AR123" s="234">
        <f t="shared" si="132"/>
        <v>123</v>
      </c>
      <c r="AS123" s="234">
        <f t="shared" si="132"/>
        <v>119</v>
      </c>
      <c r="AT123" s="129">
        <f t="shared" si="132"/>
        <v>101</v>
      </c>
    </row>
    <row r="124" spans="1:46" x14ac:dyDescent="0.25">
      <c r="A124" s="4"/>
      <c r="B124" s="36" t="s">
        <v>43</v>
      </c>
      <c r="C124" s="56">
        <v>0</v>
      </c>
      <c r="D124" s="57">
        <v>0</v>
      </c>
      <c r="E124" s="57">
        <v>0</v>
      </c>
      <c r="F124" s="57">
        <v>0</v>
      </c>
      <c r="G124" s="57">
        <v>0</v>
      </c>
      <c r="H124" s="57">
        <v>0</v>
      </c>
      <c r="I124" s="57">
        <v>0</v>
      </c>
      <c r="J124" s="57">
        <v>0</v>
      </c>
      <c r="K124" s="57">
        <v>0</v>
      </c>
      <c r="L124" s="57">
        <v>0</v>
      </c>
      <c r="M124" s="57">
        <v>0</v>
      </c>
      <c r="N124" s="203">
        <v>0</v>
      </c>
      <c r="O124" s="59">
        <v>0</v>
      </c>
      <c r="P124" s="59">
        <v>0</v>
      </c>
      <c r="Q124" s="57">
        <v>0</v>
      </c>
      <c r="R124" s="59">
        <v>0</v>
      </c>
      <c r="S124" s="57">
        <v>0</v>
      </c>
      <c r="T124" s="57">
        <v>0</v>
      </c>
      <c r="U124" s="57">
        <v>0</v>
      </c>
      <c r="V124" s="222">
        <v>9</v>
      </c>
      <c r="W124" s="222">
        <v>9</v>
      </c>
      <c r="X124" s="209">
        <v>9</v>
      </c>
      <c r="Y124" s="234">
        <v>7</v>
      </c>
      <c r="Z124" s="234"/>
      <c r="AA124" s="234"/>
      <c r="AB124" s="234"/>
      <c r="AC124" s="234"/>
      <c r="AD124" s="234"/>
      <c r="AE124" s="234"/>
      <c r="AF124" s="234"/>
      <c r="AG124" s="234"/>
      <c r="AH124" s="234"/>
      <c r="AI124" s="234"/>
      <c r="AJ124" s="203"/>
      <c r="AK124" s="59">
        <f t="shared" si="131"/>
        <v>0</v>
      </c>
      <c r="AL124" s="59">
        <f t="shared" si="131"/>
        <v>0</v>
      </c>
      <c r="AM124" s="59">
        <f t="shared" si="132"/>
        <v>0</v>
      </c>
      <c r="AN124" s="59">
        <f t="shared" si="132"/>
        <v>0</v>
      </c>
      <c r="AO124" s="59">
        <f t="shared" si="132"/>
        <v>0</v>
      </c>
      <c r="AP124" s="57">
        <f t="shared" si="132"/>
        <v>0</v>
      </c>
      <c r="AQ124" s="57">
        <f t="shared" si="132"/>
        <v>0</v>
      </c>
      <c r="AR124" s="234">
        <f t="shared" si="132"/>
        <v>-9</v>
      </c>
      <c r="AS124" s="234">
        <f t="shared" si="132"/>
        <v>-9</v>
      </c>
      <c r="AT124" s="129">
        <f t="shared" si="132"/>
        <v>-9</v>
      </c>
    </row>
    <row r="125" spans="1:46" x14ac:dyDescent="0.25">
      <c r="A125" s="4"/>
      <c r="B125" s="36" t="s">
        <v>44</v>
      </c>
      <c r="C125" s="56">
        <v>0</v>
      </c>
      <c r="D125" s="57">
        <v>0</v>
      </c>
      <c r="E125" s="57">
        <v>0</v>
      </c>
      <c r="F125" s="57">
        <v>0</v>
      </c>
      <c r="G125" s="57">
        <v>0</v>
      </c>
      <c r="H125" s="57">
        <v>0</v>
      </c>
      <c r="I125" s="57">
        <v>0</v>
      </c>
      <c r="J125" s="57">
        <v>0</v>
      </c>
      <c r="K125" s="57">
        <v>0</v>
      </c>
      <c r="L125" s="57">
        <v>0</v>
      </c>
      <c r="M125" s="57">
        <v>0</v>
      </c>
      <c r="N125" s="203">
        <v>0</v>
      </c>
      <c r="O125" s="59">
        <v>0</v>
      </c>
      <c r="P125" s="59">
        <v>0</v>
      </c>
      <c r="Q125" s="57">
        <v>0</v>
      </c>
      <c r="R125" s="59">
        <v>0</v>
      </c>
      <c r="S125" s="57">
        <v>0</v>
      </c>
      <c r="T125" s="57">
        <v>0</v>
      </c>
      <c r="U125" s="57">
        <v>0</v>
      </c>
      <c r="V125" s="222">
        <v>0</v>
      </c>
      <c r="W125" s="222">
        <v>0</v>
      </c>
      <c r="X125" s="209">
        <v>0</v>
      </c>
      <c r="Y125" s="234">
        <v>0</v>
      </c>
      <c r="Z125" s="234"/>
      <c r="AA125" s="234"/>
      <c r="AB125" s="234"/>
      <c r="AC125" s="234"/>
      <c r="AD125" s="234"/>
      <c r="AE125" s="234"/>
      <c r="AF125" s="234"/>
      <c r="AG125" s="234"/>
      <c r="AH125" s="234"/>
      <c r="AI125" s="234"/>
      <c r="AJ125" s="203"/>
      <c r="AK125" s="59">
        <f t="shared" si="131"/>
        <v>0</v>
      </c>
      <c r="AL125" s="59">
        <f t="shared" si="131"/>
        <v>0</v>
      </c>
      <c r="AM125" s="59">
        <f t="shared" si="132"/>
        <v>0</v>
      </c>
      <c r="AN125" s="59">
        <f t="shared" si="132"/>
        <v>0</v>
      </c>
      <c r="AO125" s="59">
        <f t="shared" si="132"/>
        <v>0</v>
      </c>
      <c r="AP125" s="57">
        <f t="shared" si="132"/>
        <v>0</v>
      </c>
      <c r="AQ125" s="57">
        <f t="shared" si="132"/>
        <v>0</v>
      </c>
      <c r="AR125" s="234">
        <f t="shared" si="132"/>
        <v>0</v>
      </c>
      <c r="AS125" s="234">
        <f t="shared" si="132"/>
        <v>0</v>
      </c>
      <c r="AT125" s="129">
        <f t="shared" si="132"/>
        <v>0</v>
      </c>
    </row>
    <row r="126" spans="1:46" x14ac:dyDescent="0.25">
      <c r="A126" s="4"/>
      <c r="B126" s="36" t="s">
        <v>45</v>
      </c>
      <c r="C126" s="56">
        <v>0</v>
      </c>
      <c r="D126" s="57">
        <v>0</v>
      </c>
      <c r="E126" s="57">
        <v>0</v>
      </c>
      <c r="F126" s="57">
        <v>0</v>
      </c>
      <c r="G126" s="57">
        <v>0</v>
      </c>
      <c r="H126" s="57">
        <v>0</v>
      </c>
      <c r="I126" s="57">
        <v>0</v>
      </c>
      <c r="J126" s="57">
        <v>0</v>
      </c>
      <c r="K126" s="57">
        <v>0</v>
      </c>
      <c r="L126" s="57">
        <v>0</v>
      </c>
      <c r="M126" s="57">
        <v>0</v>
      </c>
      <c r="N126" s="203">
        <v>0</v>
      </c>
      <c r="O126" s="59">
        <v>0</v>
      </c>
      <c r="P126" s="59">
        <v>0</v>
      </c>
      <c r="Q126" s="57">
        <v>0</v>
      </c>
      <c r="R126" s="59">
        <v>0</v>
      </c>
      <c r="S126" s="57">
        <v>0</v>
      </c>
      <c r="T126" s="57">
        <v>0</v>
      </c>
      <c r="U126" s="57">
        <v>0</v>
      </c>
      <c r="V126" s="222">
        <v>0</v>
      </c>
      <c r="W126" s="222">
        <v>0</v>
      </c>
      <c r="X126" s="209">
        <v>0</v>
      </c>
      <c r="Y126" s="234">
        <v>0</v>
      </c>
      <c r="Z126" s="234"/>
      <c r="AA126" s="234"/>
      <c r="AB126" s="234"/>
      <c r="AC126" s="234"/>
      <c r="AD126" s="234"/>
      <c r="AE126" s="234"/>
      <c r="AF126" s="234"/>
      <c r="AG126" s="234"/>
      <c r="AH126" s="234"/>
      <c r="AI126" s="234"/>
      <c r="AJ126" s="203"/>
      <c r="AK126" s="59">
        <f t="shared" si="131"/>
        <v>0</v>
      </c>
      <c r="AL126" s="59">
        <f t="shared" si="131"/>
        <v>0</v>
      </c>
      <c r="AM126" s="59">
        <f t="shared" si="132"/>
        <v>0</v>
      </c>
      <c r="AN126" s="59">
        <f t="shared" si="132"/>
        <v>0</v>
      </c>
      <c r="AO126" s="59">
        <f t="shared" si="132"/>
        <v>0</v>
      </c>
      <c r="AP126" s="57">
        <f t="shared" si="132"/>
        <v>0</v>
      </c>
      <c r="AQ126" s="57">
        <f t="shared" si="132"/>
        <v>0</v>
      </c>
      <c r="AR126" s="234">
        <f t="shared" si="132"/>
        <v>0</v>
      </c>
      <c r="AS126" s="234">
        <f t="shared" si="132"/>
        <v>0</v>
      </c>
      <c r="AT126" s="129">
        <f t="shared" si="132"/>
        <v>0</v>
      </c>
    </row>
    <row r="127" spans="1:46" x14ac:dyDescent="0.25">
      <c r="A127" s="4"/>
      <c r="B127" s="36" t="s">
        <v>46</v>
      </c>
      <c r="C127" s="130">
        <f>SUM(C122:C126)</f>
        <v>239</v>
      </c>
      <c r="D127" s="59">
        <f>SUM(D122:D126)</f>
        <v>261</v>
      </c>
      <c r="E127" s="59">
        <f t="shared" ref="E127:AP127" si="133">SUM(E122:E126)</f>
        <v>312</v>
      </c>
      <c r="F127" s="59">
        <f t="shared" si="133"/>
        <v>329</v>
      </c>
      <c r="G127" s="59">
        <f t="shared" si="133"/>
        <v>320</v>
      </c>
      <c r="H127" s="59">
        <f t="shared" si="133"/>
        <v>265</v>
      </c>
      <c r="I127" s="59">
        <f t="shared" si="133"/>
        <v>257</v>
      </c>
      <c r="J127" s="59">
        <f t="shared" si="133"/>
        <v>234</v>
      </c>
      <c r="K127" s="59">
        <f t="shared" si="133"/>
        <v>237</v>
      </c>
      <c r="L127" s="59">
        <f t="shared" si="133"/>
        <v>218</v>
      </c>
      <c r="M127" s="59">
        <f t="shared" si="133"/>
        <v>179</v>
      </c>
      <c r="N127" s="203">
        <f t="shared" si="133"/>
        <v>156</v>
      </c>
      <c r="O127" s="59">
        <f t="shared" si="133"/>
        <v>145</v>
      </c>
      <c r="P127" s="59">
        <f t="shared" si="133"/>
        <v>99</v>
      </c>
      <c r="Q127" s="59">
        <f t="shared" si="133"/>
        <v>73</v>
      </c>
      <c r="R127" s="59">
        <f t="shared" si="133"/>
        <v>84</v>
      </c>
      <c r="S127" s="59">
        <f t="shared" si="133"/>
        <v>95</v>
      </c>
      <c r="T127" s="59">
        <f t="shared" si="133"/>
        <v>108</v>
      </c>
      <c r="U127" s="59">
        <f>SUM(U122:U126)</f>
        <v>125</v>
      </c>
      <c r="V127" s="234">
        <f t="shared" ref="V127:X127" si="134">SUM(V122:V126)</f>
        <v>120</v>
      </c>
      <c r="W127" s="234">
        <f t="shared" si="134"/>
        <v>127</v>
      </c>
      <c r="X127" s="163">
        <f t="shared" si="134"/>
        <v>126</v>
      </c>
      <c r="Y127" s="234">
        <v>0</v>
      </c>
      <c r="Z127" s="234"/>
      <c r="AA127" s="234"/>
      <c r="AB127" s="234"/>
      <c r="AC127" s="234"/>
      <c r="AD127" s="234"/>
      <c r="AE127" s="234"/>
      <c r="AF127" s="234"/>
      <c r="AG127" s="234"/>
      <c r="AH127" s="234"/>
      <c r="AI127" s="234"/>
      <c r="AJ127" s="203"/>
      <c r="AK127" s="59">
        <f t="shared" si="133"/>
        <v>94</v>
      </c>
      <c r="AL127" s="59">
        <f t="shared" si="133"/>
        <v>162</v>
      </c>
      <c r="AM127" s="59">
        <f t="shared" si="133"/>
        <v>239</v>
      </c>
      <c r="AN127" s="59">
        <f t="shared" si="133"/>
        <v>245</v>
      </c>
      <c r="AO127" s="59">
        <f t="shared" si="133"/>
        <v>225</v>
      </c>
      <c r="AP127" s="57">
        <f t="shared" si="133"/>
        <v>157</v>
      </c>
      <c r="AQ127" s="57">
        <f t="shared" ref="AQ127:AT127" si="135">SUM(AQ122:AQ126)</f>
        <v>132</v>
      </c>
      <c r="AR127" s="234">
        <f t="shared" si="135"/>
        <v>114</v>
      </c>
      <c r="AS127" s="234">
        <f t="shared" si="135"/>
        <v>110</v>
      </c>
      <c r="AT127" s="129">
        <f t="shared" si="135"/>
        <v>92</v>
      </c>
    </row>
    <row r="128" spans="1:46" x14ac:dyDescent="0.25">
      <c r="A128" s="4">
        <f>+A121+1</f>
        <v>18</v>
      </c>
      <c r="B128" s="47" t="s">
        <v>25</v>
      </c>
      <c r="C128" s="131"/>
      <c r="D128" s="67"/>
      <c r="E128" s="67"/>
      <c r="F128" s="67"/>
      <c r="G128" s="67"/>
      <c r="H128" s="132"/>
      <c r="I128" s="67"/>
      <c r="J128" s="132"/>
      <c r="K128" s="67"/>
      <c r="L128" s="132"/>
      <c r="M128" s="132"/>
      <c r="N128" s="217"/>
      <c r="O128" s="132"/>
      <c r="P128" s="65"/>
      <c r="Q128" s="63"/>
      <c r="R128" s="65"/>
      <c r="S128" s="67"/>
      <c r="T128" s="132"/>
      <c r="U128" s="132"/>
      <c r="V128" s="235"/>
      <c r="W128" s="235"/>
      <c r="X128" s="210"/>
      <c r="Y128" s="235"/>
      <c r="Z128" s="235"/>
      <c r="AA128" s="235"/>
      <c r="AB128" s="235"/>
      <c r="AC128" s="235"/>
      <c r="AD128" s="235"/>
      <c r="AE128" s="235"/>
      <c r="AF128" s="235"/>
      <c r="AG128" s="235"/>
      <c r="AH128" s="235"/>
      <c r="AI128" s="235"/>
      <c r="AJ128" s="217"/>
      <c r="AK128" s="132"/>
      <c r="AL128" s="132"/>
      <c r="AM128" s="67"/>
      <c r="AN128" s="132"/>
      <c r="AO128" s="67"/>
      <c r="AP128" s="67"/>
      <c r="AQ128" s="67"/>
      <c r="AR128" s="235"/>
      <c r="AS128" s="235"/>
      <c r="AT128" s="133"/>
    </row>
    <row r="129" spans="1:46" x14ac:dyDescent="0.25">
      <c r="A129" s="4"/>
      <c r="B129" s="36" t="s">
        <v>41</v>
      </c>
      <c r="C129" s="134">
        <v>7</v>
      </c>
      <c r="D129" s="135">
        <v>9</v>
      </c>
      <c r="E129" s="135">
        <v>3</v>
      </c>
      <c r="F129" s="135">
        <v>9</v>
      </c>
      <c r="G129" s="135">
        <v>24</v>
      </c>
      <c r="H129" s="136">
        <v>15</v>
      </c>
      <c r="I129" s="135">
        <v>6</v>
      </c>
      <c r="J129" s="136">
        <v>12</v>
      </c>
      <c r="K129" s="135">
        <v>0</v>
      </c>
      <c r="L129" s="136">
        <v>6</v>
      </c>
      <c r="M129" s="136">
        <v>4</v>
      </c>
      <c r="N129" s="218">
        <v>11</v>
      </c>
      <c r="O129" s="136">
        <v>17</v>
      </c>
      <c r="P129" s="188">
        <v>0</v>
      </c>
      <c r="Q129" s="188">
        <v>0</v>
      </c>
      <c r="R129" s="188">
        <v>0</v>
      </c>
      <c r="S129" s="188">
        <v>0</v>
      </c>
      <c r="T129" s="188">
        <v>0</v>
      </c>
      <c r="U129" s="188">
        <v>0</v>
      </c>
      <c r="V129" s="236">
        <v>0</v>
      </c>
      <c r="W129" s="236">
        <v>0</v>
      </c>
      <c r="X129" s="211">
        <v>0</v>
      </c>
      <c r="Y129" s="205">
        <v>0</v>
      </c>
      <c r="Z129" s="205"/>
      <c r="AA129" s="205"/>
      <c r="AB129" s="205"/>
      <c r="AC129" s="205"/>
      <c r="AD129" s="205"/>
      <c r="AE129" s="205"/>
      <c r="AF129" s="205"/>
      <c r="AG129" s="205"/>
      <c r="AH129" s="205"/>
      <c r="AI129" s="205"/>
      <c r="AJ129" s="218"/>
      <c r="AK129" s="204">
        <f t="shared" ref="AK129:AL133" si="136">C129-O129</f>
        <v>-10</v>
      </c>
      <c r="AL129" s="136">
        <f t="shared" si="136"/>
        <v>9</v>
      </c>
      <c r="AM129" s="59">
        <f t="shared" ref="AM129:AT133" si="137">IF(Q129=0,0,E129-Q129)</f>
        <v>0</v>
      </c>
      <c r="AN129" s="59">
        <f t="shared" si="137"/>
        <v>0</v>
      </c>
      <c r="AO129" s="59">
        <f t="shared" si="137"/>
        <v>0</v>
      </c>
      <c r="AP129" s="57">
        <f t="shared" si="137"/>
        <v>0</v>
      </c>
      <c r="AQ129" s="57">
        <f t="shared" si="137"/>
        <v>0</v>
      </c>
      <c r="AR129" s="234">
        <f t="shared" si="137"/>
        <v>0</v>
      </c>
      <c r="AS129" s="234">
        <f t="shared" si="137"/>
        <v>0</v>
      </c>
      <c r="AT129" s="129">
        <f t="shared" si="137"/>
        <v>0</v>
      </c>
    </row>
    <row r="130" spans="1:46" x14ac:dyDescent="0.25">
      <c r="A130" s="4"/>
      <c r="B130" s="36" t="s">
        <v>42</v>
      </c>
      <c r="C130" s="134">
        <v>1</v>
      </c>
      <c r="D130" s="135">
        <v>0</v>
      </c>
      <c r="E130" s="135">
        <v>2</v>
      </c>
      <c r="F130" s="135">
        <v>4</v>
      </c>
      <c r="G130" s="135">
        <v>13</v>
      </c>
      <c r="H130" s="136">
        <v>9</v>
      </c>
      <c r="I130" s="135">
        <v>1</v>
      </c>
      <c r="J130" s="136">
        <v>4</v>
      </c>
      <c r="K130" s="135">
        <v>1</v>
      </c>
      <c r="L130" s="136">
        <v>1</v>
      </c>
      <c r="M130" s="136">
        <v>0</v>
      </c>
      <c r="N130" s="218">
        <v>1</v>
      </c>
      <c r="O130" s="136">
        <v>1</v>
      </c>
      <c r="P130" s="188">
        <v>0</v>
      </c>
      <c r="Q130" s="188">
        <v>0</v>
      </c>
      <c r="R130" s="188">
        <v>0</v>
      </c>
      <c r="S130" s="188">
        <v>0</v>
      </c>
      <c r="T130" s="188">
        <v>0</v>
      </c>
      <c r="U130" s="188">
        <v>0</v>
      </c>
      <c r="V130" s="236">
        <v>0</v>
      </c>
      <c r="W130" s="236">
        <v>0</v>
      </c>
      <c r="X130" s="211">
        <v>0</v>
      </c>
      <c r="Y130" s="205">
        <v>0</v>
      </c>
      <c r="Z130" s="205"/>
      <c r="AA130" s="205"/>
      <c r="AB130" s="205"/>
      <c r="AC130" s="205"/>
      <c r="AD130" s="205"/>
      <c r="AE130" s="205"/>
      <c r="AF130" s="205"/>
      <c r="AG130" s="205"/>
      <c r="AH130" s="205"/>
      <c r="AI130" s="205"/>
      <c r="AJ130" s="218"/>
      <c r="AK130" s="205">
        <f t="shared" si="136"/>
        <v>0</v>
      </c>
      <c r="AL130" s="136">
        <f t="shared" si="136"/>
        <v>0</v>
      </c>
      <c r="AM130" s="59">
        <f t="shared" si="137"/>
        <v>0</v>
      </c>
      <c r="AN130" s="59">
        <f t="shared" si="137"/>
        <v>0</v>
      </c>
      <c r="AO130" s="59">
        <f t="shared" si="137"/>
        <v>0</v>
      </c>
      <c r="AP130" s="57">
        <f t="shared" si="137"/>
        <v>0</v>
      </c>
      <c r="AQ130" s="57">
        <f t="shared" si="137"/>
        <v>0</v>
      </c>
      <c r="AR130" s="234">
        <f t="shared" si="137"/>
        <v>0</v>
      </c>
      <c r="AS130" s="234">
        <f t="shared" si="137"/>
        <v>0</v>
      </c>
      <c r="AT130" s="129">
        <f t="shared" si="137"/>
        <v>0</v>
      </c>
    </row>
    <row r="131" spans="1:46" x14ac:dyDescent="0.25">
      <c r="A131" s="4"/>
      <c r="B131" s="36" t="s">
        <v>43</v>
      </c>
      <c r="C131" s="134">
        <v>2</v>
      </c>
      <c r="D131" s="135">
        <v>1</v>
      </c>
      <c r="E131" s="135">
        <v>5</v>
      </c>
      <c r="F131" s="135">
        <v>2</v>
      </c>
      <c r="G131" s="135">
        <v>0</v>
      </c>
      <c r="H131" s="136">
        <v>0</v>
      </c>
      <c r="I131" s="135">
        <v>1</v>
      </c>
      <c r="J131" s="136">
        <v>2</v>
      </c>
      <c r="K131" s="135">
        <v>2</v>
      </c>
      <c r="L131" s="136">
        <v>0</v>
      </c>
      <c r="M131" s="136">
        <v>1</v>
      </c>
      <c r="N131" s="218">
        <v>1</v>
      </c>
      <c r="O131" s="136">
        <v>0</v>
      </c>
      <c r="P131" s="188">
        <v>0</v>
      </c>
      <c r="Q131" s="188">
        <v>0</v>
      </c>
      <c r="R131" s="188">
        <v>0</v>
      </c>
      <c r="S131" s="188">
        <v>0</v>
      </c>
      <c r="T131" s="188">
        <v>0</v>
      </c>
      <c r="U131" s="188">
        <v>0</v>
      </c>
      <c r="V131" s="236">
        <v>2</v>
      </c>
      <c r="W131" s="236">
        <v>0</v>
      </c>
      <c r="X131" s="211">
        <v>0</v>
      </c>
      <c r="Y131" s="205">
        <v>0</v>
      </c>
      <c r="Z131" s="205"/>
      <c r="AA131" s="205"/>
      <c r="AB131" s="205"/>
      <c r="AC131" s="205"/>
      <c r="AD131" s="205"/>
      <c r="AE131" s="205"/>
      <c r="AF131" s="205"/>
      <c r="AG131" s="205"/>
      <c r="AH131" s="205"/>
      <c r="AI131" s="205"/>
      <c r="AJ131" s="218"/>
      <c r="AK131" s="205">
        <f t="shared" si="136"/>
        <v>2</v>
      </c>
      <c r="AL131" s="136">
        <f t="shared" si="136"/>
        <v>1</v>
      </c>
      <c r="AM131" s="59">
        <f t="shared" si="137"/>
        <v>0</v>
      </c>
      <c r="AN131" s="59">
        <f t="shared" si="137"/>
        <v>0</v>
      </c>
      <c r="AO131" s="59">
        <f t="shared" si="137"/>
        <v>0</v>
      </c>
      <c r="AP131" s="57">
        <f t="shared" si="137"/>
        <v>0</v>
      </c>
      <c r="AQ131" s="57">
        <f t="shared" si="137"/>
        <v>0</v>
      </c>
      <c r="AR131" s="234">
        <f t="shared" si="137"/>
        <v>0</v>
      </c>
      <c r="AS131" s="234">
        <f t="shared" si="137"/>
        <v>0</v>
      </c>
      <c r="AT131" s="129">
        <f t="shared" si="137"/>
        <v>0</v>
      </c>
    </row>
    <row r="132" spans="1:46" x14ac:dyDescent="0.25">
      <c r="A132" s="4"/>
      <c r="B132" s="36" t="s">
        <v>44</v>
      </c>
      <c r="C132" s="134">
        <v>1</v>
      </c>
      <c r="D132" s="135">
        <v>0</v>
      </c>
      <c r="E132" s="135">
        <v>1</v>
      </c>
      <c r="F132" s="135">
        <v>1</v>
      </c>
      <c r="G132" s="135">
        <v>2</v>
      </c>
      <c r="H132" s="136">
        <v>1</v>
      </c>
      <c r="I132" s="135">
        <v>0</v>
      </c>
      <c r="J132" s="136">
        <v>0</v>
      </c>
      <c r="K132" s="135">
        <v>0</v>
      </c>
      <c r="L132" s="136">
        <v>1</v>
      </c>
      <c r="M132" s="136">
        <v>0</v>
      </c>
      <c r="N132" s="218">
        <v>1</v>
      </c>
      <c r="O132" s="136">
        <v>0</v>
      </c>
      <c r="P132" s="188">
        <v>0</v>
      </c>
      <c r="Q132" s="188">
        <v>0</v>
      </c>
      <c r="R132" s="188">
        <v>0</v>
      </c>
      <c r="S132" s="188">
        <v>0</v>
      </c>
      <c r="T132" s="188">
        <v>0</v>
      </c>
      <c r="U132" s="188">
        <v>0</v>
      </c>
      <c r="V132" s="236">
        <v>1</v>
      </c>
      <c r="W132" s="236">
        <v>0</v>
      </c>
      <c r="X132" s="211">
        <v>0</v>
      </c>
      <c r="Y132" s="205">
        <v>0</v>
      </c>
      <c r="Z132" s="205"/>
      <c r="AA132" s="205"/>
      <c r="AB132" s="205"/>
      <c r="AC132" s="205"/>
      <c r="AD132" s="205"/>
      <c r="AE132" s="205"/>
      <c r="AF132" s="205"/>
      <c r="AG132" s="205"/>
      <c r="AH132" s="205"/>
      <c r="AI132" s="205"/>
      <c r="AJ132" s="218"/>
      <c r="AK132" s="205">
        <f t="shared" si="136"/>
        <v>1</v>
      </c>
      <c r="AL132" s="136">
        <f t="shared" si="136"/>
        <v>0</v>
      </c>
      <c r="AM132" s="59">
        <f t="shared" si="137"/>
        <v>0</v>
      </c>
      <c r="AN132" s="59">
        <f t="shared" si="137"/>
        <v>0</v>
      </c>
      <c r="AO132" s="59">
        <f t="shared" si="137"/>
        <v>0</v>
      </c>
      <c r="AP132" s="57">
        <f t="shared" si="137"/>
        <v>0</v>
      </c>
      <c r="AQ132" s="57">
        <f t="shared" si="137"/>
        <v>0</v>
      </c>
      <c r="AR132" s="234">
        <f t="shared" si="137"/>
        <v>-1</v>
      </c>
      <c r="AS132" s="234">
        <f t="shared" si="137"/>
        <v>0</v>
      </c>
      <c r="AT132" s="129">
        <f t="shared" si="137"/>
        <v>0</v>
      </c>
    </row>
    <row r="133" spans="1:46" x14ac:dyDescent="0.25">
      <c r="A133" s="4"/>
      <c r="B133" s="36" t="s">
        <v>45</v>
      </c>
      <c r="C133" s="134">
        <v>0</v>
      </c>
      <c r="D133" s="135">
        <v>0</v>
      </c>
      <c r="E133" s="135">
        <v>0</v>
      </c>
      <c r="F133" s="135">
        <v>0</v>
      </c>
      <c r="G133" s="135">
        <v>0</v>
      </c>
      <c r="H133" s="136">
        <v>0</v>
      </c>
      <c r="I133" s="135">
        <v>0</v>
      </c>
      <c r="J133" s="136">
        <v>0</v>
      </c>
      <c r="K133" s="135">
        <v>0</v>
      </c>
      <c r="L133" s="136">
        <v>0</v>
      </c>
      <c r="M133" s="136">
        <v>0</v>
      </c>
      <c r="N133" s="218">
        <v>0</v>
      </c>
      <c r="O133" s="136">
        <v>0</v>
      </c>
      <c r="P133" s="188">
        <v>0</v>
      </c>
      <c r="Q133" s="188">
        <v>0</v>
      </c>
      <c r="R133" s="188">
        <v>0</v>
      </c>
      <c r="S133" s="188">
        <v>0</v>
      </c>
      <c r="T133" s="188">
        <v>0</v>
      </c>
      <c r="U133" s="188">
        <v>0</v>
      </c>
      <c r="V133" s="236">
        <v>0</v>
      </c>
      <c r="W133" s="236">
        <v>0</v>
      </c>
      <c r="X133" s="211">
        <v>0</v>
      </c>
      <c r="Y133" s="205">
        <v>0</v>
      </c>
      <c r="Z133" s="205"/>
      <c r="AA133" s="205"/>
      <c r="AB133" s="205"/>
      <c r="AC133" s="205"/>
      <c r="AD133" s="205"/>
      <c r="AE133" s="205"/>
      <c r="AF133" s="205"/>
      <c r="AG133" s="205"/>
      <c r="AH133" s="205"/>
      <c r="AI133" s="205"/>
      <c r="AJ133" s="218"/>
      <c r="AK133" s="205">
        <f t="shared" si="136"/>
        <v>0</v>
      </c>
      <c r="AL133" s="136">
        <f t="shared" si="136"/>
        <v>0</v>
      </c>
      <c r="AM133" s="59">
        <f t="shared" si="137"/>
        <v>0</v>
      </c>
      <c r="AN133" s="59">
        <f t="shared" si="137"/>
        <v>0</v>
      </c>
      <c r="AO133" s="59">
        <f t="shared" si="137"/>
        <v>0</v>
      </c>
      <c r="AP133" s="57">
        <f t="shared" si="137"/>
        <v>0</v>
      </c>
      <c r="AQ133" s="57">
        <f t="shared" si="137"/>
        <v>0</v>
      </c>
      <c r="AR133" s="234">
        <f t="shared" si="137"/>
        <v>0</v>
      </c>
      <c r="AS133" s="234">
        <f t="shared" si="137"/>
        <v>0</v>
      </c>
      <c r="AT133" s="129">
        <f t="shared" si="137"/>
        <v>0</v>
      </c>
    </row>
    <row r="134" spans="1:46" x14ac:dyDescent="0.25">
      <c r="A134" s="4"/>
      <c r="B134" s="36" t="s">
        <v>46</v>
      </c>
      <c r="C134" s="138">
        <f>SUM(C129:C133)</f>
        <v>11</v>
      </c>
      <c r="D134" s="136">
        <f>SUM(D129:D133)</f>
        <v>10</v>
      </c>
      <c r="E134" s="136">
        <f t="shared" ref="E134:T134" si="138">SUM(E129:E133)</f>
        <v>11</v>
      </c>
      <c r="F134" s="136">
        <f t="shared" si="138"/>
        <v>16</v>
      </c>
      <c r="G134" s="136">
        <f t="shared" si="138"/>
        <v>39</v>
      </c>
      <c r="H134" s="136">
        <f t="shared" si="138"/>
        <v>25</v>
      </c>
      <c r="I134" s="136">
        <f t="shared" si="138"/>
        <v>8</v>
      </c>
      <c r="J134" s="136">
        <f t="shared" si="138"/>
        <v>18</v>
      </c>
      <c r="K134" s="136">
        <f t="shared" si="138"/>
        <v>3</v>
      </c>
      <c r="L134" s="136">
        <f t="shared" si="138"/>
        <v>8</v>
      </c>
      <c r="M134" s="136">
        <f t="shared" si="138"/>
        <v>5</v>
      </c>
      <c r="N134" s="218">
        <f t="shared" si="138"/>
        <v>14</v>
      </c>
      <c r="O134" s="136">
        <f t="shared" si="138"/>
        <v>18</v>
      </c>
      <c r="P134" s="188">
        <f t="shared" si="138"/>
        <v>0</v>
      </c>
      <c r="Q134" s="188">
        <f t="shared" si="138"/>
        <v>0</v>
      </c>
      <c r="R134" s="188">
        <f t="shared" si="138"/>
        <v>0</v>
      </c>
      <c r="S134" s="136">
        <f t="shared" si="138"/>
        <v>0</v>
      </c>
      <c r="T134" s="136">
        <f t="shared" si="138"/>
        <v>0</v>
      </c>
      <c r="U134" s="136">
        <f>SUM(U129:U133)</f>
        <v>0</v>
      </c>
      <c r="V134" s="205">
        <f t="shared" ref="V134:X134" si="139">SUM(V129:V133)</f>
        <v>3</v>
      </c>
      <c r="W134" s="205">
        <f t="shared" si="139"/>
        <v>0</v>
      </c>
      <c r="X134" s="211">
        <f t="shared" si="139"/>
        <v>0</v>
      </c>
      <c r="Y134" s="205">
        <f t="shared" ref="Y134" si="140">SUM(Y129:Y133)</f>
        <v>0</v>
      </c>
      <c r="Z134" s="205"/>
      <c r="AA134" s="205"/>
      <c r="AB134" s="205"/>
      <c r="AC134" s="205"/>
      <c r="AD134" s="205"/>
      <c r="AE134" s="205"/>
      <c r="AF134" s="205"/>
      <c r="AG134" s="205"/>
      <c r="AH134" s="205"/>
      <c r="AI134" s="205"/>
      <c r="AJ134" s="218"/>
      <c r="AK134" s="205">
        <f>SUM(AK129:AK133)</f>
        <v>-7</v>
      </c>
      <c r="AL134" s="136">
        <f>SUM(AL129:AL133)</f>
        <v>10</v>
      </c>
      <c r="AM134" s="136">
        <f t="shared" ref="AM134:AP134" si="141">SUM(AM129:AM133)</f>
        <v>0</v>
      </c>
      <c r="AN134" s="136">
        <f t="shared" si="141"/>
        <v>0</v>
      </c>
      <c r="AO134" s="136">
        <f t="shared" si="141"/>
        <v>0</v>
      </c>
      <c r="AP134" s="135">
        <f t="shared" si="141"/>
        <v>0</v>
      </c>
      <c r="AQ134" s="135">
        <f t="shared" ref="AQ134:AT134" si="142">SUM(AQ129:AQ133)</f>
        <v>0</v>
      </c>
      <c r="AR134" s="205">
        <f t="shared" si="142"/>
        <v>-1</v>
      </c>
      <c r="AS134" s="205">
        <f t="shared" si="142"/>
        <v>0</v>
      </c>
      <c r="AT134" s="137">
        <f t="shared" si="142"/>
        <v>0</v>
      </c>
    </row>
    <row r="135" spans="1:46" x14ac:dyDescent="0.25">
      <c r="A135" s="4">
        <f>+A128+1</f>
        <v>19</v>
      </c>
      <c r="B135" s="48" t="s">
        <v>24</v>
      </c>
      <c r="C135" s="139"/>
      <c r="D135" s="127"/>
      <c r="E135" s="127"/>
      <c r="F135" s="127"/>
      <c r="G135" s="127"/>
      <c r="H135" s="139"/>
      <c r="I135" s="127"/>
      <c r="J135" s="139"/>
      <c r="K135" s="127"/>
      <c r="L135" s="139"/>
      <c r="M135" s="139"/>
      <c r="N135" s="219"/>
      <c r="O135" s="139"/>
      <c r="P135" s="124"/>
      <c r="Q135" s="123"/>
      <c r="R135" s="124"/>
      <c r="S135" s="127"/>
      <c r="T135" s="139"/>
      <c r="U135" s="139"/>
      <c r="V135" s="237"/>
      <c r="W135" s="237"/>
      <c r="X135" s="212"/>
      <c r="Y135" s="237"/>
      <c r="Z135" s="237"/>
      <c r="AA135" s="237"/>
      <c r="AB135" s="237"/>
      <c r="AC135" s="237"/>
      <c r="AD135" s="237"/>
      <c r="AE135" s="237"/>
      <c r="AF135" s="237"/>
      <c r="AG135" s="237"/>
      <c r="AH135" s="237"/>
      <c r="AI135" s="237"/>
      <c r="AJ135" s="219"/>
      <c r="AK135" s="139"/>
      <c r="AL135" s="139"/>
      <c r="AM135" s="127"/>
      <c r="AN135" s="139"/>
      <c r="AO135" s="127"/>
      <c r="AP135" s="127"/>
      <c r="AQ135" s="127"/>
      <c r="AR135" s="237"/>
      <c r="AS135" s="237"/>
      <c r="AT135" s="140"/>
    </row>
    <row r="136" spans="1:46" x14ac:dyDescent="0.25">
      <c r="A136" s="4"/>
      <c r="B136" s="36" t="s">
        <v>41</v>
      </c>
      <c r="C136" s="142">
        <f>66+612</f>
        <v>678</v>
      </c>
      <c r="D136" s="143">
        <f>86+685</f>
        <v>771</v>
      </c>
      <c r="E136" s="143">
        <f>98+751</f>
        <v>849</v>
      </c>
      <c r="F136" s="143">
        <f>89+801</f>
        <v>890</v>
      </c>
      <c r="G136" s="143">
        <f>108+811</f>
        <v>919</v>
      </c>
      <c r="H136" s="144">
        <f>94+735</f>
        <v>829</v>
      </c>
      <c r="I136" s="143">
        <f>100+655</f>
        <v>755</v>
      </c>
      <c r="J136" s="144">
        <f>100+662</f>
        <v>762</v>
      </c>
      <c r="K136" s="143">
        <f>95+566</f>
        <v>661</v>
      </c>
      <c r="L136" s="144">
        <f>88+468</f>
        <v>556</v>
      </c>
      <c r="M136" s="144">
        <f>84+480</f>
        <v>564</v>
      </c>
      <c r="N136" s="220">
        <f>93+555</f>
        <v>648</v>
      </c>
      <c r="O136" s="144">
        <v>569</v>
      </c>
      <c r="P136" s="194">
        <f>41+300</f>
        <v>341</v>
      </c>
      <c r="Q136" s="194">
        <v>287</v>
      </c>
      <c r="R136" s="194">
        <v>265</v>
      </c>
      <c r="S136" s="143">
        <v>270</v>
      </c>
      <c r="T136" s="144">
        <v>246</v>
      </c>
      <c r="U136" s="144">
        <v>284</v>
      </c>
      <c r="V136" s="206">
        <v>258</v>
      </c>
      <c r="W136" s="206">
        <v>409</v>
      </c>
      <c r="X136" s="213">
        <v>363</v>
      </c>
      <c r="Y136" s="206">
        <v>336</v>
      </c>
      <c r="Z136" s="206"/>
      <c r="AA136" s="206"/>
      <c r="AB136" s="206"/>
      <c r="AC136" s="206"/>
      <c r="AD136" s="206"/>
      <c r="AE136" s="206"/>
      <c r="AF136" s="206"/>
      <c r="AG136" s="206"/>
      <c r="AH136" s="206"/>
      <c r="AI136" s="206"/>
      <c r="AJ136" s="220"/>
      <c r="AK136" s="206">
        <f t="shared" ref="AK136:AL140" si="143">C136-O136</f>
        <v>109</v>
      </c>
      <c r="AL136" s="144">
        <f t="shared" si="143"/>
        <v>430</v>
      </c>
      <c r="AM136" s="59">
        <f t="shared" ref="AM136:AT140" si="144">IF(Q136=0,0,E136-Q136)</f>
        <v>562</v>
      </c>
      <c r="AN136" s="59">
        <f t="shared" si="144"/>
        <v>625</v>
      </c>
      <c r="AO136" s="59">
        <f t="shared" si="144"/>
        <v>649</v>
      </c>
      <c r="AP136" s="57">
        <f t="shared" si="144"/>
        <v>583</v>
      </c>
      <c r="AQ136" s="57">
        <f t="shared" si="144"/>
        <v>471</v>
      </c>
      <c r="AR136" s="234">
        <f t="shared" si="144"/>
        <v>504</v>
      </c>
      <c r="AS136" s="234">
        <f t="shared" si="144"/>
        <v>252</v>
      </c>
      <c r="AT136" s="129">
        <f t="shared" si="144"/>
        <v>193</v>
      </c>
    </row>
    <row r="137" spans="1:46" x14ac:dyDescent="0.25">
      <c r="A137" s="4"/>
      <c r="B137" s="36" t="s">
        <v>42</v>
      </c>
      <c r="C137" s="142">
        <f>30+183</f>
        <v>213</v>
      </c>
      <c r="D137" s="143">
        <f>36+198</f>
        <v>234</v>
      </c>
      <c r="E137" s="143">
        <f>54+290</f>
        <v>344</v>
      </c>
      <c r="F137" s="143">
        <f>53+280</f>
        <v>333</v>
      </c>
      <c r="G137" s="143">
        <f>56+277</f>
        <v>333</v>
      </c>
      <c r="H137" s="144">
        <f>60+292</f>
        <v>352</v>
      </c>
      <c r="I137" s="143">
        <f>64+306</f>
        <v>370</v>
      </c>
      <c r="J137" s="144">
        <f>58+269</f>
        <v>327</v>
      </c>
      <c r="K137" s="143">
        <f>47+231</f>
        <v>278</v>
      </c>
      <c r="L137" s="144">
        <f>40+175</f>
        <v>215</v>
      </c>
      <c r="M137" s="144">
        <f>30+140</f>
        <v>170</v>
      </c>
      <c r="N137" s="220">
        <f>30+146</f>
        <v>176</v>
      </c>
      <c r="O137" s="144">
        <v>178</v>
      </c>
      <c r="P137" s="194">
        <f>27+136</f>
        <v>163</v>
      </c>
      <c r="Q137" s="194">
        <v>151</v>
      </c>
      <c r="R137" s="194">
        <v>136</v>
      </c>
      <c r="S137" s="143">
        <v>118</v>
      </c>
      <c r="T137" s="144">
        <v>97</v>
      </c>
      <c r="U137" s="144">
        <v>94</v>
      </c>
      <c r="V137" s="206">
        <v>101</v>
      </c>
      <c r="W137" s="206">
        <v>99</v>
      </c>
      <c r="X137" s="213">
        <v>91</v>
      </c>
      <c r="Y137" s="206">
        <v>92</v>
      </c>
      <c r="Z137" s="206"/>
      <c r="AA137" s="206"/>
      <c r="AB137" s="206"/>
      <c r="AC137" s="206"/>
      <c r="AD137" s="206"/>
      <c r="AE137" s="206"/>
      <c r="AF137" s="206"/>
      <c r="AG137" s="206"/>
      <c r="AH137" s="206"/>
      <c r="AI137" s="206"/>
      <c r="AJ137" s="220"/>
      <c r="AK137" s="206">
        <f t="shared" si="143"/>
        <v>35</v>
      </c>
      <c r="AL137" s="144">
        <f t="shared" si="143"/>
        <v>71</v>
      </c>
      <c r="AM137" s="59">
        <f t="shared" si="144"/>
        <v>193</v>
      </c>
      <c r="AN137" s="59">
        <f t="shared" si="144"/>
        <v>197</v>
      </c>
      <c r="AO137" s="59">
        <f t="shared" si="144"/>
        <v>215</v>
      </c>
      <c r="AP137" s="57">
        <f t="shared" si="144"/>
        <v>255</v>
      </c>
      <c r="AQ137" s="57">
        <f t="shared" si="144"/>
        <v>276</v>
      </c>
      <c r="AR137" s="234">
        <f t="shared" si="144"/>
        <v>226</v>
      </c>
      <c r="AS137" s="234">
        <f t="shared" si="144"/>
        <v>179</v>
      </c>
      <c r="AT137" s="129">
        <f t="shared" si="144"/>
        <v>124</v>
      </c>
    </row>
    <row r="138" spans="1:46" x14ac:dyDescent="0.25">
      <c r="A138" s="4"/>
      <c r="B138" s="36" t="s">
        <v>43</v>
      </c>
      <c r="C138" s="142">
        <v>2</v>
      </c>
      <c r="D138" s="143">
        <v>6</v>
      </c>
      <c r="E138" s="143">
        <v>5</v>
      </c>
      <c r="F138" s="143">
        <v>5</v>
      </c>
      <c r="G138" s="143">
        <v>8</v>
      </c>
      <c r="H138" s="144">
        <v>7</v>
      </c>
      <c r="I138" s="143">
        <v>8</v>
      </c>
      <c r="J138" s="144">
        <v>8</v>
      </c>
      <c r="K138" s="143">
        <v>6</v>
      </c>
      <c r="L138" s="144">
        <v>5</v>
      </c>
      <c r="M138" s="144">
        <v>3</v>
      </c>
      <c r="N138" s="220">
        <v>5</v>
      </c>
      <c r="O138" s="144">
        <v>7</v>
      </c>
      <c r="P138" s="194">
        <v>5</v>
      </c>
      <c r="Q138" s="194">
        <v>7</v>
      </c>
      <c r="R138" s="194">
        <v>9</v>
      </c>
      <c r="S138" s="143">
        <v>9</v>
      </c>
      <c r="T138" s="144">
        <v>14</v>
      </c>
      <c r="U138" s="144">
        <v>8</v>
      </c>
      <c r="V138" s="206">
        <v>28</v>
      </c>
      <c r="W138" s="206">
        <v>32</v>
      </c>
      <c r="X138" s="213">
        <v>23</v>
      </c>
      <c r="Y138" s="206">
        <v>22</v>
      </c>
      <c r="Z138" s="206"/>
      <c r="AA138" s="206"/>
      <c r="AB138" s="206"/>
      <c r="AC138" s="206"/>
      <c r="AD138" s="206"/>
      <c r="AE138" s="206"/>
      <c r="AF138" s="206"/>
      <c r="AG138" s="206"/>
      <c r="AH138" s="206"/>
      <c r="AI138" s="206"/>
      <c r="AJ138" s="220"/>
      <c r="AK138" s="206">
        <f t="shared" si="143"/>
        <v>-5</v>
      </c>
      <c r="AL138" s="144">
        <f t="shared" si="143"/>
        <v>1</v>
      </c>
      <c r="AM138" s="59">
        <f t="shared" si="144"/>
        <v>-2</v>
      </c>
      <c r="AN138" s="59">
        <f t="shared" si="144"/>
        <v>-4</v>
      </c>
      <c r="AO138" s="59">
        <f t="shared" si="144"/>
        <v>-1</v>
      </c>
      <c r="AP138" s="57">
        <f t="shared" si="144"/>
        <v>-7</v>
      </c>
      <c r="AQ138" s="57">
        <f t="shared" si="144"/>
        <v>0</v>
      </c>
      <c r="AR138" s="234">
        <f t="shared" si="144"/>
        <v>-20</v>
      </c>
      <c r="AS138" s="234">
        <f t="shared" si="144"/>
        <v>-26</v>
      </c>
      <c r="AT138" s="129">
        <f t="shared" si="144"/>
        <v>-18</v>
      </c>
    </row>
    <row r="139" spans="1:46" x14ac:dyDescent="0.25">
      <c r="A139" s="4"/>
      <c r="B139" s="36" t="s">
        <v>44</v>
      </c>
      <c r="C139" s="142">
        <v>1</v>
      </c>
      <c r="D139" s="143">
        <v>1</v>
      </c>
      <c r="E139" s="143">
        <v>2</v>
      </c>
      <c r="F139" s="143">
        <v>1</v>
      </c>
      <c r="G139" s="143">
        <v>1</v>
      </c>
      <c r="H139" s="144">
        <v>0</v>
      </c>
      <c r="I139" s="143">
        <v>1</v>
      </c>
      <c r="J139" s="144">
        <v>2</v>
      </c>
      <c r="K139" s="143">
        <v>3</v>
      </c>
      <c r="L139" s="144">
        <v>2</v>
      </c>
      <c r="M139" s="144">
        <v>3</v>
      </c>
      <c r="N139" s="220">
        <v>0</v>
      </c>
      <c r="O139" s="144">
        <v>0</v>
      </c>
      <c r="P139" s="194">
        <v>0</v>
      </c>
      <c r="Q139" s="194">
        <v>0</v>
      </c>
      <c r="R139" s="194">
        <v>0</v>
      </c>
      <c r="S139" s="143">
        <v>0</v>
      </c>
      <c r="T139" s="144">
        <v>2</v>
      </c>
      <c r="U139" s="144">
        <v>1</v>
      </c>
      <c r="V139" s="206">
        <v>3</v>
      </c>
      <c r="W139" s="206">
        <v>3</v>
      </c>
      <c r="X139" s="213">
        <v>3</v>
      </c>
      <c r="Y139" s="206">
        <v>3</v>
      </c>
      <c r="Z139" s="206"/>
      <c r="AA139" s="206"/>
      <c r="AB139" s="206"/>
      <c r="AC139" s="206"/>
      <c r="AD139" s="206"/>
      <c r="AE139" s="206"/>
      <c r="AF139" s="206"/>
      <c r="AG139" s="206"/>
      <c r="AH139" s="206"/>
      <c r="AI139" s="206"/>
      <c r="AJ139" s="220"/>
      <c r="AK139" s="206">
        <f t="shared" si="143"/>
        <v>1</v>
      </c>
      <c r="AL139" s="144">
        <f t="shared" si="143"/>
        <v>1</v>
      </c>
      <c r="AM139" s="59">
        <f t="shared" si="144"/>
        <v>0</v>
      </c>
      <c r="AN139" s="59">
        <f t="shared" si="144"/>
        <v>0</v>
      </c>
      <c r="AO139" s="59">
        <f t="shared" si="144"/>
        <v>0</v>
      </c>
      <c r="AP139" s="57">
        <f t="shared" si="144"/>
        <v>-2</v>
      </c>
      <c r="AQ139" s="57">
        <f t="shared" si="144"/>
        <v>0</v>
      </c>
      <c r="AR139" s="234">
        <f t="shared" si="144"/>
        <v>-1</v>
      </c>
      <c r="AS139" s="234">
        <f t="shared" si="144"/>
        <v>0</v>
      </c>
      <c r="AT139" s="129">
        <f t="shared" si="144"/>
        <v>-1</v>
      </c>
    </row>
    <row r="140" spans="1:46" x14ac:dyDescent="0.25">
      <c r="A140" s="4"/>
      <c r="B140" s="36" t="s">
        <v>45</v>
      </c>
      <c r="C140" s="142">
        <v>0</v>
      </c>
      <c r="D140" s="143">
        <v>0</v>
      </c>
      <c r="E140" s="143">
        <v>0</v>
      </c>
      <c r="F140" s="143">
        <v>0</v>
      </c>
      <c r="G140" s="143">
        <v>0</v>
      </c>
      <c r="H140" s="144">
        <v>0</v>
      </c>
      <c r="I140" s="143">
        <v>0</v>
      </c>
      <c r="J140" s="144">
        <v>0</v>
      </c>
      <c r="K140" s="143">
        <v>0</v>
      </c>
      <c r="L140" s="144">
        <v>0</v>
      </c>
      <c r="M140" s="144">
        <v>0</v>
      </c>
      <c r="N140" s="220">
        <v>0</v>
      </c>
      <c r="O140" s="144">
        <v>0</v>
      </c>
      <c r="P140" s="194">
        <v>0</v>
      </c>
      <c r="Q140" s="194">
        <v>0</v>
      </c>
      <c r="R140" s="194">
        <v>0</v>
      </c>
      <c r="S140" s="143">
        <v>0</v>
      </c>
      <c r="T140" s="144">
        <v>0</v>
      </c>
      <c r="U140" s="144">
        <v>0</v>
      </c>
      <c r="V140" s="206">
        <v>0</v>
      </c>
      <c r="W140" s="206">
        <v>0</v>
      </c>
      <c r="X140" s="213">
        <v>0</v>
      </c>
      <c r="Y140" s="206">
        <v>0</v>
      </c>
      <c r="Z140" s="206"/>
      <c r="AA140" s="206"/>
      <c r="AB140" s="206"/>
      <c r="AC140" s="206"/>
      <c r="AD140" s="206"/>
      <c r="AE140" s="206"/>
      <c r="AF140" s="206"/>
      <c r="AG140" s="206"/>
      <c r="AH140" s="206"/>
      <c r="AI140" s="206"/>
      <c r="AJ140" s="220"/>
      <c r="AK140" s="206">
        <f t="shared" si="143"/>
        <v>0</v>
      </c>
      <c r="AL140" s="144">
        <f t="shared" si="143"/>
        <v>0</v>
      </c>
      <c r="AM140" s="59">
        <f t="shared" si="144"/>
        <v>0</v>
      </c>
      <c r="AN140" s="59">
        <f t="shared" si="144"/>
        <v>0</v>
      </c>
      <c r="AO140" s="59">
        <f t="shared" si="144"/>
        <v>0</v>
      </c>
      <c r="AP140" s="57">
        <f t="shared" si="144"/>
        <v>0</v>
      </c>
      <c r="AQ140" s="57">
        <f t="shared" si="144"/>
        <v>0</v>
      </c>
      <c r="AR140" s="234">
        <f t="shared" si="144"/>
        <v>0</v>
      </c>
      <c r="AS140" s="234">
        <f t="shared" si="144"/>
        <v>0</v>
      </c>
      <c r="AT140" s="129">
        <f t="shared" si="144"/>
        <v>0</v>
      </c>
    </row>
    <row r="141" spans="1:46" ht="15.75" thickBot="1" x14ac:dyDescent="0.3">
      <c r="A141" s="4"/>
      <c r="B141" s="37" t="s">
        <v>46</v>
      </c>
      <c r="C141" s="146">
        <f>SUM(C136:C140)</f>
        <v>894</v>
      </c>
      <c r="D141" s="147">
        <f>SUM(D136:D140)</f>
        <v>1012</v>
      </c>
      <c r="E141" s="147">
        <f t="shared" ref="E141:AP141" si="145">SUM(E136:E140)</f>
        <v>1200</v>
      </c>
      <c r="F141" s="147">
        <f t="shared" si="145"/>
        <v>1229</v>
      </c>
      <c r="G141" s="147">
        <f t="shared" si="145"/>
        <v>1261</v>
      </c>
      <c r="H141" s="147">
        <f t="shared" si="145"/>
        <v>1188</v>
      </c>
      <c r="I141" s="147">
        <f t="shared" si="145"/>
        <v>1134</v>
      </c>
      <c r="J141" s="147">
        <f t="shared" si="145"/>
        <v>1099</v>
      </c>
      <c r="K141" s="147">
        <f t="shared" si="145"/>
        <v>948</v>
      </c>
      <c r="L141" s="147">
        <f t="shared" si="145"/>
        <v>778</v>
      </c>
      <c r="M141" s="147">
        <f t="shared" si="145"/>
        <v>740</v>
      </c>
      <c r="N141" s="214">
        <f t="shared" si="145"/>
        <v>829</v>
      </c>
      <c r="O141" s="147">
        <f t="shared" si="145"/>
        <v>754</v>
      </c>
      <c r="P141" s="189">
        <f t="shared" si="145"/>
        <v>509</v>
      </c>
      <c r="Q141" s="189">
        <f t="shared" si="145"/>
        <v>445</v>
      </c>
      <c r="R141" s="189">
        <f t="shared" si="145"/>
        <v>410</v>
      </c>
      <c r="S141" s="147">
        <f t="shared" si="145"/>
        <v>397</v>
      </c>
      <c r="T141" s="147">
        <f t="shared" si="145"/>
        <v>359</v>
      </c>
      <c r="U141" s="147">
        <f>SUM(U136:U140)</f>
        <v>387</v>
      </c>
      <c r="V141" s="238">
        <f t="shared" ref="V141:X141" si="146">SUM(V136:V140)</f>
        <v>390</v>
      </c>
      <c r="W141" s="238">
        <f t="shared" si="146"/>
        <v>543</v>
      </c>
      <c r="X141" s="214">
        <f t="shared" si="146"/>
        <v>480</v>
      </c>
      <c r="Y141" s="238">
        <f t="shared" ref="Y141" si="147">SUM(Y136:Y140)</f>
        <v>453</v>
      </c>
      <c r="Z141" s="238"/>
      <c r="AA141" s="238"/>
      <c r="AB141" s="238"/>
      <c r="AC141" s="238"/>
      <c r="AD141" s="238"/>
      <c r="AE141" s="238"/>
      <c r="AF141" s="238"/>
      <c r="AG141" s="238"/>
      <c r="AH141" s="238"/>
      <c r="AI141" s="238"/>
      <c r="AJ141" s="287"/>
      <c r="AK141" s="147">
        <f t="shared" si="145"/>
        <v>140</v>
      </c>
      <c r="AL141" s="147">
        <f t="shared" si="145"/>
        <v>503</v>
      </c>
      <c r="AM141" s="147">
        <f t="shared" si="145"/>
        <v>753</v>
      </c>
      <c r="AN141" s="147">
        <f t="shared" si="145"/>
        <v>818</v>
      </c>
      <c r="AO141" s="147">
        <f t="shared" si="145"/>
        <v>863</v>
      </c>
      <c r="AP141" s="201">
        <f t="shared" si="145"/>
        <v>829</v>
      </c>
      <c r="AQ141" s="201">
        <f t="shared" ref="AQ141:AT141" si="148">SUM(AQ136:AQ140)</f>
        <v>747</v>
      </c>
      <c r="AR141" s="238">
        <f t="shared" si="148"/>
        <v>709</v>
      </c>
      <c r="AS141" s="238">
        <f t="shared" si="148"/>
        <v>405</v>
      </c>
      <c r="AT141" s="202">
        <f t="shared" si="148"/>
        <v>298</v>
      </c>
    </row>
    <row r="142" spans="1:46" ht="15.75" thickTop="1" x14ac:dyDescent="0.25">
      <c r="A142" s="4"/>
    </row>
    <row r="143" spans="1:46" x14ac:dyDescent="0.25">
      <c r="B143" s="1" t="s">
        <v>27</v>
      </c>
    </row>
    <row r="144" spans="1:46" x14ac:dyDescent="0.25">
      <c r="B144" s="34" t="s">
        <v>28</v>
      </c>
    </row>
    <row r="147" spans="2:2" x14ac:dyDescent="0.25">
      <c r="B147" s="35" t="s">
        <v>26</v>
      </c>
    </row>
    <row r="148" spans="2:2" x14ac:dyDescent="0.25">
      <c r="B148" s="2" t="s">
        <v>29</v>
      </c>
    </row>
    <row r="149" spans="2:2" x14ac:dyDescent="0.25">
      <c r="B149" s="2" t="s">
        <v>30</v>
      </c>
    </row>
    <row r="150" spans="2:2" x14ac:dyDescent="0.25">
      <c r="B150" s="2" t="s">
        <v>31</v>
      </c>
    </row>
    <row r="151" spans="2:2" x14ac:dyDescent="0.25">
      <c r="B151" s="2" t="s">
        <v>32</v>
      </c>
    </row>
  </sheetData>
  <mergeCells count="6">
    <mergeCell ref="B1:AL1"/>
    <mergeCell ref="C2:I2"/>
    <mergeCell ref="C3:I3"/>
    <mergeCell ref="C4:I4"/>
    <mergeCell ref="O7:X7"/>
    <mergeCell ref="Y7:AJ7"/>
  </mergeCells>
  <pageMargins left="0.7" right="0.7" top="0.75" bottom="0.75" header="0.3" footer="0.3"/>
  <pageSetup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EF27F440E699459359C737AD73E9ED" ma:contentTypeVersion="2" ma:contentTypeDescription="Create a new document." ma:contentTypeScope="" ma:versionID="349e31b09d106eb3c3a59875791bef7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dcc10a156eb2aa295318eab019ded2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973B56-30BF-46F7-B54B-548DFB8C7C52}">
  <ds:schemaRefs>
    <ds:schemaRef ds:uri="http://purl.org/dc/terms/"/>
    <ds:schemaRef ds:uri="http://purl.org/dc/dcmitype/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81E2318-F936-4B85-B5B6-37AE6D3013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EL</vt:lpstr>
      <vt:lpstr>Gas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Administrator</dc:creator>
  <cp:lastModifiedBy>Unitil</cp:lastModifiedBy>
  <cp:lastPrinted>2020-04-09T15:18:08Z</cp:lastPrinted>
  <dcterms:created xsi:type="dcterms:W3CDTF">2020-04-08T09:56:20Z</dcterms:created>
  <dcterms:modified xsi:type="dcterms:W3CDTF">2021-01-07T20:34:29Z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0x0101006DEF27F440E699459359C737AD73E9ED</vt:lpwstr>
  </property>
  <property fmtid="{D5CDD505-2E9C-101B-9397-08002B2CF9AE}" pid="3" name="_NewReviewCycle">
    <vt:lpwstr/>
  </property>
</Properties>
</file>