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D3F1BB4D-CCE8-4D80-BCEF-60AD8F8CB6D2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299" r:id="rId14"/>
    <pivotCache cacheId="302" r:id="rId15"/>
    <pivotCache cacheId="303" r:id="rId16"/>
    <pivotCache cacheId="304" r:id="rId17"/>
    <pivotCache cacheId="310" r:id="rId18"/>
    <pivotCache cacheId="316" r:id="rId19"/>
    <pivotCache cacheId="352" r:id="rId20"/>
    <pivotCache cacheId="369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114" i="13" l="1"/>
  <c r="Z114" i="11"/>
  <c r="Z215" i="11"/>
  <c r="Z214" i="11"/>
  <c r="Z213" i="11"/>
  <c r="Z212" i="11"/>
  <c r="Z211" i="11"/>
  <c r="Z210" i="11"/>
  <c r="Z209" i="11"/>
  <c r="Z208" i="11"/>
  <c r="Z207" i="11"/>
  <c r="Z206" i="11"/>
  <c r="Z188" i="11"/>
  <c r="Z189" i="11" s="1"/>
  <c r="Z185" i="11"/>
  <c r="Z186" i="11" s="1"/>
  <c r="Z166" i="11"/>
  <c r="Z167" i="11" s="1"/>
  <c r="Z163" i="11"/>
  <c r="Z164" i="11" s="1"/>
  <c r="Z199" i="11"/>
  <c r="Z200" i="11" s="1"/>
  <c r="Z196" i="11"/>
  <c r="Z197" i="11" s="1"/>
  <c r="Z134" i="11"/>
  <c r="Z135" i="11" s="1"/>
  <c r="Z131" i="11"/>
  <c r="Z132" i="11" s="1"/>
  <c r="Z102" i="11"/>
  <c r="Z103" i="11" s="1"/>
  <c r="Z99" i="11"/>
  <c r="Z100" i="11" s="1"/>
  <c r="Z91" i="11"/>
  <c r="Z92" i="11" s="1"/>
  <c r="Z88" i="11"/>
  <c r="Z89" i="11" s="1"/>
  <c r="Z80" i="11"/>
  <c r="Z81" i="11" s="1"/>
  <c r="Z77" i="11"/>
  <c r="Z78" i="11" s="1"/>
  <c r="Z70" i="11"/>
  <c r="Z69" i="11"/>
  <c r="Z66" i="11"/>
  <c r="Z67" i="11" s="1"/>
  <c r="Z58" i="11"/>
  <c r="Z59" i="11" s="1"/>
  <c r="Z55" i="11"/>
  <c r="Z56" i="11" s="1"/>
  <c r="Z48" i="11"/>
  <c r="Z47" i="11"/>
  <c r="Z44" i="11"/>
  <c r="Z45" i="11" s="1"/>
  <c r="Z36" i="11"/>
  <c r="Z37" i="11" s="1"/>
  <c r="Z33" i="11"/>
  <c r="Z34" i="11" s="1"/>
  <c r="Z25" i="11"/>
  <c r="Z26" i="11" s="1"/>
  <c r="Z22" i="11"/>
  <c r="Z23" i="11" s="1"/>
  <c r="Z14" i="11"/>
  <c r="Z15" i="11" s="1"/>
  <c r="Z12" i="11"/>
  <c r="Z11" i="11"/>
  <c r="AO128" i="11"/>
  <c r="AO121" i="11"/>
  <c r="AO114" i="11"/>
  <c r="Z134" i="13"/>
  <c r="Z135" i="13" s="1"/>
  <c r="Z131" i="13"/>
  <c r="Z132" i="13" s="1"/>
  <c r="AO202" i="11"/>
  <c r="AO191" i="11"/>
  <c r="AO180" i="11"/>
  <c r="AO166" i="11"/>
  <c r="AO137" i="11"/>
  <c r="AO98" i="11"/>
  <c r="AO87" i="11"/>
  <c r="AO76" i="11"/>
  <c r="AO65" i="11"/>
  <c r="AO54" i="11"/>
  <c r="AO43" i="11"/>
  <c r="AO32" i="11"/>
  <c r="AO21" i="11"/>
  <c r="AO214" i="11"/>
  <c r="AO201" i="11"/>
  <c r="AO190" i="11"/>
  <c r="AO179" i="11"/>
  <c r="AO165" i="11"/>
  <c r="AO145" i="11"/>
  <c r="AO136" i="11"/>
  <c r="AO213" i="11"/>
  <c r="AO199" i="11"/>
  <c r="AO188" i="11"/>
  <c r="AO176" i="11"/>
  <c r="AO163" i="11"/>
  <c r="AO144" i="11"/>
  <c r="AO134" i="11"/>
  <c r="AO106" i="11"/>
  <c r="AO95" i="11"/>
  <c r="AO84" i="11"/>
  <c r="AO73" i="11"/>
  <c r="AO62" i="11"/>
  <c r="AO51" i="11"/>
  <c r="AO40" i="11"/>
  <c r="AO29" i="11"/>
  <c r="AO18" i="11"/>
  <c r="AO104" i="11"/>
  <c r="AO71" i="11"/>
  <c r="AO60" i="11"/>
  <c r="AO27" i="11"/>
  <c r="AO80" i="11"/>
  <c r="AO36" i="11"/>
  <c r="AO138" i="11"/>
  <c r="AO66" i="11"/>
  <c r="AO22" i="11"/>
  <c r="AO212" i="11"/>
  <c r="AO198" i="11"/>
  <c r="AO187" i="11"/>
  <c r="AO173" i="11"/>
  <c r="AO162" i="11"/>
  <c r="AO152" i="11"/>
  <c r="AO143" i="11"/>
  <c r="AO133" i="11"/>
  <c r="AO105" i="11"/>
  <c r="AO94" i="11"/>
  <c r="AO83" i="11"/>
  <c r="AO72" i="11"/>
  <c r="AO61" i="11"/>
  <c r="AO50" i="11"/>
  <c r="AO39" i="11"/>
  <c r="AO28" i="11"/>
  <c r="AO17" i="11"/>
  <c r="AO131" i="11"/>
  <c r="AO82" i="11"/>
  <c r="AO49" i="11"/>
  <c r="AO16" i="11"/>
  <c r="AO91" i="11"/>
  <c r="AO47" i="11"/>
  <c r="AO44" i="11"/>
  <c r="AO209" i="11"/>
  <c r="AO196" i="11"/>
  <c r="AO185" i="11"/>
  <c r="AO151" i="11"/>
  <c r="AO142" i="11"/>
  <c r="AO93" i="11"/>
  <c r="AO38" i="11"/>
  <c r="AO130" i="11"/>
  <c r="AO58" i="11"/>
  <c r="AO14" i="11"/>
  <c r="AO99" i="11"/>
  <c r="AO55" i="11"/>
  <c r="AO10" i="11"/>
  <c r="AO206" i="11"/>
  <c r="AO195" i="11"/>
  <c r="AO184" i="11"/>
  <c r="AO170" i="11"/>
  <c r="AO150" i="11"/>
  <c r="AO141" i="11"/>
  <c r="AO102" i="11"/>
  <c r="AO69" i="11"/>
  <c r="AO25" i="11"/>
  <c r="AO88" i="11"/>
  <c r="AO33" i="11"/>
  <c r="AO169" i="11"/>
  <c r="AO149" i="11"/>
  <c r="AO101" i="11"/>
  <c r="AO90" i="11"/>
  <c r="AO79" i="11"/>
  <c r="AO68" i="11"/>
  <c r="AO57" i="11"/>
  <c r="AO46" i="11"/>
  <c r="AO35" i="11"/>
  <c r="AO24" i="11"/>
  <c r="AO13" i="11"/>
  <c r="AO203" i="11"/>
  <c r="AO192" i="11"/>
  <c r="AO181" i="11"/>
  <c r="AO168" i="11"/>
  <c r="AO148" i="11"/>
  <c r="AO77" i="11"/>
  <c r="AO11" i="11"/>
  <c r="AO134" i="13"/>
  <c r="AO131" i="13"/>
  <c r="AO153" i="11" l="1"/>
  <c r="AO146" i="11"/>
  <c r="AO193" i="11"/>
  <c r="AO204" i="11"/>
  <c r="AO215" i="11"/>
  <c r="AO19" i="11"/>
  <c r="AO155" i="11"/>
  <c r="AO139" i="11"/>
  <c r="AO156" i="11"/>
  <c r="AO171" i="11"/>
  <c r="AO182" i="11"/>
  <c r="AO159" i="11"/>
  <c r="AO157" i="11"/>
  <c r="AO30" i="11"/>
  <c r="AO41" i="11"/>
  <c r="AO52" i="11"/>
  <c r="AO63" i="11"/>
  <c r="AO74" i="11"/>
  <c r="AO85" i="11"/>
  <c r="AO96" i="11"/>
  <c r="AO107" i="11"/>
  <c r="AO158" i="11"/>
  <c r="Z215" i="13"/>
  <c r="Z214" i="13"/>
  <c r="Z213" i="13"/>
  <c r="Z212" i="13"/>
  <c r="Z211" i="13"/>
  <c r="Z210" i="13"/>
  <c r="Z209" i="13"/>
  <c r="Z208" i="13"/>
  <c r="Z207" i="13"/>
  <c r="Z206" i="13"/>
  <c r="Z200" i="13"/>
  <c r="Z199" i="13"/>
  <c r="Z166" i="13"/>
  <c r="Z167" i="13" s="1"/>
  <c r="Z188" i="13"/>
  <c r="Z189" i="13" s="1"/>
  <c r="Y185" i="13"/>
  <c r="Z197" i="13"/>
  <c r="Z196" i="13"/>
  <c r="Z185" i="13"/>
  <c r="Z186" i="13" s="1"/>
  <c r="Z163" i="13"/>
  <c r="Z164" i="13" s="1"/>
  <c r="Z80" i="13"/>
  <c r="Z81" i="13" s="1"/>
  <c r="Z77" i="13"/>
  <c r="Z78" i="13" s="1"/>
  <c r="Z69" i="13"/>
  <c r="Z70" i="13" s="1"/>
  <c r="Z66" i="13"/>
  <c r="Z67" i="13" s="1"/>
  <c r="Z58" i="13"/>
  <c r="Z59" i="13" s="1"/>
  <c r="Z56" i="13"/>
  <c r="Z55" i="13"/>
  <c r="Z48" i="13"/>
  <c r="Z47" i="13"/>
  <c r="Z45" i="13"/>
  <c r="Z44" i="13"/>
  <c r="Z37" i="13"/>
  <c r="Z36" i="13"/>
  <c r="Z33" i="13"/>
  <c r="Z34" i="13" s="1"/>
  <c r="Z25" i="13"/>
  <c r="Z26" i="13" s="1"/>
  <c r="Z22" i="13"/>
  <c r="Z23" i="13" s="1"/>
  <c r="Z12" i="13"/>
  <c r="Z11" i="13"/>
  <c r="AO199" i="13"/>
  <c r="AO188" i="13"/>
  <c r="AO166" i="13"/>
  <c r="AO196" i="13"/>
  <c r="AO185" i="13"/>
  <c r="AO163" i="13"/>
  <c r="AO102" i="13"/>
  <c r="AO91" i="13"/>
  <c r="AO99" i="13"/>
  <c r="AO88" i="13"/>
  <c r="AO80" i="13"/>
  <c r="AO77" i="13"/>
  <c r="AO69" i="13"/>
  <c r="AO66" i="13"/>
  <c r="AO58" i="13"/>
  <c r="AO55" i="13"/>
  <c r="AO47" i="13"/>
  <c r="AO44" i="13"/>
  <c r="AO36" i="13"/>
  <c r="AO33" i="13"/>
  <c r="AO25" i="13"/>
  <c r="AO14" i="13"/>
  <c r="AO22" i="13"/>
  <c r="AO11" i="13"/>
  <c r="AO10" i="13"/>
  <c r="AO13" i="13"/>
  <c r="AO16" i="13"/>
  <c r="AO17" i="13"/>
  <c r="AO18" i="13"/>
  <c r="AO160" i="11" l="1"/>
  <c r="Z102" i="13"/>
  <c r="Z103" i="13" s="1"/>
  <c r="Z91" i="13"/>
  <c r="Z92" i="13" s="1"/>
  <c r="Z99" i="13"/>
  <c r="Z100" i="13" s="1"/>
  <c r="Z88" i="13"/>
  <c r="Z89" i="13" s="1"/>
  <c r="Z14" i="13"/>
  <c r="Z15" i="13" s="1"/>
  <c r="AO19" i="13"/>
  <c r="AO114" i="13"/>
  <c r="AO121" i="13"/>
  <c r="AO128" i="13"/>
  <c r="G102" i="27"/>
  <c r="F102" i="27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9" i="14"/>
  <c r="Z188" i="14" s="1"/>
  <c r="Z186" i="14"/>
  <c r="Z185" i="14" s="1"/>
  <c r="Z167" i="14"/>
  <c r="Z166" i="14" s="1"/>
  <c r="Z164" i="14"/>
  <c r="Z163" i="14" s="1"/>
  <c r="Z189" i="15"/>
  <c r="Z188" i="15" s="1"/>
  <c r="Z186" i="15"/>
  <c r="Z185" i="15" s="1"/>
  <c r="Z167" i="15"/>
  <c r="Z166" i="15" s="1"/>
  <c r="Z164" i="15"/>
  <c r="Z163" i="15"/>
  <c r="AO202" i="14"/>
  <c r="AO191" i="14"/>
  <c r="AO176" i="14"/>
  <c r="AO151" i="14"/>
  <c r="AO142" i="14"/>
  <c r="AO132" i="14"/>
  <c r="AO112" i="14"/>
  <c r="AO103" i="14"/>
  <c r="AO92" i="14"/>
  <c r="AO81" i="14"/>
  <c r="AO70" i="14"/>
  <c r="AO59" i="14"/>
  <c r="AO48" i="14"/>
  <c r="AO37" i="14"/>
  <c r="AO26" i="14"/>
  <c r="AO15" i="14"/>
  <c r="AO214" i="14"/>
  <c r="AO201" i="14"/>
  <c r="AO190" i="14"/>
  <c r="AO150" i="14"/>
  <c r="AO120" i="14"/>
  <c r="AO101" i="14"/>
  <c r="AO79" i="14"/>
  <c r="AO46" i="14"/>
  <c r="AO24" i="14"/>
  <c r="AO13" i="14"/>
  <c r="AO168" i="14"/>
  <c r="AO116" i="14"/>
  <c r="AO51" i="14"/>
  <c r="AO213" i="14"/>
  <c r="AO200" i="14"/>
  <c r="AO187" i="14"/>
  <c r="AO149" i="14"/>
  <c r="AO119" i="14"/>
  <c r="AO110" i="14"/>
  <c r="AO100" i="14"/>
  <c r="AO89" i="14"/>
  <c r="AO78" i="14"/>
  <c r="AO67" i="14"/>
  <c r="AO56" i="14"/>
  <c r="AO34" i="14"/>
  <c r="AO23" i="14"/>
  <c r="AO181" i="14"/>
  <c r="AO106" i="14"/>
  <c r="AO62" i="14"/>
  <c r="AO40" i="14"/>
  <c r="AO212" i="14"/>
  <c r="AO198" i="14"/>
  <c r="AO184" i="14"/>
  <c r="AO170" i="14"/>
  <c r="AO148" i="14"/>
  <c r="AO127" i="14"/>
  <c r="AO118" i="14"/>
  <c r="AO109" i="14"/>
  <c r="AO98" i="14"/>
  <c r="AO87" i="14"/>
  <c r="AO76" i="14"/>
  <c r="AO65" i="14"/>
  <c r="AO54" i="14"/>
  <c r="AO43" i="14"/>
  <c r="AO32" i="14"/>
  <c r="AO21" i="14"/>
  <c r="AO10" i="14"/>
  <c r="AO209" i="14"/>
  <c r="AO197" i="14"/>
  <c r="AO169" i="14"/>
  <c r="AO126" i="14"/>
  <c r="AO117" i="14"/>
  <c r="AO206" i="14"/>
  <c r="AO125" i="14"/>
  <c r="AO73" i="14"/>
  <c r="AO180" i="14"/>
  <c r="AO165" i="14"/>
  <c r="AO144" i="14"/>
  <c r="AO135" i="14"/>
  <c r="AO124" i="14"/>
  <c r="AO105" i="14"/>
  <c r="AO94" i="14"/>
  <c r="AO83" i="14"/>
  <c r="AO72" i="14"/>
  <c r="AO61" i="14"/>
  <c r="AO50" i="14"/>
  <c r="AO39" i="14"/>
  <c r="AO28" i="14"/>
  <c r="AO17" i="14"/>
  <c r="AO95" i="14"/>
  <c r="AO18" i="14"/>
  <c r="AO203" i="14"/>
  <c r="AO192" i="14"/>
  <c r="AO179" i="14"/>
  <c r="AO162" i="14"/>
  <c r="AO152" i="14"/>
  <c r="AO143" i="14"/>
  <c r="AO123" i="14"/>
  <c r="AO113" i="14"/>
  <c r="AO104" i="14"/>
  <c r="AO93" i="14"/>
  <c r="AO82" i="14"/>
  <c r="AO71" i="14"/>
  <c r="AO60" i="14"/>
  <c r="AO49" i="14"/>
  <c r="AO38" i="14"/>
  <c r="AO27" i="14"/>
  <c r="AO16" i="14"/>
  <c r="AO173" i="14"/>
  <c r="AO141" i="14"/>
  <c r="AO111" i="14"/>
  <c r="AO90" i="14"/>
  <c r="AO68" i="14"/>
  <c r="AO57" i="14"/>
  <c r="AO35" i="14"/>
  <c r="AO45" i="14"/>
  <c r="AO12" i="14"/>
  <c r="AO195" i="14"/>
  <c r="AO145" i="14"/>
  <c r="AO84" i="14"/>
  <c r="AO29" i="14"/>
  <c r="AO200" i="15"/>
  <c r="AO197" i="15"/>
  <c r="AO135" i="15"/>
  <c r="AO132" i="15"/>
  <c r="AO103" i="15"/>
  <c r="AO92" i="15"/>
  <c r="AO81" i="15"/>
  <c r="AO70" i="15"/>
  <c r="AO59" i="15"/>
  <c r="AO48" i="15"/>
  <c r="AO37" i="15"/>
  <c r="AO26" i="15"/>
  <c r="AO100" i="15"/>
  <c r="AO89" i="15"/>
  <c r="AO78" i="15"/>
  <c r="AO67" i="15"/>
  <c r="AO56" i="15"/>
  <c r="AO45" i="15"/>
  <c r="AO34" i="15"/>
  <c r="AO23" i="15"/>
  <c r="AO15" i="15"/>
  <c r="AO12" i="15"/>
  <c r="Z12" i="15" l="1"/>
  <c r="Z11" i="15" s="1"/>
  <c r="Z15" i="15"/>
  <c r="Z14" i="15" s="1"/>
  <c r="Z23" i="15"/>
  <c r="Z22" i="15" s="1"/>
  <c r="Z34" i="15"/>
  <c r="Z33" i="15" s="1"/>
  <c r="Z45" i="15"/>
  <c r="Z44" i="15" s="1"/>
  <c r="Z56" i="15"/>
  <c r="Z55" i="15" s="1"/>
  <c r="Z67" i="15"/>
  <c r="Z66" i="15" s="1"/>
  <c r="Z78" i="15"/>
  <c r="Z77" i="15" s="1"/>
  <c r="Z89" i="15"/>
  <c r="Z88" i="15" s="1"/>
  <c r="Z100" i="15"/>
  <c r="Z99" i="15" s="1"/>
  <c r="Z37" i="15"/>
  <c r="Z36" i="15" s="1"/>
  <c r="Z48" i="15"/>
  <c r="Z47" i="15" s="1"/>
  <c r="Z59" i="15"/>
  <c r="Z58" i="15" s="1"/>
  <c r="Z70" i="15"/>
  <c r="Z69" i="15" s="1"/>
  <c r="Z81" i="15"/>
  <c r="Z80" i="15" s="1"/>
  <c r="Z92" i="15"/>
  <c r="Z91" i="15" s="1"/>
  <c r="Z103" i="15"/>
  <c r="Z102" i="15" s="1"/>
  <c r="Z132" i="15"/>
  <c r="Z131" i="15" s="1"/>
  <c r="Z135" i="15"/>
  <c r="Z134" i="15" s="1"/>
  <c r="Z12" i="14"/>
  <c r="Z11" i="14" s="1"/>
  <c r="Z45" i="14"/>
  <c r="Z44" i="14" s="1"/>
  <c r="Z135" i="14"/>
  <c r="Z197" i="14"/>
  <c r="Z196" i="14" s="1"/>
  <c r="Z23" i="14"/>
  <c r="Z22" i="14" s="1"/>
  <c r="Z34" i="14"/>
  <c r="Z33" i="14" s="1"/>
  <c r="Z56" i="14"/>
  <c r="Z55" i="14" s="1"/>
  <c r="Z67" i="14"/>
  <c r="Z66" i="14" s="1"/>
  <c r="Z78" i="14"/>
  <c r="Z77" i="14" s="1"/>
  <c r="Z89" i="14"/>
  <c r="Z88" i="14" s="1"/>
  <c r="Z100" i="14"/>
  <c r="Z99" i="14" s="1"/>
  <c r="Z200" i="14"/>
  <c r="Z199" i="14" s="1"/>
  <c r="Z15" i="14"/>
  <c r="Z14" i="14" s="1"/>
  <c r="Z26" i="14"/>
  <c r="Z25" i="14" s="1"/>
  <c r="Z37" i="14"/>
  <c r="Z36" i="14" s="1"/>
  <c r="Z48" i="14"/>
  <c r="Z47" i="14" s="1"/>
  <c r="Z59" i="14"/>
  <c r="Z58" i="14" s="1"/>
  <c r="Z70" i="14"/>
  <c r="Z69" i="14" s="1"/>
  <c r="Z81" i="14"/>
  <c r="Z80" i="14" s="1"/>
  <c r="Z92" i="14"/>
  <c r="Z91" i="14" s="1"/>
  <c r="Z103" i="14"/>
  <c r="Z102" i="14" s="1"/>
  <c r="Z132" i="14"/>
  <c r="AO204" i="14"/>
  <c r="AO146" i="14"/>
  <c r="AO182" i="14"/>
  <c r="AO128" i="14"/>
  <c r="AO171" i="14"/>
  <c r="AO215" i="14"/>
  <c r="AO133" i="14"/>
  <c r="AO156" i="14" s="1"/>
  <c r="AO19" i="14"/>
  <c r="AO30" i="14"/>
  <c r="AO41" i="14"/>
  <c r="AO52" i="14"/>
  <c r="AO63" i="14"/>
  <c r="AO74" i="14"/>
  <c r="AO85" i="14"/>
  <c r="AO96" i="14"/>
  <c r="AO107" i="14"/>
  <c r="AO114" i="14"/>
  <c r="AO136" i="14"/>
  <c r="AO157" i="14" s="1"/>
  <c r="AO153" i="14"/>
  <c r="AO193" i="14"/>
  <c r="AO137" i="14"/>
  <c r="AO158" i="14" s="1"/>
  <c r="AO121" i="14"/>
  <c r="AO130" i="14"/>
  <c r="AO138" i="14"/>
  <c r="AO159" i="14" s="1"/>
  <c r="Z200" i="15"/>
  <c r="Z199" i="15" s="1"/>
  <c r="Z197" i="15"/>
  <c r="Z196" i="15" s="1"/>
  <c r="Z26" i="15"/>
  <c r="Z25" i="15" s="1"/>
  <c r="Z215" i="15"/>
  <c r="Z214" i="15"/>
  <c r="Z213" i="15"/>
  <c r="Z212" i="15"/>
  <c r="Z209" i="15"/>
  <c r="Z206" i="15"/>
  <c r="Z210" i="15" l="1"/>
  <c r="Z208" i="15"/>
  <c r="Z207" i="15"/>
  <c r="Z134" i="14"/>
  <c r="Z210" i="14" s="1"/>
  <c r="Z211" i="14"/>
  <c r="Z131" i="14"/>
  <c r="Z207" i="14" s="1"/>
  <c r="Z208" i="14"/>
  <c r="AO139" i="14"/>
  <c r="AO155" i="14"/>
  <c r="AO160" i="14" s="1"/>
  <c r="Z211" i="15"/>
  <c r="G111" i="26" l="1"/>
  <c r="F111" i="26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AM203" i="13"/>
  <c r="AM202" i="13"/>
  <c r="AM201" i="13"/>
  <c r="AM198" i="13"/>
  <c r="AM195" i="13"/>
  <c r="AM192" i="13"/>
  <c r="AM191" i="13"/>
  <c r="AM190" i="13"/>
  <c r="AM187" i="13"/>
  <c r="AM184" i="13"/>
  <c r="AM193" i="13" s="1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46" i="13" s="1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85" i="13" s="1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41" i="13" s="1"/>
  <c r="AM29" i="13"/>
  <c r="AM28" i="13"/>
  <c r="AM27" i="13"/>
  <c r="AM24" i="13"/>
  <c r="AM21" i="13"/>
  <c r="AM18" i="13"/>
  <c r="AM17" i="13"/>
  <c r="AM16" i="13"/>
  <c r="AM13" i="13"/>
  <c r="AM10" i="13"/>
  <c r="AM215" i="14"/>
  <c r="AM214" i="14"/>
  <c r="AM213" i="14"/>
  <c r="AM212" i="14"/>
  <c r="AM209" i="14"/>
  <c r="AM206" i="14"/>
  <c r="AM203" i="14"/>
  <c r="AM202" i="14"/>
  <c r="AM201" i="14"/>
  <c r="AM198" i="14"/>
  <c r="AM195" i="14"/>
  <c r="AM204" i="14" s="1"/>
  <c r="AM192" i="14"/>
  <c r="AM191" i="14"/>
  <c r="AM190" i="14"/>
  <c r="AM187" i="14"/>
  <c r="AM184" i="14"/>
  <c r="AM193" i="14" s="1"/>
  <c r="AM181" i="14"/>
  <c r="AM180" i="14"/>
  <c r="AM179" i="14"/>
  <c r="AM176" i="14"/>
  <c r="AM173" i="14"/>
  <c r="AM170" i="14"/>
  <c r="AM169" i="14"/>
  <c r="AM168" i="14"/>
  <c r="AM165" i="14"/>
  <c r="AM162" i="14"/>
  <c r="AM171" i="14" s="1"/>
  <c r="AM160" i="14"/>
  <c r="AM159" i="14"/>
  <c r="AM158" i="14"/>
  <c r="AM157" i="14"/>
  <c r="AM156" i="14"/>
  <c r="AM155" i="14"/>
  <c r="AM152" i="14"/>
  <c r="AM151" i="14"/>
  <c r="AM150" i="14"/>
  <c r="AM149" i="14"/>
  <c r="AM148" i="14"/>
  <c r="AM145" i="14"/>
  <c r="AM144" i="14"/>
  <c r="AM143" i="14"/>
  <c r="AM142" i="14"/>
  <c r="AM141" i="14"/>
  <c r="AM138" i="14"/>
  <c r="AM137" i="14"/>
  <c r="AM136" i="14"/>
  <c r="AM133" i="14"/>
  <c r="AM130" i="14"/>
  <c r="AM127" i="14"/>
  <c r="AM126" i="14"/>
  <c r="AM125" i="14"/>
  <c r="AM124" i="14"/>
  <c r="AM123" i="14"/>
  <c r="AM128" i="14" s="1"/>
  <c r="AM120" i="14"/>
  <c r="AM119" i="14"/>
  <c r="AM118" i="14"/>
  <c r="AM117" i="14"/>
  <c r="AM116" i="14"/>
  <c r="AM121" i="14" s="1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96" i="14" s="1"/>
  <c r="AM84" i="14"/>
  <c r="AM83" i="14"/>
  <c r="AM82" i="14"/>
  <c r="AM79" i="14"/>
  <c r="AM76" i="14"/>
  <c r="AM73" i="14"/>
  <c r="AM72" i="14"/>
  <c r="AM71" i="14"/>
  <c r="AM68" i="14"/>
  <c r="AM74" i="14" s="1"/>
  <c r="AM65" i="14"/>
  <c r="AM62" i="14"/>
  <c r="AM61" i="14"/>
  <c r="AM60" i="14"/>
  <c r="AM57" i="14"/>
  <c r="AM54" i="14"/>
  <c r="AM63" i="14" s="1"/>
  <c r="AM51" i="14"/>
  <c r="AM52" i="14" s="1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15" i="15"/>
  <c r="AM214" i="15"/>
  <c r="AM213" i="15"/>
  <c r="AM212" i="15"/>
  <c r="AM209" i="15"/>
  <c r="AM206" i="15"/>
  <c r="AM203" i="15"/>
  <c r="AM202" i="15"/>
  <c r="AM201" i="15"/>
  <c r="AM198" i="15"/>
  <c r="AM195" i="15"/>
  <c r="AM204" i="15" s="1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71" i="15" s="1"/>
  <c r="AM159" i="15"/>
  <c r="AM158" i="15"/>
  <c r="AM157" i="15"/>
  <c r="AM156" i="15"/>
  <c r="AM155" i="15"/>
  <c r="AM152" i="15"/>
  <c r="AM151" i="15"/>
  <c r="AM150" i="15"/>
  <c r="AM149" i="15"/>
  <c r="AM153" i="15" s="1"/>
  <c r="AM148" i="15"/>
  <c r="AM145" i="15"/>
  <c r="AM144" i="15"/>
  <c r="AM143" i="15"/>
  <c r="AM142" i="15"/>
  <c r="AM141" i="15"/>
  <c r="AM138" i="15"/>
  <c r="AM137" i="15"/>
  <c r="AM136" i="15"/>
  <c r="AM133" i="15"/>
  <c r="AM130" i="15"/>
  <c r="AM139" i="15" s="1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107" i="15" s="1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74" i="15" s="1"/>
  <c r="AM62" i="15"/>
  <c r="AM61" i="15"/>
  <c r="AM63" i="15" s="1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41" i="15" s="1"/>
  <c r="AM29" i="15"/>
  <c r="AM28" i="15"/>
  <c r="AM27" i="15"/>
  <c r="AM24" i="15"/>
  <c r="AM21" i="15"/>
  <c r="AM18" i="15"/>
  <c r="AM17" i="15"/>
  <c r="AM16" i="15"/>
  <c r="AM13" i="15"/>
  <c r="AM10" i="15"/>
  <c r="AM19" i="15" s="1"/>
  <c r="AM215" i="11"/>
  <c r="AM214" i="11"/>
  <c r="AM213" i="11"/>
  <c r="AM212" i="11"/>
  <c r="AM209" i="11"/>
  <c r="AM206" i="11"/>
  <c r="AM203" i="11"/>
  <c r="AM202" i="11"/>
  <c r="AM201" i="11"/>
  <c r="AM198" i="11"/>
  <c r="AM195" i="11"/>
  <c r="AM192" i="11"/>
  <c r="AM191" i="11"/>
  <c r="AM190" i="11"/>
  <c r="AM187" i="11"/>
  <c r="AM184" i="11"/>
  <c r="AM193" i="11" s="1"/>
  <c r="AM182" i="11"/>
  <c r="AM181" i="11"/>
  <c r="AM180" i="11"/>
  <c r="AM179" i="11"/>
  <c r="AM176" i="11"/>
  <c r="AM173" i="11"/>
  <c r="AM170" i="11"/>
  <c r="AM169" i="11"/>
  <c r="AM168" i="11"/>
  <c r="AM165" i="11"/>
  <c r="AM162" i="11"/>
  <c r="AM159" i="11"/>
  <c r="AM158" i="11"/>
  <c r="AM157" i="11"/>
  <c r="AM156" i="11"/>
  <c r="AM155" i="11"/>
  <c r="AM160" i="11" s="1"/>
  <c r="AM152" i="11"/>
  <c r="AM151" i="11"/>
  <c r="AM150" i="11"/>
  <c r="AM149" i="11"/>
  <c r="AM148" i="11"/>
  <c r="AM145" i="11"/>
  <c r="AM144" i="11"/>
  <c r="AM143" i="11"/>
  <c r="AM142" i="11"/>
  <c r="AM141" i="11"/>
  <c r="AM146" i="11" s="1"/>
  <c r="AM138" i="11"/>
  <c r="AM137" i="11"/>
  <c r="AM136" i="11"/>
  <c r="AM133" i="11"/>
  <c r="AM130" i="11"/>
  <c r="AM139" i="11" s="1"/>
  <c r="AM127" i="11"/>
  <c r="AM128" i="11" s="1"/>
  <c r="AM126" i="11"/>
  <c r="AM125" i="11"/>
  <c r="AM124" i="11"/>
  <c r="AM123" i="11"/>
  <c r="AM120" i="11"/>
  <c r="AM119" i="11"/>
  <c r="AM118" i="11"/>
  <c r="AM117" i="11"/>
  <c r="AM116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96" i="11" s="1"/>
  <c r="AM87" i="11"/>
  <c r="AM84" i="11"/>
  <c r="AM83" i="11"/>
  <c r="AM82" i="11"/>
  <c r="AM79" i="11"/>
  <c r="AM76" i="11"/>
  <c r="AM85" i="11" s="1"/>
  <c r="AM73" i="11"/>
  <c r="AM74" i="11" s="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30" i="11" s="1"/>
  <c r="AM21" i="11"/>
  <c r="AM18" i="11"/>
  <c r="AM17" i="11"/>
  <c r="AM16" i="11"/>
  <c r="AM13" i="11"/>
  <c r="AM10" i="11"/>
  <c r="AM19" i="11" s="1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G184" i="21"/>
  <c r="F184" i="21"/>
  <c r="G183" i="21"/>
  <c r="F183" i="21"/>
  <c r="G182" i="21"/>
  <c r="F182" i="21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AM114" i="13" l="1"/>
  <c r="AM114" i="11"/>
  <c r="AM204" i="13"/>
  <c r="AM96" i="13"/>
  <c r="AM30" i="13"/>
  <c r="AM153" i="13"/>
  <c r="AM63" i="11"/>
  <c r="AM52" i="11"/>
  <c r="AM121" i="11"/>
  <c r="AM107" i="11"/>
  <c r="AM153" i="11"/>
  <c r="AM41" i="11"/>
  <c r="AM171" i="11"/>
  <c r="AM204" i="11"/>
  <c r="AM63" i="13"/>
  <c r="AM128" i="13"/>
  <c r="AM171" i="13"/>
  <c r="AM52" i="13"/>
  <c r="AM139" i="13"/>
  <c r="AM19" i="13"/>
  <c r="AM182" i="13"/>
  <c r="AM74" i="13"/>
  <c r="AM107" i="13"/>
  <c r="AM146" i="14"/>
  <c r="AM30" i="14"/>
  <c r="AM85" i="14"/>
  <c r="AM139" i="14"/>
  <c r="AM19" i="14"/>
  <c r="AM114" i="14"/>
  <c r="AM153" i="14"/>
  <c r="AM41" i="14"/>
  <c r="AM107" i="14"/>
  <c r="AM182" i="14"/>
  <c r="AM128" i="15"/>
  <c r="AM182" i="15"/>
  <c r="AM96" i="15"/>
  <c r="AM146" i="15"/>
  <c r="AM30" i="15"/>
  <c r="AM121" i="15"/>
  <c r="AM160" i="15"/>
  <c r="AM52" i="15"/>
  <c r="AM114" i="15"/>
  <c r="AM193" i="15"/>
  <c r="AM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4"/>
  <c r="AL202" i="14"/>
  <c r="AL201" i="14"/>
  <c r="AL198" i="14"/>
  <c r="AL195" i="14"/>
  <c r="AL204" i="14" s="1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46" i="14" s="1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52" i="11" s="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114" i="13" l="1"/>
  <c r="AL19" i="15"/>
  <c r="AL107" i="15"/>
  <c r="AL139" i="13"/>
  <c r="AL182" i="11"/>
  <c r="AL153" i="15"/>
  <c r="AL204" i="11"/>
  <c r="AL74" i="14"/>
  <c r="AL107" i="14"/>
  <c r="AL193" i="11"/>
  <c r="AL146" i="13"/>
  <c r="AL153" i="11"/>
  <c r="AL41" i="15"/>
  <c r="AL193" i="15"/>
  <c r="AL30" i="14"/>
  <c r="AL63" i="13"/>
  <c r="AL96" i="11"/>
  <c r="AL19" i="11"/>
  <c r="AL107" i="11"/>
  <c r="AL171" i="11"/>
  <c r="AL41" i="14"/>
  <c r="AL85" i="13"/>
  <c r="AL114" i="11"/>
  <c r="AL41" i="11"/>
  <c r="AL85" i="15"/>
  <c r="AL121" i="15"/>
  <c r="AL19" i="13"/>
  <c r="AL107" i="13"/>
  <c r="AL74" i="11"/>
  <c r="AL146" i="11"/>
  <c r="AL52" i="15"/>
  <c r="AL128" i="15"/>
  <c r="AL182" i="14"/>
  <c r="AL171" i="13"/>
  <c r="AL30" i="13"/>
  <c r="AL96" i="13"/>
  <c r="AL193" i="13"/>
  <c r="AL204" i="13"/>
  <c r="AL52" i="13"/>
  <c r="Y121" i="13"/>
  <c r="AL41" i="13"/>
  <c r="AL74" i="13"/>
  <c r="AL153" i="13"/>
  <c r="AL182" i="13"/>
  <c r="AL30" i="11"/>
  <c r="AL63" i="11"/>
  <c r="AL128" i="11"/>
  <c r="AL139" i="11"/>
  <c r="AL85" i="11"/>
  <c r="AL30" i="15"/>
  <c r="AL171" i="15"/>
  <c r="AL182" i="15"/>
  <c r="AL204" i="15"/>
  <c r="AL114" i="15"/>
  <c r="AL63" i="15"/>
  <c r="AL74" i="15"/>
  <c r="AL96" i="15"/>
  <c r="AL146" i="15"/>
  <c r="AL121" i="14"/>
  <c r="AL96" i="14"/>
  <c r="AL63" i="14"/>
  <c r="AL171" i="14"/>
  <c r="AL193" i="14"/>
  <c r="AL52" i="14"/>
  <c r="AL85" i="14"/>
  <c r="AL19" i="14"/>
  <c r="AL128" i="14"/>
  <c r="AL153" i="14"/>
  <c r="AL128" i="13"/>
  <c r="AL114" i="14"/>
  <c r="X211" i="15"/>
  <c r="X208" i="15"/>
  <c r="X211" i="14"/>
  <c r="X208" i="14"/>
  <c r="X211" i="13"/>
  <c r="X208" i="13"/>
  <c r="X211" i="11"/>
  <c r="X208" i="11"/>
  <c r="X160" i="13"/>
  <c r="X160" i="14"/>
  <c r="X160" i="15"/>
  <c r="X160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X171" i="11"/>
  <c r="W171" i="11"/>
  <c r="W153" i="11"/>
  <c r="X153" i="11"/>
  <c r="W153" i="15"/>
  <c r="X153" i="15"/>
  <c r="W153" i="14"/>
  <c r="X153" i="14"/>
  <c r="W153" i="13"/>
  <c r="X153" i="13"/>
  <c r="X139" i="13"/>
  <c r="W139" i="13"/>
  <c r="X139" i="11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X85" i="11"/>
  <c r="W85" i="11"/>
  <c r="X74" i="13"/>
  <c r="W74" i="13"/>
  <c r="X74" i="14"/>
  <c r="W74" i="14"/>
  <c r="X74" i="15"/>
  <c r="W74" i="15"/>
  <c r="X74" i="11"/>
  <c r="W74" i="11"/>
  <c r="X63" i="13"/>
  <c r="W63" i="13"/>
  <c r="X63" i="14"/>
  <c r="W63" i="14"/>
  <c r="X63" i="15"/>
  <c r="W63" i="15"/>
  <c r="X63" i="11"/>
  <c r="W63" i="11"/>
  <c r="X52" i="13"/>
  <c r="W52" i="13"/>
  <c r="X52" i="14"/>
  <c r="W52" i="14"/>
  <c r="X52" i="15"/>
  <c r="W52" i="15"/>
  <c r="X52" i="11"/>
  <c r="W52" i="11"/>
  <c r="X41" i="13"/>
  <c r="W41" i="13"/>
  <c r="X41" i="14"/>
  <c r="W41" i="14"/>
  <c r="X41" i="15"/>
  <c r="W41" i="15"/>
  <c r="X41" i="11"/>
  <c r="W41" i="11"/>
  <c r="X30" i="13"/>
  <c r="W30" i="13"/>
  <c r="X30" i="14"/>
  <c r="W30" i="14"/>
  <c r="X30" i="15"/>
  <c r="W30" i="15"/>
  <c r="X30" i="11"/>
  <c r="W30" i="11"/>
  <c r="X19" i="13"/>
  <c r="X19" i="14"/>
  <c r="X19" i="15"/>
  <c r="X19" i="11"/>
  <c r="W19" i="13"/>
  <c r="W19" i="14"/>
  <c r="W19" i="15"/>
  <c r="W19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M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M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M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M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M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L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L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L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L212" i="13" l="1"/>
  <c r="AL213" i="13"/>
  <c r="AL213" i="11"/>
  <c r="AL209" i="13"/>
  <c r="AL212" i="11"/>
  <c r="AL206" i="13"/>
  <c r="AL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37" i="14"/>
  <c r="X136" i="14"/>
  <c r="X212" i="14" s="1"/>
  <c r="X133" i="14"/>
  <c r="X130" i="14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K212" i="11"/>
  <c r="AK209" i="11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27" i="11"/>
  <c r="AK126" i="11"/>
  <c r="AK125" i="11"/>
  <c r="AK124" i="11"/>
  <c r="AK123" i="11"/>
  <c r="AK113" i="11"/>
  <c r="AK112" i="11"/>
  <c r="AK111" i="11"/>
  <c r="AK110" i="11"/>
  <c r="AK109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AK214" i="13"/>
  <c r="AK213" i="13"/>
  <c r="AK212" i="13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13" i="13"/>
  <c r="AK112" i="13"/>
  <c r="AK111" i="13"/>
  <c r="AK110" i="13"/>
  <c r="AK109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AK214" i="11"/>
  <c r="AK213" i="11"/>
  <c r="AK206" i="11"/>
  <c r="AK209" i="13"/>
  <c r="AK206" i="13"/>
  <c r="X121" i="11" l="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K204" i="11"/>
  <c r="AK204" i="13"/>
  <c r="AK204" i="14"/>
  <c r="AK204" i="15"/>
  <c r="AK193" i="15"/>
  <c r="AK146" i="11"/>
  <c r="AK171" i="11"/>
  <c r="AK146" i="13"/>
  <c r="AK193" i="13"/>
  <c r="AK193" i="11"/>
  <c r="AK193" i="14"/>
  <c r="AK182" i="15"/>
  <c r="AK182" i="13"/>
  <c r="AK182" i="14"/>
  <c r="AK182" i="11"/>
  <c r="AK171" i="13"/>
  <c r="AK146" i="15"/>
  <c r="AK171" i="14"/>
  <c r="AK121" i="14"/>
  <c r="AK171" i="15"/>
  <c r="AK107" i="11"/>
  <c r="AK128" i="11"/>
  <c r="AK139" i="11"/>
  <c r="AK41" i="15"/>
  <c r="AK107" i="15"/>
  <c r="AK107" i="14"/>
  <c r="AK107" i="13"/>
  <c r="AK96" i="11"/>
  <c r="AK96" i="15"/>
  <c r="AK96" i="13"/>
  <c r="AK96" i="14"/>
  <c r="AK63" i="11"/>
  <c r="AK85" i="13"/>
  <c r="AK74" i="15"/>
  <c r="AK85" i="14"/>
  <c r="AK74" i="11"/>
  <c r="AK85" i="15"/>
  <c r="AK85" i="11"/>
  <c r="AK52" i="14"/>
  <c r="AK74" i="14"/>
  <c r="AK74" i="13"/>
  <c r="AK30" i="14"/>
  <c r="AK63" i="15"/>
  <c r="AK63" i="13"/>
  <c r="AK63" i="14"/>
  <c r="AK52" i="15"/>
  <c r="AK52" i="13"/>
  <c r="AK41" i="13"/>
  <c r="AK52" i="11"/>
  <c r="AK41" i="11"/>
  <c r="AK41" i="14"/>
  <c r="AK30" i="13"/>
  <c r="AK30" i="11"/>
  <c r="AK30" i="15"/>
  <c r="AK19" i="11"/>
  <c r="AK19" i="14"/>
  <c r="AK19" i="13"/>
  <c r="AK19" i="15"/>
  <c r="AK128" i="13"/>
  <c r="AK114" i="13"/>
  <c r="AK114" i="11"/>
  <c r="AK153" i="14"/>
  <c r="AK146" i="14"/>
  <c r="AK128" i="14"/>
  <c r="AK114" i="14"/>
  <c r="AK153" i="15"/>
  <c r="AK128" i="15"/>
  <c r="AK121" i="15"/>
  <c r="AK114" i="15"/>
  <c r="AK153" i="11"/>
  <c r="AK153" i="13"/>
  <c r="AK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W159" i="13" l="1"/>
  <c r="V159" i="13"/>
  <c r="W158" i="13"/>
  <c r="V158" i="13"/>
  <c r="W157" i="13"/>
  <c r="V157" i="13"/>
  <c r="W156" i="13"/>
  <c r="V156" i="13"/>
  <c r="W155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55" i="14"/>
  <c r="W146" i="14"/>
  <c r="W138" i="14"/>
  <c r="W214" i="14" s="1"/>
  <c r="W137" i="14"/>
  <c r="W213" i="14" s="1"/>
  <c r="W136" i="14"/>
  <c r="W212" i="14" s="1"/>
  <c r="W133" i="14"/>
  <c r="W209" i="14" s="1"/>
  <c r="W130" i="14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60" i="14" s="1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J204" i="11"/>
  <c r="AJ204" i="14"/>
  <c r="AJ182" i="14"/>
  <c r="AJ171" i="11"/>
  <c r="AJ182" i="13"/>
  <c r="AJ171" i="13"/>
  <c r="AJ153" i="11"/>
  <c r="AJ153" i="14"/>
  <c r="AJ96" i="14"/>
  <c r="AJ107" i="13"/>
  <c r="AJ128" i="11"/>
  <c r="AJ128" i="14"/>
  <c r="AJ128" i="13"/>
  <c r="AJ139" i="13"/>
  <c r="AJ107" i="14"/>
  <c r="AJ96" i="11"/>
  <c r="AJ85" i="11"/>
  <c r="AJ74" i="13"/>
  <c r="AJ63" i="13"/>
  <c r="AJ74" i="14"/>
  <c r="AJ52" i="14"/>
  <c r="AJ52" i="11"/>
  <c r="AJ19" i="13"/>
  <c r="AJ41" i="13"/>
  <c r="AJ41" i="14"/>
  <c r="AJ30" i="15"/>
  <c r="AJ19" i="11"/>
  <c r="V160" i="13"/>
  <c r="V160" i="14"/>
  <c r="AJ107" i="11"/>
  <c r="V160" i="11"/>
  <c r="AJ96" i="15"/>
  <c r="W159" i="15"/>
  <c r="AJ85" i="15"/>
  <c r="AJ114" i="15"/>
  <c r="AJ153" i="15"/>
  <c r="AJ182" i="15"/>
  <c r="AJ121" i="14"/>
  <c r="AJ146" i="14"/>
  <c r="AJ171" i="14"/>
  <c r="AJ96" i="13"/>
  <c r="AJ204" i="13"/>
  <c r="AJ41" i="11"/>
  <c r="AJ74" i="11"/>
  <c r="AJ114" i="11"/>
  <c r="AJ193" i="11"/>
  <c r="AJ19" i="15"/>
  <c r="AJ171" i="15"/>
  <c r="AJ52" i="13"/>
  <c r="V139" i="15"/>
  <c r="V139" i="14"/>
  <c r="AJ30" i="14"/>
  <c r="AJ63" i="14"/>
  <c r="AJ30" i="13"/>
  <c r="AJ107" i="15"/>
  <c r="AJ63" i="15"/>
  <c r="AJ193" i="14"/>
  <c r="AJ146" i="13"/>
  <c r="AJ63" i="11"/>
  <c r="AJ52" i="15"/>
  <c r="AJ74" i="15"/>
  <c r="AJ128" i="15"/>
  <c r="AJ204" i="15"/>
  <c r="AJ85" i="14"/>
  <c r="AJ114" i="14"/>
  <c r="AJ85" i="13"/>
  <c r="AJ193" i="13"/>
  <c r="AJ30" i="11"/>
  <c r="AJ182" i="11"/>
  <c r="AJ41" i="15"/>
  <c r="AJ121" i="15"/>
  <c r="AJ146" i="15"/>
  <c r="AJ193" i="15"/>
  <c r="AJ19" i="14"/>
  <c r="AJ114" i="13"/>
  <c r="W160" i="13"/>
  <c r="AJ153" i="13"/>
  <c r="W121" i="13"/>
  <c r="W160" i="11"/>
  <c r="AJ146" i="11"/>
  <c r="AJ139" i="11"/>
  <c r="W121" i="11"/>
  <c r="V160" i="15" l="1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I113" i="13"/>
  <c r="AI112" i="13"/>
  <c r="AI111" i="13"/>
  <c r="AI110" i="13"/>
  <c r="AI109" i="13"/>
  <c r="AI113" i="11"/>
  <c r="AI112" i="11"/>
  <c r="AI111" i="11"/>
  <c r="AI110" i="11"/>
  <c r="AI109" i="11"/>
  <c r="AI127" i="13"/>
  <c r="AI126" i="13"/>
  <c r="AI125" i="13"/>
  <c r="AI124" i="13"/>
  <c r="AI123" i="13"/>
  <c r="AI127" i="11"/>
  <c r="AI126" i="11"/>
  <c r="AI125" i="11"/>
  <c r="AI124" i="11"/>
  <c r="AI123" i="11"/>
  <c r="AH113" i="13"/>
  <c r="AH112" i="13"/>
  <c r="AH111" i="13"/>
  <c r="AH110" i="13"/>
  <c r="AH109" i="13"/>
  <c r="AH113" i="11"/>
  <c r="AH112" i="11"/>
  <c r="AH111" i="11"/>
  <c r="AH110" i="11"/>
  <c r="AH109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W215" i="15" l="1"/>
  <c r="V215" i="14"/>
  <c r="W215" i="14"/>
  <c r="V215" i="15"/>
  <c r="AI204" i="13"/>
  <c r="AI193" i="11"/>
  <c r="AI153" i="15"/>
  <c r="AI96" i="11"/>
  <c r="AI171" i="11"/>
  <c r="AI146" i="15"/>
  <c r="AI153" i="13"/>
  <c r="AI171" i="15"/>
  <c r="AI146" i="14"/>
  <c r="AH114" i="13"/>
  <c r="AI114" i="13"/>
  <c r="AI107" i="15"/>
  <c r="AI107" i="13"/>
  <c r="AI96" i="14"/>
  <c r="AI85" i="15"/>
  <c r="AI74" i="15"/>
  <c r="AI74" i="14"/>
  <c r="AI74" i="11"/>
  <c r="AI63" i="11"/>
  <c r="AI63" i="14"/>
  <c r="AI52" i="13"/>
  <c r="AI19" i="15"/>
  <c r="AI30" i="13"/>
  <c r="AI146" i="11"/>
  <c r="AI52" i="15"/>
  <c r="AI128" i="15"/>
  <c r="AI204" i="15"/>
  <c r="AI41" i="14"/>
  <c r="AI121" i="14"/>
  <c r="AI193" i="14"/>
  <c r="AI63" i="13"/>
  <c r="AI85" i="13"/>
  <c r="AI182" i="13"/>
  <c r="AI41" i="11"/>
  <c r="V121" i="11"/>
  <c r="AI128" i="13"/>
  <c r="AI30" i="11"/>
  <c r="AI139" i="11"/>
  <c r="AI41" i="15"/>
  <c r="AI121" i="15"/>
  <c r="AI193" i="15"/>
  <c r="AI30" i="14"/>
  <c r="AI114" i="14"/>
  <c r="AI74" i="13"/>
  <c r="AI171" i="13"/>
  <c r="AI139" i="13"/>
  <c r="AI182" i="11"/>
  <c r="AI96" i="15"/>
  <c r="AI85" i="14"/>
  <c r="AI153" i="14"/>
  <c r="AI19" i="13"/>
  <c r="AI41" i="13"/>
  <c r="AI146" i="13"/>
  <c r="AI128" i="11"/>
  <c r="AI52" i="11"/>
  <c r="AI153" i="11"/>
  <c r="AI63" i="15"/>
  <c r="AI52" i="14"/>
  <c r="AI128" i="14"/>
  <c r="AI182" i="14"/>
  <c r="AI204" i="14"/>
  <c r="AI96" i="13"/>
  <c r="AI193" i="13"/>
  <c r="AI19" i="11"/>
  <c r="AI85" i="11"/>
  <c r="AI107" i="11"/>
  <c r="AI204" i="11"/>
  <c r="AI30" i="15"/>
  <c r="AI114" i="15"/>
  <c r="AI182" i="15"/>
  <c r="AI19" i="14"/>
  <c r="AI107" i="14"/>
  <c r="AI171" i="14"/>
  <c r="AH114" i="11"/>
  <c r="AI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56" i="14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9" i="14" l="1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U160" i="15" l="1"/>
  <c r="U160" i="14"/>
  <c r="AH30" i="11"/>
  <c r="AH41" i="13"/>
  <c r="AH182" i="13"/>
  <c r="AH85" i="14"/>
  <c r="AH74" i="14"/>
  <c r="AH204" i="11"/>
  <c r="AH41" i="11"/>
  <c r="AH30" i="13"/>
  <c r="AH63" i="14"/>
  <c r="AH204" i="14"/>
  <c r="AH193" i="11"/>
  <c r="AH19" i="15"/>
  <c r="AH52" i="15"/>
  <c r="AH107" i="15"/>
  <c r="AH128" i="15"/>
  <c r="AH171" i="15"/>
  <c r="AH204" i="15"/>
  <c r="AH52" i="14"/>
  <c r="AH128" i="14"/>
  <c r="AH96" i="11"/>
  <c r="AH171" i="11"/>
  <c r="AH96" i="13"/>
  <c r="AH193" i="13"/>
  <c r="AH19" i="14"/>
  <c r="AH107" i="14"/>
  <c r="AH171" i="14"/>
  <c r="AH63" i="11"/>
  <c r="AH63" i="13"/>
  <c r="AH41" i="15"/>
  <c r="AH146" i="15"/>
  <c r="AH41" i="14"/>
  <c r="AH193" i="14"/>
  <c r="AH85" i="11"/>
  <c r="AH85" i="13"/>
  <c r="AH74" i="15"/>
  <c r="AH193" i="15"/>
  <c r="AH63" i="15"/>
  <c r="AH96" i="15"/>
  <c r="AH96" i="14"/>
  <c r="AH52" i="11"/>
  <c r="AH52" i="13"/>
  <c r="AH204" i="13"/>
  <c r="AH182" i="11"/>
  <c r="AH19" i="13"/>
  <c r="AH107" i="13"/>
  <c r="AH171" i="13"/>
  <c r="AH19" i="11"/>
  <c r="AH107" i="11"/>
  <c r="AH30" i="15"/>
  <c r="AH85" i="15"/>
  <c r="AH114" i="15"/>
  <c r="AH182" i="15"/>
  <c r="AH30" i="14"/>
  <c r="AH182" i="14"/>
  <c r="AH74" i="11"/>
  <c r="AH153" i="11"/>
  <c r="AH74" i="13"/>
  <c r="AH146" i="13"/>
  <c r="AH128" i="11"/>
  <c r="AH128" i="13"/>
  <c r="AH146" i="11"/>
  <c r="AH139" i="11"/>
  <c r="AH153" i="13"/>
  <c r="AH139" i="13"/>
  <c r="AH153" i="14"/>
  <c r="AH146" i="14"/>
  <c r="AH121" i="14"/>
  <c r="AH114" i="14"/>
  <c r="AH153" i="15"/>
  <c r="AH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G123" i="11"/>
  <c r="AG124" i="11"/>
  <c r="AG125" i="11"/>
  <c r="AG126" i="11"/>
  <c r="AG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G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160" i="15" s="1"/>
  <c r="T213" i="15"/>
  <c r="T155" i="14"/>
  <c r="T139" i="14"/>
  <c r="T215" i="14" s="1"/>
  <c r="T139" i="15"/>
  <c r="T215" i="15" s="1"/>
  <c r="AG171" i="13"/>
  <c r="AG171" i="11"/>
  <c r="AG85" i="11"/>
  <c r="AG182" i="11"/>
  <c r="AG19" i="11"/>
  <c r="AG74" i="11"/>
  <c r="AG41" i="11"/>
  <c r="AG52" i="11"/>
  <c r="AG96" i="11"/>
  <c r="AG146" i="11"/>
  <c r="AG30" i="11"/>
  <c r="AG63" i="11"/>
  <c r="AG107" i="11"/>
  <c r="AG114" i="11"/>
  <c r="AG153" i="11"/>
  <c r="AG193" i="11"/>
  <c r="AG204" i="11"/>
  <c r="AG19" i="13"/>
  <c r="AG63" i="13"/>
  <c r="AG30" i="13"/>
  <c r="AG74" i="13"/>
  <c r="AG146" i="13"/>
  <c r="AG41" i="13"/>
  <c r="AG85" i="13"/>
  <c r="AG153" i="13"/>
  <c r="AG182" i="13"/>
  <c r="AG193" i="13"/>
  <c r="AG107" i="13"/>
  <c r="AG52" i="13"/>
  <c r="AG96" i="13"/>
  <c r="AG204" i="13"/>
  <c r="AG193" i="14"/>
  <c r="AG30" i="14"/>
  <c r="AG74" i="14"/>
  <c r="AG41" i="14"/>
  <c r="AG85" i="14"/>
  <c r="AG121" i="14"/>
  <c r="AG204" i="14"/>
  <c r="AG52" i="14"/>
  <c r="AG96" i="14"/>
  <c r="AG128" i="14"/>
  <c r="AG171" i="14"/>
  <c r="AG19" i="14"/>
  <c r="AG63" i="14"/>
  <c r="AG107" i="14"/>
  <c r="AG146" i="14"/>
  <c r="AG182" i="14"/>
  <c r="AG41" i="15"/>
  <c r="AG52" i="15"/>
  <c r="AG85" i="15"/>
  <c r="AG96" i="15"/>
  <c r="AG128" i="15"/>
  <c r="AG171" i="15"/>
  <c r="AG182" i="15"/>
  <c r="AG19" i="15"/>
  <c r="AG30" i="15"/>
  <c r="AG63" i="15"/>
  <c r="AG74" i="15"/>
  <c r="AG107" i="15"/>
  <c r="AG193" i="15"/>
  <c r="AG204" i="15"/>
  <c r="AG139" i="13"/>
  <c r="AG139" i="11"/>
  <c r="AG114" i="13"/>
  <c r="AG128" i="13"/>
  <c r="AG153" i="15"/>
  <c r="AG146" i="15"/>
  <c r="AG121" i="15"/>
  <c r="AG114" i="15"/>
  <c r="AG153" i="14"/>
  <c r="AG114" i="14"/>
  <c r="T160" i="14" l="1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S159" i="11"/>
  <c r="S158" i="11"/>
  <c r="S157" i="11"/>
  <c r="S156" i="11"/>
  <c r="S155" i="11"/>
  <c r="S153" i="11"/>
  <c r="S146" i="11"/>
  <c r="S139" i="11"/>
  <c r="S215" i="11" s="1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S159" i="13"/>
  <c r="S158" i="13"/>
  <c r="S157" i="13"/>
  <c r="S156" i="13"/>
  <c r="S155" i="13"/>
  <c r="S153" i="13"/>
  <c r="S146" i="13"/>
  <c r="S139" i="13"/>
  <c r="S215" i="13" s="1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S138" i="14"/>
  <c r="S137" i="14"/>
  <c r="S136" i="14"/>
  <c r="S212" i="14" s="1"/>
  <c r="S133" i="14"/>
  <c r="S209" i="14" s="1"/>
  <c r="S130" i="14"/>
  <c r="S206" i="14" s="1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F74" i="15"/>
  <c r="AF30" i="15"/>
  <c r="AF114" i="15"/>
  <c r="AF171" i="11"/>
  <c r="AF182" i="15"/>
  <c r="AF146" i="15"/>
  <c r="S160" i="13"/>
  <c r="S160" i="11"/>
  <c r="AF19" i="11"/>
  <c r="AF63" i="11"/>
  <c r="AF107" i="11"/>
  <c r="AF139" i="11"/>
  <c r="AF52" i="11"/>
  <c r="AF96" i="11"/>
  <c r="AF128" i="11"/>
  <c r="AF204" i="11"/>
  <c r="AF30" i="11"/>
  <c r="AF74" i="11"/>
  <c r="AF114" i="11"/>
  <c r="AF146" i="11"/>
  <c r="AF182" i="11"/>
  <c r="AF41" i="11"/>
  <c r="AF85" i="11"/>
  <c r="AF153" i="11"/>
  <c r="AF193" i="11"/>
  <c r="AF146" i="13"/>
  <c r="AF182" i="13"/>
  <c r="AF193" i="13"/>
  <c r="AF153" i="13"/>
  <c r="AF128" i="13"/>
  <c r="AF30" i="13"/>
  <c r="AF41" i="13"/>
  <c r="AF74" i="13"/>
  <c r="AF85" i="13"/>
  <c r="AF19" i="13"/>
  <c r="AF52" i="13"/>
  <c r="AF63" i="13"/>
  <c r="AF96" i="13"/>
  <c r="AF107" i="13"/>
  <c r="AF139" i="13"/>
  <c r="AF114" i="13"/>
  <c r="AF171" i="13"/>
  <c r="AF204" i="13"/>
  <c r="S156" i="14"/>
  <c r="AF19" i="14"/>
  <c r="AF52" i="14"/>
  <c r="AF63" i="14"/>
  <c r="AF96" i="14"/>
  <c r="AF107" i="14"/>
  <c r="AF128" i="14"/>
  <c r="AF171" i="14"/>
  <c r="AF204" i="14"/>
  <c r="S157" i="14"/>
  <c r="AF30" i="14"/>
  <c r="AF41" i="14"/>
  <c r="AF74" i="14"/>
  <c r="AF85" i="14"/>
  <c r="AF114" i="14"/>
  <c r="AF121" i="14"/>
  <c r="AF146" i="14"/>
  <c r="AF153" i="14"/>
  <c r="AF182" i="14"/>
  <c r="AF193" i="14"/>
  <c r="S158" i="15"/>
  <c r="AF41" i="15"/>
  <c r="AF85" i="15"/>
  <c r="AF121" i="15"/>
  <c r="AF153" i="15"/>
  <c r="AF193" i="15"/>
  <c r="AF52" i="15"/>
  <c r="AF96" i="15"/>
  <c r="AF128" i="15"/>
  <c r="AF204" i="15"/>
  <c r="AF19" i="15"/>
  <c r="AF63" i="15"/>
  <c r="AF107" i="15"/>
  <c r="AF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E203" i="11"/>
  <c r="AE202" i="11"/>
  <c r="AE201" i="11"/>
  <c r="AE198" i="11"/>
  <c r="AE195" i="11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AE203" i="13"/>
  <c r="AE202" i="13"/>
  <c r="AE201" i="13"/>
  <c r="AE198" i="13"/>
  <c r="AE195" i="13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AE203" i="15"/>
  <c r="AE202" i="15"/>
  <c r="AE201" i="15"/>
  <c r="AE198" i="15"/>
  <c r="AE195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7" i="15"/>
  <c r="AE126" i="15"/>
  <c r="AE125" i="15"/>
  <c r="AE124" i="15"/>
  <c r="AE123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AE203" i="14"/>
  <c r="AE202" i="14"/>
  <c r="AE201" i="14"/>
  <c r="AE198" i="14"/>
  <c r="AE195" i="14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7" i="14"/>
  <c r="AE126" i="14"/>
  <c r="AE125" i="14"/>
  <c r="AE124" i="14"/>
  <c r="AE123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E153" i="15"/>
  <c r="AE52" i="13"/>
  <c r="AE41" i="15"/>
  <c r="AE121" i="15"/>
  <c r="R160" i="11"/>
  <c r="AE96" i="13"/>
  <c r="AE85" i="15"/>
  <c r="AE193" i="15"/>
  <c r="AE30" i="11"/>
  <c r="AE171" i="11"/>
  <c r="AE139" i="11"/>
  <c r="Q160" i="11"/>
  <c r="AE19" i="11"/>
  <c r="AE63" i="11"/>
  <c r="AE107" i="11"/>
  <c r="AE74" i="11"/>
  <c r="AE114" i="11"/>
  <c r="AE146" i="11"/>
  <c r="AE182" i="11"/>
  <c r="AE41" i="11"/>
  <c r="AE85" i="11"/>
  <c r="AE153" i="11"/>
  <c r="AE193" i="11"/>
  <c r="AE52" i="11"/>
  <c r="AE96" i="11"/>
  <c r="AE128" i="11"/>
  <c r="AE204" i="11"/>
  <c r="AE128" i="13"/>
  <c r="AE204" i="13"/>
  <c r="Q160" i="13"/>
  <c r="AE19" i="13"/>
  <c r="AE63" i="13"/>
  <c r="AE139" i="13"/>
  <c r="AE30" i="13"/>
  <c r="AE74" i="13"/>
  <c r="AE146" i="13"/>
  <c r="AE182" i="13"/>
  <c r="P160" i="13"/>
  <c r="AE107" i="13"/>
  <c r="AE171" i="13"/>
  <c r="R160" i="13"/>
  <c r="AE41" i="13"/>
  <c r="AE85" i="13"/>
  <c r="AE153" i="13"/>
  <c r="AE193" i="13"/>
  <c r="AE107" i="14"/>
  <c r="AE30" i="14"/>
  <c r="AE74" i="14"/>
  <c r="AE171" i="14"/>
  <c r="R158" i="14"/>
  <c r="Q155" i="14"/>
  <c r="Q160" i="14" s="1"/>
  <c r="AE41" i="14"/>
  <c r="AE114" i="14"/>
  <c r="AE146" i="14"/>
  <c r="AE182" i="14"/>
  <c r="R155" i="14"/>
  <c r="R159" i="14"/>
  <c r="AE52" i="14"/>
  <c r="AE85" i="14"/>
  <c r="AE121" i="14"/>
  <c r="AE153" i="14"/>
  <c r="AE193" i="14"/>
  <c r="AE19" i="14"/>
  <c r="AE63" i="14"/>
  <c r="AE96" i="14"/>
  <c r="AE128" i="14"/>
  <c r="AE204" i="14"/>
  <c r="AE52" i="15"/>
  <c r="AE96" i="15"/>
  <c r="AE128" i="15"/>
  <c r="AE204" i="15"/>
  <c r="R159" i="15"/>
  <c r="AE19" i="15"/>
  <c r="AE63" i="15"/>
  <c r="AE107" i="15"/>
  <c r="AE171" i="15"/>
  <c r="R155" i="15"/>
  <c r="AE30" i="15"/>
  <c r="AE74" i="15"/>
  <c r="AE114" i="15"/>
  <c r="AE146" i="15"/>
  <c r="AE182" i="15"/>
  <c r="AE114" i="13"/>
  <c r="R160" i="15" l="1"/>
  <c r="R160" i="14"/>
  <c r="AB127" i="14"/>
  <c r="AB126" i="14"/>
  <c r="AB125" i="14"/>
  <c r="AB124" i="14"/>
  <c r="AB123" i="14"/>
  <c r="AC127" i="14"/>
  <c r="AC126" i="14"/>
  <c r="AC125" i="14"/>
  <c r="AC124" i="14"/>
  <c r="AC123" i="14"/>
  <c r="AC128" i="14" l="1"/>
  <c r="AB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R215" i="11" s="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D203" i="15"/>
  <c r="AD202" i="15"/>
  <c r="AD201" i="15"/>
  <c r="AD198" i="15"/>
  <c r="AD195" i="15"/>
  <c r="AD192" i="15"/>
  <c r="AD191" i="15"/>
  <c r="AD190" i="15"/>
  <c r="AD187" i="15"/>
  <c r="AD184" i="15"/>
  <c r="AD181" i="15"/>
  <c r="AD180" i="15"/>
  <c r="AD179" i="15"/>
  <c r="AD176" i="15"/>
  <c r="AD173" i="15"/>
  <c r="AD170" i="15"/>
  <c r="AD169" i="15"/>
  <c r="AD168" i="15"/>
  <c r="AD165" i="15"/>
  <c r="AD162" i="15"/>
  <c r="AD152" i="15"/>
  <c r="AD151" i="15"/>
  <c r="AD150" i="15"/>
  <c r="AD149" i="15"/>
  <c r="AD148" i="15"/>
  <c r="AD145" i="15"/>
  <c r="AD144" i="15"/>
  <c r="AD143" i="15"/>
  <c r="AD142" i="15"/>
  <c r="AD141" i="15"/>
  <c r="AD127" i="15"/>
  <c r="AD126" i="15"/>
  <c r="AD125" i="15"/>
  <c r="AD124" i="15"/>
  <c r="AD123" i="15"/>
  <c r="AD120" i="15"/>
  <c r="AD119" i="15"/>
  <c r="AD118" i="15"/>
  <c r="AD117" i="15"/>
  <c r="AD116" i="15"/>
  <c r="AD113" i="15"/>
  <c r="AD112" i="15"/>
  <c r="AD111" i="15"/>
  <c r="AD110" i="15"/>
  <c r="AD109" i="15"/>
  <c r="AD106" i="15"/>
  <c r="AD105" i="15"/>
  <c r="AD104" i="15"/>
  <c r="AD101" i="15"/>
  <c r="AD98" i="15"/>
  <c r="AD95" i="15"/>
  <c r="AD94" i="15"/>
  <c r="AD93" i="15"/>
  <c r="AD90" i="15"/>
  <c r="AD87" i="15"/>
  <c r="AD84" i="15"/>
  <c r="AD83" i="15"/>
  <c r="AD82" i="15"/>
  <c r="AD79" i="15"/>
  <c r="AD76" i="15"/>
  <c r="AD73" i="15"/>
  <c r="AD72" i="15"/>
  <c r="AD71" i="15"/>
  <c r="AD68" i="15"/>
  <c r="AD65" i="15"/>
  <c r="AD62" i="15"/>
  <c r="AD61" i="15"/>
  <c r="AD60" i="15"/>
  <c r="AD57" i="15"/>
  <c r="AD54" i="15"/>
  <c r="AD51" i="15"/>
  <c r="AD50" i="15"/>
  <c r="AD49" i="15"/>
  <c r="AD46" i="15"/>
  <c r="AD43" i="15"/>
  <c r="AD40" i="15"/>
  <c r="AD39" i="15"/>
  <c r="AD38" i="15"/>
  <c r="AD35" i="15"/>
  <c r="AD32" i="15"/>
  <c r="AD29" i="15"/>
  <c r="AD28" i="15"/>
  <c r="AD27" i="15"/>
  <c r="AD24" i="15"/>
  <c r="AD21" i="15"/>
  <c r="AD18" i="15"/>
  <c r="AD17" i="15"/>
  <c r="AD16" i="15"/>
  <c r="AD13" i="15"/>
  <c r="AD10" i="15"/>
  <c r="AD203" i="14"/>
  <c r="AD202" i="14"/>
  <c r="AD201" i="14"/>
  <c r="AD198" i="14"/>
  <c r="AD195" i="14"/>
  <c r="AD192" i="14"/>
  <c r="AD191" i="14"/>
  <c r="AD190" i="14"/>
  <c r="AD187" i="14"/>
  <c r="AD184" i="14"/>
  <c r="AD181" i="14"/>
  <c r="AD180" i="14"/>
  <c r="AD179" i="14"/>
  <c r="AD176" i="14"/>
  <c r="AD173" i="14"/>
  <c r="AD170" i="14"/>
  <c r="AD169" i="14"/>
  <c r="AD168" i="14"/>
  <c r="AD165" i="14"/>
  <c r="AD162" i="14"/>
  <c r="AD152" i="14"/>
  <c r="AD151" i="14"/>
  <c r="AD150" i="14"/>
  <c r="AD149" i="14"/>
  <c r="AD148" i="14"/>
  <c r="AD145" i="14"/>
  <c r="AD144" i="14"/>
  <c r="AD143" i="14"/>
  <c r="AD142" i="14"/>
  <c r="AD141" i="14"/>
  <c r="AD127" i="14"/>
  <c r="AD126" i="14"/>
  <c r="AD125" i="14"/>
  <c r="AD124" i="14"/>
  <c r="AD123" i="14"/>
  <c r="AD120" i="14"/>
  <c r="AD119" i="14"/>
  <c r="AD118" i="14"/>
  <c r="AD117" i="14"/>
  <c r="AD116" i="14"/>
  <c r="AD113" i="14"/>
  <c r="AD112" i="14"/>
  <c r="AD111" i="14"/>
  <c r="AD110" i="14"/>
  <c r="AD109" i="14"/>
  <c r="AD106" i="14"/>
  <c r="AD105" i="14"/>
  <c r="AD104" i="14"/>
  <c r="AD101" i="14"/>
  <c r="AD98" i="14"/>
  <c r="AD95" i="14"/>
  <c r="AD94" i="14"/>
  <c r="AD93" i="14"/>
  <c r="AD90" i="14"/>
  <c r="AD87" i="14"/>
  <c r="AD84" i="14"/>
  <c r="AD83" i="14"/>
  <c r="AD82" i="14"/>
  <c r="AD79" i="14"/>
  <c r="AD76" i="14"/>
  <c r="AD73" i="14"/>
  <c r="AD72" i="14"/>
  <c r="AD71" i="14"/>
  <c r="AD68" i="14"/>
  <c r="AD65" i="14"/>
  <c r="AD62" i="14"/>
  <c r="AD61" i="14"/>
  <c r="AD60" i="14"/>
  <c r="AD57" i="14"/>
  <c r="AD54" i="14"/>
  <c r="AD51" i="14"/>
  <c r="AD50" i="14"/>
  <c r="AD49" i="14"/>
  <c r="AD46" i="14"/>
  <c r="AD43" i="14"/>
  <c r="AD40" i="14"/>
  <c r="AD39" i="14"/>
  <c r="AD38" i="14"/>
  <c r="AD35" i="14"/>
  <c r="AD32" i="14"/>
  <c r="AD29" i="14"/>
  <c r="AD28" i="14"/>
  <c r="AD27" i="14"/>
  <c r="AD24" i="14"/>
  <c r="AD21" i="14"/>
  <c r="AD18" i="14"/>
  <c r="AD17" i="14"/>
  <c r="AD16" i="14"/>
  <c r="AD13" i="14"/>
  <c r="AD10" i="14"/>
  <c r="AD203" i="13"/>
  <c r="AD202" i="13"/>
  <c r="AD201" i="13"/>
  <c r="AD198" i="13"/>
  <c r="AD195" i="13"/>
  <c r="AD192" i="13"/>
  <c r="AD191" i="13"/>
  <c r="AD190" i="13"/>
  <c r="AD187" i="13"/>
  <c r="AD184" i="13"/>
  <c r="AD181" i="13"/>
  <c r="AD180" i="13"/>
  <c r="AD179" i="13"/>
  <c r="AD176" i="13"/>
  <c r="AD173" i="13"/>
  <c r="AD170" i="13"/>
  <c r="AD169" i="13"/>
  <c r="AD168" i="13"/>
  <c r="AD165" i="13"/>
  <c r="AD162" i="13"/>
  <c r="AD152" i="13"/>
  <c r="AD151" i="13"/>
  <c r="AD150" i="13"/>
  <c r="AD149" i="13"/>
  <c r="AD148" i="13"/>
  <c r="AD145" i="13"/>
  <c r="AD144" i="13"/>
  <c r="AD143" i="13"/>
  <c r="AD142" i="13"/>
  <c r="AD141" i="13"/>
  <c r="AD138" i="13"/>
  <c r="AD137" i="13"/>
  <c r="AD136" i="13"/>
  <c r="AD133" i="13"/>
  <c r="AD130" i="13"/>
  <c r="AD127" i="13"/>
  <c r="AD126" i="13"/>
  <c r="AD125" i="13"/>
  <c r="AD124" i="13"/>
  <c r="AD123" i="13"/>
  <c r="AD113" i="13"/>
  <c r="AD112" i="13"/>
  <c r="AD111" i="13"/>
  <c r="AD110" i="13"/>
  <c r="AD109" i="13"/>
  <c r="AD106" i="13"/>
  <c r="AD105" i="13"/>
  <c r="AD104" i="13"/>
  <c r="AD101" i="13"/>
  <c r="AD98" i="13"/>
  <c r="AD95" i="13"/>
  <c r="AD94" i="13"/>
  <c r="AD93" i="13"/>
  <c r="AD90" i="13"/>
  <c r="AD87" i="13"/>
  <c r="AD84" i="13"/>
  <c r="AD83" i="13"/>
  <c r="AD82" i="13"/>
  <c r="AD79" i="13"/>
  <c r="AD76" i="13"/>
  <c r="AD73" i="13"/>
  <c r="AD72" i="13"/>
  <c r="AD71" i="13"/>
  <c r="AD68" i="13"/>
  <c r="AD65" i="13"/>
  <c r="AD62" i="13"/>
  <c r="AD61" i="13"/>
  <c r="AD60" i="13"/>
  <c r="AD57" i="13"/>
  <c r="AD54" i="13"/>
  <c r="AD51" i="13"/>
  <c r="AD50" i="13"/>
  <c r="AD49" i="13"/>
  <c r="AD46" i="13"/>
  <c r="AD43" i="13"/>
  <c r="AD40" i="13"/>
  <c r="AD39" i="13"/>
  <c r="AD38" i="13"/>
  <c r="AD35" i="13"/>
  <c r="AD32" i="13"/>
  <c r="AD29" i="13"/>
  <c r="AD28" i="13"/>
  <c r="AD27" i="13"/>
  <c r="AD24" i="13"/>
  <c r="AD21" i="13"/>
  <c r="AD18" i="13"/>
  <c r="AD17" i="13"/>
  <c r="AD16" i="13"/>
  <c r="AD13" i="13"/>
  <c r="AD10" i="13"/>
  <c r="AD203" i="11"/>
  <c r="AD202" i="11"/>
  <c r="AD201" i="11"/>
  <c r="AD198" i="11"/>
  <c r="AD195" i="11"/>
  <c r="AD192" i="11"/>
  <c r="AD191" i="11"/>
  <c r="AD190" i="11"/>
  <c r="AD187" i="11"/>
  <c r="AD184" i="11"/>
  <c r="AD181" i="11"/>
  <c r="AD180" i="11"/>
  <c r="AD179" i="11"/>
  <c r="AD176" i="11"/>
  <c r="AD173" i="11"/>
  <c r="AD170" i="11"/>
  <c r="AD169" i="11"/>
  <c r="AD168" i="11"/>
  <c r="AD165" i="11"/>
  <c r="AD162" i="11"/>
  <c r="AD152" i="11"/>
  <c r="AD151" i="11"/>
  <c r="AD150" i="11"/>
  <c r="AD149" i="11"/>
  <c r="AD148" i="11"/>
  <c r="AD145" i="11"/>
  <c r="AD144" i="11"/>
  <c r="AD143" i="11"/>
  <c r="AD142" i="11"/>
  <c r="AD141" i="11"/>
  <c r="AD138" i="11"/>
  <c r="AD137" i="11"/>
  <c r="AD136" i="11"/>
  <c r="AD133" i="11"/>
  <c r="AD130" i="11"/>
  <c r="AD127" i="11"/>
  <c r="AD126" i="11"/>
  <c r="AD125" i="11"/>
  <c r="AD124" i="11"/>
  <c r="AD123" i="11"/>
  <c r="AD113" i="11"/>
  <c r="AD112" i="11"/>
  <c r="AD111" i="11"/>
  <c r="AD110" i="11"/>
  <c r="AD109" i="11"/>
  <c r="AD106" i="11"/>
  <c r="AD105" i="11"/>
  <c r="AD104" i="11"/>
  <c r="AD101" i="11"/>
  <c r="AD98" i="11"/>
  <c r="AD95" i="11"/>
  <c r="AD94" i="11"/>
  <c r="AD93" i="11"/>
  <c r="AD90" i="11"/>
  <c r="AD87" i="11"/>
  <c r="AD84" i="11"/>
  <c r="AD83" i="11"/>
  <c r="AD82" i="11"/>
  <c r="AD79" i="11"/>
  <c r="AD76" i="11"/>
  <c r="AD73" i="11"/>
  <c r="AD72" i="11"/>
  <c r="AD71" i="11"/>
  <c r="AD68" i="11"/>
  <c r="AD65" i="11"/>
  <c r="AD62" i="11"/>
  <c r="AD61" i="11"/>
  <c r="AD60" i="11"/>
  <c r="AD57" i="11"/>
  <c r="AD54" i="11"/>
  <c r="AD51" i="11"/>
  <c r="AD50" i="11"/>
  <c r="AD49" i="11"/>
  <c r="AD46" i="11"/>
  <c r="AD43" i="11"/>
  <c r="AD40" i="11"/>
  <c r="AD39" i="11"/>
  <c r="AD38" i="11"/>
  <c r="AD35" i="11"/>
  <c r="AD32" i="11"/>
  <c r="AD29" i="11"/>
  <c r="AD28" i="11"/>
  <c r="AD27" i="11"/>
  <c r="AD24" i="11"/>
  <c r="AD21" i="11"/>
  <c r="AD18" i="11"/>
  <c r="AD17" i="11"/>
  <c r="AD16" i="11"/>
  <c r="AD13" i="11"/>
  <c r="AD10" i="11"/>
  <c r="R215" i="13" l="1"/>
  <c r="Q158" i="15"/>
  <c r="Q213" i="15"/>
  <c r="Q159" i="15"/>
  <c r="Q214" i="15"/>
  <c r="AD63" i="13"/>
  <c r="Q139" i="15"/>
  <c r="AD182" i="11"/>
  <c r="AD193" i="15"/>
  <c r="AD114" i="11"/>
  <c r="AD52" i="15"/>
  <c r="AD19" i="11"/>
  <c r="AD52" i="11"/>
  <c r="AD96" i="15"/>
  <c r="AD19" i="13"/>
  <c r="AD107" i="13"/>
  <c r="AD193" i="13"/>
  <c r="AD30" i="11"/>
  <c r="AD41" i="11"/>
  <c r="AD74" i="11"/>
  <c r="AD85" i="11"/>
  <c r="AD153" i="11"/>
  <c r="AD193" i="11"/>
  <c r="AD63" i="11"/>
  <c r="AD96" i="11"/>
  <c r="AD107" i="11"/>
  <c r="AD171" i="11"/>
  <c r="AD204" i="11"/>
  <c r="AD41" i="13"/>
  <c r="AD85" i="13"/>
  <c r="AD52" i="13"/>
  <c r="AD96" i="13"/>
  <c r="AD128" i="13"/>
  <c r="AD204" i="13"/>
  <c r="AD171" i="13"/>
  <c r="AD30" i="13"/>
  <c r="AD74" i="13"/>
  <c r="Q121" i="13"/>
  <c r="AD19" i="14"/>
  <c r="AD63" i="14"/>
  <c r="AD107" i="14"/>
  <c r="AD30" i="14"/>
  <c r="AD74" i="14"/>
  <c r="AD41" i="14"/>
  <c r="AD85" i="14"/>
  <c r="AD193" i="14"/>
  <c r="AD52" i="14"/>
  <c r="AD96" i="14"/>
  <c r="AD128" i="14"/>
  <c r="AD204" i="14"/>
  <c r="Q157" i="15"/>
  <c r="AD19" i="15"/>
  <c r="AD63" i="15"/>
  <c r="AD107" i="15"/>
  <c r="AD204" i="15"/>
  <c r="AD30" i="15"/>
  <c r="AD74" i="15"/>
  <c r="AD114" i="15"/>
  <c r="AD171" i="15"/>
  <c r="Q155" i="15"/>
  <c r="AD41" i="15"/>
  <c r="AD85" i="15"/>
  <c r="AD146" i="15"/>
  <c r="AD182" i="15"/>
  <c r="Q156" i="15"/>
  <c r="AD128" i="11"/>
  <c r="AD114" i="13"/>
  <c r="AD153" i="15"/>
  <c r="AD128" i="15"/>
  <c r="AD121" i="15"/>
  <c r="AD182" i="14"/>
  <c r="AD171" i="14"/>
  <c r="AD153" i="14"/>
  <c r="AD146" i="14"/>
  <c r="AD121" i="14"/>
  <c r="AD114" i="14"/>
  <c r="AD146" i="11"/>
  <c r="AD139" i="11"/>
  <c r="AD182" i="13"/>
  <c r="AD153" i="13"/>
  <c r="AD146" i="13"/>
  <c r="AD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C203" i="15"/>
  <c r="AB203" i="15"/>
  <c r="AC202" i="15"/>
  <c r="AB202" i="15"/>
  <c r="AC201" i="15"/>
  <c r="AB201" i="15"/>
  <c r="AC198" i="15"/>
  <c r="AB198" i="15"/>
  <c r="AC195" i="15"/>
  <c r="AB195" i="15"/>
  <c r="AJ214" i="13"/>
  <c r="AI214" i="13"/>
  <c r="AH214" i="13"/>
  <c r="AG214" i="13"/>
  <c r="AF214" i="13"/>
  <c r="AE214" i="13"/>
  <c r="AD214" i="13"/>
  <c r="AJ213" i="13"/>
  <c r="AI213" i="13"/>
  <c r="AH213" i="13"/>
  <c r="AG213" i="13"/>
  <c r="AF213" i="13"/>
  <c r="AE213" i="13"/>
  <c r="AD213" i="13"/>
  <c r="AJ212" i="13"/>
  <c r="AI212" i="13"/>
  <c r="AH212" i="13"/>
  <c r="AG212" i="13"/>
  <c r="AF212" i="13"/>
  <c r="AE212" i="13"/>
  <c r="AD212" i="13"/>
  <c r="AJ209" i="13"/>
  <c r="AI209" i="13"/>
  <c r="AH209" i="13"/>
  <c r="AG209" i="13"/>
  <c r="AF209" i="13"/>
  <c r="AE209" i="13"/>
  <c r="AD209" i="13"/>
  <c r="AJ206" i="13"/>
  <c r="AI206" i="13"/>
  <c r="AH206" i="13"/>
  <c r="AG206" i="13"/>
  <c r="AF206" i="13"/>
  <c r="AE206" i="13"/>
  <c r="AD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C203" i="13"/>
  <c r="AB203" i="13"/>
  <c r="AC202" i="13"/>
  <c r="AB202" i="13"/>
  <c r="AC201" i="13"/>
  <c r="AB201" i="13"/>
  <c r="AC198" i="13"/>
  <c r="AB198" i="13"/>
  <c r="AC195" i="13"/>
  <c r="AB195" i="13"/>
  <c r="AJ214" i="11"/>
  <c r="AI214" i="11"/>
  <c r="AH214" i="11"/>
  <c r="AG214" i="11"/>
  <c r="AF214" i="11"/>
  <c r="AE214" i="11"/>
  <c r="AD214" i="11"/>
  <c r="AJ213" i="11"/>
  <c r="AI213" i="11"/>
  <c r="AH213" i="11"/>
  <c r="AG213" i="11"/>
  <c r="AF213" i="11"/>
  <c r="AE213" i="11"/>
  <c r="AD213" i="11"/>
  <c r="AJ212" i="11"/>
  <c r="AI212" i="11"/>
  <c r="AH212" i="11"/>
  <c r="AG212" i="11"/>
  <c r="AF212" i="11"/>
  <c r="AE212" i="11"/>
  <c r="AD212" i="11"/>
  <c r="AJ209" i="11"/>
  <c r="AI209" i="11"/>
  <c r="AH209" i="11"/>
  <c r="AG209" i="11"/>
  <c r="AF209" i="11"/>
  <c r="AE209" i="11"/>
  <c r="AD209" i="11"/>
  <c r="AJ206" i="11"/>
  <c r="AI206" i="11"/>
  <c r="AH206" i="11"/>
  <c r="AG206" i="11"/>
  <c r="AF206" i="11"/>
  <c r="AE206" i="11"/>
  <c r="AD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C203" i="11"/>
  <c r="AB203" i="11"/>
  <c r="AC202" i="11"/>
  <c r="AB202" i="11"/>
  <c r="AC201" i="11"/>
  <c r="AB201" i="11"/>
  <c r="AC198" i="11"/>
  <c r="AB198" i="11"/>
  <c r="AC195" i="11"/>
  <c r="AB195" i="11"/>
  <c r="AC213" i="13" l="1"/>
  <c r="AC204" i="15"/>
  <c r="AC209" i="11"/>
  <c r="AC212" i="11"/>
  <c r="AC204" i="11"/>
  <c r="AC206" i="11"/>
  <c r="AC213" i="11"/>
  <c r="AB204" i="11"/>
  <c r="AC214" i="11"/>
  <c r="AC209" i="13"/>
  <c r="AC214" i="13"/>
  <c r="AC212" i="13"/>
  <c r="AC206" i="13"/>
  <c r="AB204" i="13"/>
  <c r="AC204" i="13"/>
  <c r="AB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C203" i="14"/>
  <c r="AB203" i="14"/>
  <c r="AC202" i="14"/>
  <c r="AB202" i="14"/>
  <c r="AC201" i="14"/>
  <c r="AB201" i="14"/>
  <c r="AC198" i="14"/>
  <c r="AB198" i="14"/>
  <c r="AC195" i="14"/>
  <c r="AB195" i="14"/>
  <c r="AC204" i="14" l="1"/>
  <c r="AB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C192" i="13"/>
  <c r="AC191" i="13"/>
  <c r="AC190" i="13"/>
  <c r="AC187" i="13"/>
  <c r="AC184" i="13"/>
  <c r="AC181" i="13"/>
  <c r="AC180" i="13"/>
  <c r="AC179" i="13"/>
  <c r="AC176" i="13"/>
  <c r="AC173" i="13"/>
  <c r="AC170" i="13"/>
  <c r="AC169" i="13"/>
  <c r="AC168" i="13"/>
  <c r="AC165" i="13"/>
  <c r="AC162" i="13"/>
  <c r="AC152" i="13"/>
  <c r="AC151" i="13"/>
  <c r="AC150" i="13"/>
  <c r="AC149" i="13"/>
  <c r="AC148" i="13"/>
  <c r="AC145" i="13"/>
  <c r="AC144" i="13"/>
  <c r="AC143" i="13"/>
  <c r="AC142" i="13"/>
  <c r="AC141" i="13"/>
  <c r="AC138" i="13"/>
  <c r="AC137" i="13"/>
  <c r="AC136" i="13"/>
  <c r="AC133" i="13"/>
  <c r="AC130" i="13"/>
  <c r="AC127" i="13"/>
  <c r="AC126" i="13"/>
  <c r="AC125" i="13"/>
  <c r="AC124" i="13"/>
  <c r="AC123" i="13"/>
  <c r="AC113" i="13"/>
  <c r="AC112" i="13"/>
  <c r="AC111" i="13"/>
  <c r="AC110" i="13"/>
  <c r="AC109" i="13"/>
  <c r="AC106" i="13"/>
  <c r="AC105" i="13"/>
  <c r="AC104" i="13"/>
  <c r="AC101" i="13"/>
  <c r="AC98" i="13"/>
  <c r="AC95" i="13"/>
  <c r="AC94" i="13"/>
  <c r="AC93" i="13"/>
  <c r="AC90" i="13"/>
  <c r="AC87" i="13"/>
  <c r="AC84" i="13"/>
  <c r="AC83" i="13"/>
  <c r="AC82" i="13"/>
  <c r="AC79" i="13"/>
  <c r="AC76" i="13"/>
  <c r="AC73" i="13"/>
  <c r="AC72" i="13"/>
  <c r="AC71" i="13"/>
  <c r="AC68" i="13"/>
  <c r="AC65" i="13"/>
  <c r="AC62" i="13"/>
  <c r="AC61" i="13"/>
  <c r="AC60" i="13"/>
  <c r="AC57" i="13"/>
  <c r="AC54" i="13"/>
  <c r="AC51" i="13"/>
  <c r="AC50" i="13"/>
  <c r="AC49" i="13"/>
  <c r="AC46" i="13"/>
  <c r="AC43" i="13"/>
  <c r="AC40" i="13"/>
  <c r="AC39" i="13"/>
  <c r="AC38" i="13"/>
  <c r="AC35" i="13"/>
  <c r="AC32" i="13"/>
  <c r="AC29" i="13"/>
  <c r="AC28" i="13"/>
  <c r="AC27" i="13"/>
  <c r="AC24" i="13"/>
  <c r="AC21" i="13"/>
  <c r="AC18" i="13"/>
  <c r="AC17" i="13"/>
  <c r="AC16" i="13"/>
  <c r="AC13" i="13"/>
  <c r="AC10" i="13"/>
  <c r="AC192" i="11"/>
  <c r="AC191" i="11"/>
  <c r="AC190" i="11"/>
  <c r="AC187" i="11"/>
  <c r="AC184" i="11"/>
  <c r="AC181" i="11"/>
  <c r="AC180" i="11"/>
  <c r="AC179" i="11"/>
  <c r="AC176" i="11"/>
  <c r="AC173" i="11"/>
  <c r="AC170" i="11"/>
  <c r="AC169" i="11"/>
  <c r="AC168" i="11"/>
  <c r="AC165" i="11"/>
  <c r="AC162" i="11"/>
  <c r="AC152" i="11"/>
  <c r="AC151" i="11"/>
  <c r="AC150" i="11"/>
  <c r="AC149" i="11"/>
  <c r="AC148" i="11"/>
  <c r="AC145" i="11"/>
  <c r="AC144" i="11"/>
  <c r="AC143" i="11"/>
  <c r="AC142" i="11"/>
  <c r="AC141" i="11"/>
  <c r="AC138" i="11"/>
  <c r="AC137" i="11"/>
  <c r="AC136" i="11"/>
  <c r="AC133" i="11"/>
  <c r="AC130" i="11"/>
  <c r="AC127" i="11"/>
  <c r="AC126" i="11"/>
  <c r="AC125" i="11"/>
  <c r="AC124" i="11"/>
  <c r="AC123" i="11"/>
  <c r="AC113" i="11"/>
  <c r="AC112" i="11"/>
  <c r="AC111" i="11"/>
  <c r="AC110" i="11"/>
  <c r="AC109" i="11"/>
  <c r="AC106" i="11"/>
  <c r="AC105" i="11"/>
  <c r="AC104" i="11"/>
  <c r="AC101" i="11"/>
  <c r="AC98" i="11"/>
  <c r="AC95" i="11"/>
  <c r="AC94" i="11"/>
  <c r="AC93" i="11"/>
  <c r="AC90" i="11"/>
  <c r="AC87" i="11"/>
  <c r="AC84" i="11"/>
  <c r="AC83" i="11"/>
  <c r="AC82" i="11"/>
  <c r="AC79" i="11"/>
  <c r="AC76" i="11"/>
  <c r="AC73" i="11"/>
  <c r="AC72" i="11"/>
  <c r="AC71" i="11"/>
  <c r="AC68" i="11"/>
  <c r="AC65" i="11"/>
  <c r="AC62" i="11"/>
  <c r="AC61" i="11"/>
  <c r="AC60" i="11"/>
  <c r="AC57" i="11"/>
  <c r="AC54" i="11"/>
  <c r="AC51" i="11"/>
  <c r="AC50" i="11"/>
  <c r="AC49" i="11"/>
  <c r="AC46" i="11"/>
  <c r="AC43" i="11"/>
  <c r="AC40" i="11"/>
  <c r="AC39" i="11"/>
  <c r="AC38" i="11"/>
  <c r="AC35" i="11"/>
  <c r="AC32" i="11"/>
  <c r="AC29" i="11"/>
  <c r="AC28" i="11"/>
  <c r="AC27" i="11"/>
  <c r="AC24" i="11"/>
  <c r="AC21" i="11"/>
  <c r="AC18" i="11"/>
  <c r="AC17" i="11"/>
  <c r="AC16" i="11"/>
  <c r="AC13" i="11"/>
  <c r="AC10" i="11"/>
  <c r="AC127" i="15"/>
  <c r="AB127" i="15"/>
  <c r="AC126" i="15"/>
  <c r="AB126" i="15"/>
  <c r="AC125" i="15"/>
  <c r="AB125" i="15"/>
  <c r="AC124" i="15"/>
  <c r="AB124" i="15"/>
  <c r="AC123" i="15"/>
  <c r="AB123" i="15"/>
  <c r="AC192" i="15"/>
  <c r="AC191" i="15"/>
  <c r="AC190" i="15"/>
  <c r="AC187" i="15"/>
  <c r="AC184" i="15"/>
  <c r="AC181" i="15"/>
  <c r="AC180" i="15"/>
  <c r="AC179" i="15"/>
  <c r="AC176" i="15"/>
  <c r="AC173" i="15"/>
  <c r="AC170" i="15"/>
  <c r="AC169" i="15"/>
  <c r="AC168" i="15"/>
  <c r="AC165" i="15"/>
  <c r="AC162" i="15"/>
  <c r="AC152" i="15"/>
  <c r="AC151" i="15"/>
  <c r="AC150" i="15"/>
  <c r="AC149" i="15"/>
  <c r="AC148" i="15"/>
  <c r="AC145" i="15"/>
  <c r="AC144" i="15"/>
  <c r="AC143" i="15"/>
  <c r="AC142" i="15"/>
  <c r="AC141" i="15"/>
  <c r="AC120" i="15"/>
  <c r="AC119" i="15"/>
  <c r="AC118" i="15"/>
  <c r="AC117" i="15"/>
  <c r="AC116" i="15"/>
  <c r="AC113" i="15"/>
  <c r="AC112" i="15"/>
  <c r="AC111" i="15"/>
  <c r="AC110" i="15"/>
  <c r="AC109" i="15"/>
  <c r="AC106" i="15"/>
  <c r="AC105" i="15"/>
  <c r="AC104" i="15"/>
  <c r="AC101" i="15"/>
  <c r="AC98" i="15"/>
  <c r="AC95" i="15"/>
  <c r="AC94" i="15"/>
  <c r="AC93" i="15"/>
  <c r="AC90" i="15"/>
  <c r="AC87" i="15"/>
  <c r="AC84" i="15"/>
  <c r="AC83" i="15"/>
  <c r="AC82" i="15"/>
  <c r="AC79" i="15"/>
  <c r="AC76" i="15"/>
  <c r="AC73" i="15"/>
  <c r="AC72" i="15"/>
  <c r="AC71" i="15"/>
  <c r="AC68" i="15"/>
  <c r="AC65" i="15"/>
  <c r="AC62" i="15"/>
  <c r="AC61" i="15"/>
  <c r="AC60" i="15"/>
  <c r="AC57" i="15"/>
  <c r="AC54" i="15"/>
  <c r="AC51" i="15"/>
  <c r="AC50" i="15"/>
  <c r="AC49" i="15"/>
  <c r="AC46" i="15"/>
  <c r="AC43" i="15"/>
  <c r="AC40" i="15"/>
  <c r="AC39" i="15"/>
  <c r="AC38" i="15"/>
  <c r="AC35" i="15"/>
  <c r="AC32" i="15"/>
  <c r="AC29" i="15"/>
  <c r="AC28" i="15"/>
  <c r="AC27" i="15"/>
  <c r="AC24" i="15"/>
  <c r="AC21" i="15"/>
  <c r="AC18" i="15"/>
  <c r="AC17" i="15"/>
  <c r="AC16" i="15"/>
  <c r="AC13" i="15"/>
  <c r="AC10" i="15"/>
  <c r="AC192" i="14"/>
  <c r="AC191" i="14"/>
  <c r="AC190" i="14"/>
  <c r="AC187" i="14"/>
  <c r="AC184" i="14"/>
  <c r="AC181" i="14"/>
  <c r="AC180" i="14"/>
  <c r="AC179" i="14"/>
  <c r="AC176" i="14"/>
  <c r="AC173" i="14"/>
  <c r="AC170" i="14"/>
  <c r="AC169" i="14"/>
  <c r="AC168" i="14"/>
  <c r="AC165" i="14"/>
  <c r="AC162" i="14"/>
  <c r="AC152" i="14"/>
  <c r="AC151" i="14"/>
  <c r="AC150" i="14"/>
  <c r="AC149" i="14"/>
  <c r="AC148" i="14"/>
  <c r="AC145" i="14"/>
  <c r="AC144" i="14"/>
  <c r="AC143" i="14"/>
  <c r="AC142" i="14"/>
  <c r="AC141" i="14"/>
  <c r="AC120" i="14"/>
  <c r="AC119" i="14"/>
  <c r="AC118" i="14"/>
  <c r="AC117" i="14"/>
  <c r="AC116" i="14"/>
  <c r="AC113" i="14"/>
  <c r="AC112" i="14"/>
  <c r="AC111" i="14"/>
  <c r="AC110" i="14"/>
  <c r="AC109" i="14"/>
  <c r="AC106" i="14"/>
  <c r="AC105" i="14"/>
  <c r="AC104" i="14"/>
  <c r="AC101" i="14"/>
  <c r="AC98" i="14"/>
  <c r="AC95" i="14"/>
  <c r="AC94" i="14"/>
  <c r="AC93" i="14"/>
  <c r="AC90" i="14"/>
  <c r="AC87" i="14"/>
  <c r="AC84" i="14"/>
  <c r="AC83" i="14"/>
  <c r="AC82" i="14"/>
  <c r="AC79" i="14"/>
  <c r="AC76" i="14"/>
  <c r="AC73" i="14"/>
  <c r="AC72" i="14"/>
  <c r="AC71" i="14"/>
  <c r="AC68" i="14"/>
  <c r="AC65" i="14"/>
  <c r="AC62" i="14"/>
  <c r="AC61" i="14"/>
  <c r="AC60" i="14"/>
  <c r="AC57" i="14"/>
  <c r="AC54" i="14"/>
  <c r="AC51" i="14"/>
  <c r="AC50" i="14"/>
  <c r="AC49" i="14"/>
  <c r="AC46" i="14"/>
  <c r="AC43" i="14"/>
  <c r="AC40" i="14"/>
  <c r="AC39" i="14"/>
  <c r="AC38" i="14"/>
  <c r="AC35" i="14"/>
  <c r="AC32" i="14"/>
  <c r="AC29" i="14"/>
  <c r="AC28" i="14"/>
  <c r="AC27" i="14"/>
  <c r="AC24" i="14"/>
  <c r="AC21" i="14"/>
  <c r="AC18" i="14"/>
  <c r="AC17" i="14"/>
  <c r="AC16" i="14"/>
  <c r="AC13" i="14"/>
  <c r="AC10" i="14"/>
  <c r="P138" i="14"/>
  <c r="P214" i="14" s="1"/>
  <c r="O138" i="14"/>
  <c r="O214" i="14" s="1"/>
  <c r="N138" i="14"/>
  <c r="N214" i="14" s="1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P213" i="14" s="1"/>
  <c r="O137" i="14"/>
  <c r="O213" i="14" s="1"/>
  <c r="N137" i="14"/>
  <c r="N213" i="14" s="1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P212" i="14" s="1"/>
  <c r="O136" i="14"/>
  <c r="O212" i="14" s="1"/>
  <c r="N136" i="14"/>
  <c r="N212" i="14" s="1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P209" i="14" s="1"/>
  <c r="O133" i="14"/>
  <c r="O209" i="14" s="1"/>
  <c r="N133" i="14"/>
  <c r="N209" i="14" s="1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P206" i="14" s="1"/>
  <c r="O130" i="14"/>
  <c r="O206" i="14" s="1"/>
  <c r="N130" i="14"/>
  <c r="N206" i="14" s="1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P214" i="15" s="1"/>
  <c r="O138" i="15"/>
  <c r="O214" i="15" s="1"/>
  <c r="N138" i="15"/>
  <c r="N214" i="15" s="1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N213" i="15" s="1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N212" i="15" s="1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N209" i="15" s="1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N206" i="15" s="1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AL137" i="14" l="1"/>
  <c r="M213" i="14"/>
  <c r="AL213" i="14" s="1"/>
  <c r="L212" i="14"/>
  <c r="AK212" i="14" s="1"/>
  <c r="AK136" i="14"/>
  <c r="AL136" i="14"/>
  <c r="M212" i="14"/>
  <c r="AL212" i="14" s="1"/>
  <c r="L213" i="14"/>
  <c r="AK213" i="14" s="1"/>
  <c r="AK137" i="14"/>
  <c r="AL133" i="14"/>
  <c r="M209" i="14"/>
  <c r="AL209" i="14" s="1"/>
  <c r="L206" i="14"/>
  <c r="AK206" i="14" s="1"/>
  <c r="AK130" i="14"/>
  <c r="L214" i="14"/>
  <c r="AK214" i="14" s="1"/>
  <c r="AK138" i="14"/>
  <c r="L209" i="14"/>
  <c r="AK209" i="14" s="1"/>
  <c r="AK133" i="14"/>
  <c r="AL130" i="14"/>
  <c r="M206" i="14"/>
  <c r="AL206" i="14" s="1"/>
  <c r="AL138" i="14"/>
  <c r="M214" i="14"/>
  <c r="AL214" i="14" s="1"/>
  <c r="AL133" i="15"/>
  <c r="M209" i="15"/>
  <c r="AL209" i="15" s="1"/>
  <c r="L214" i="15"/>
  <c r="AK214" i="15" s="1"/>
  <c r="AK138" i="15"/>
  <c r="L209" i="15"/>
  <c r="AK209" i="15" s="1"/>
  <c r="AK133" i="15"/>
  <c r="AL138" i="15"/>
  <c r="M214" i="15"/>
  <c r="AL214" i="15" s="1"/>
  <c r="M206" i="15"/>
  <c r="AL206" i="15" s="1"/>
  <c r="AL130" i="15"/>
  <c r="L213" i="15"/>
  <c r="AK213" i="15" s="1"/>
  <c r="AK137" i="15"/>
  <c r="AL137" i="15"/>
  <c r="M213" i="15"/>
  <c r="AL213" i="15" s="1"/>
  <c r="L212" i="15"/>
  <c r="AK212" i="15" s="1"/>
  <c r="AK136" i="15"/>
  <c r="AL136" i="15"/>
  <c r="M212" i="15"/>
  <c r="AL212" i="15" s="1"/>
  <c r="L206" i="15"/>
  <c r="AK206" i="15" s="1"/>
  <c r="AK130" i="15"/>
  <c r="P156" i="14"/>
  <c r="AI206" i="15"/>
  <c r="AI130" i="15"/>
  <c r="P159" i="14"/>
  <c r="AJ206" i="15"/>
  <c r="AJ130" i="15"/>
  <c r="AI213" i="15"/>
  <c r="AI137" i="15"/>
  <c r="AJ212" i="14"/>
  <c r="AJ136" i="14"/>
  <c r="AI209" i="14"/>
  <c r="AI133" i="14"/>
  <c r="AJ209" i="14"/>
  <c r="AJ133" i="14"/>
  <c r="AI212" i="14"/>
  <c r="AI136" i="14"/>
  <c r="AI212" i="15"/>
  <c r="AI136" i="15"/>
  <c r="AJ212" i="15"/>
  <c r="AJ136" i="15"/>
  <c r="AI206" i="14"/>
  <c r="AI130" i="14"/>
  <c r="AI214" i="14"/>
  <c r="AI138" i="14"/>
  <c r="AJ206" i="14"/>
  <c r="AJ130" i="14"/>
  <c r="AJ214" i="14"/>
  <c r="AJ138" i="14"/>
  <c r="AJ214" i="15"/>
  <c r="AJ138" i="15"/>
  <c r="AI209" i="15"/>
  <c r="AI133" i="15"/>
  <c r="AI213" i="14"/>
  <c r="AI137" i="14"/>
  <c r="AJ213" i="15"/>
  <c r="AJ137" i="15"/>
  <c r="AJ209" i="15"/>
  <c r="AJ133" i="15"/>
  <c r="AI214" i="15"/>
  <c r="AI138" i="15"/>
  <c r="AJ213" i="14"/>
  <c r="AJ137" i="14"/>
  <c r="AC30" i="15"/>
  <c r="AC114" i="15"/>
  <c r="AC128" i="15"/>
  <c r="AH212" i="15"/>
  <c r="AH136" i="15"/>
  <c r="AH209" i="14"/>
  <c r="AH133" i="14"/>
  <c r="AH206" i="14"/>
  <c r="AH130" i="14"/>
  <c r="AH214" i="14"/>
  <c r="AH138" i="14"/>
  <c r="AH209" i="15"/>
  <c r="AH133" i="15"/>
  <c r="AH213" i="14"/>
  <c r="AH137" i="14"/>
  <c r="AC74" i="15"/>
  <c r="AH214" i="15"/>
  <c r="AH138" i="15"/>
  <c r="AC153" i="11"/>
  <c r="AH206" i="15"/>
  <c r="AH130" i="15"/>
  <c r="AH212" i="14"/>
  <c r="AH136" i="14"/>
  <c r="P158" i="14"/>
  <c r="AH213" i="15"/>
  <c r="AH137" i="15"/>
  <c r="AC19" i="11"/>
  <c r="AC63" i="11"/>
  <c r="AC107" i="11"/>
  <c r="AC41" i="11"/>
  <c r="AC85" i="11"/>
  <c r="AC96" i="11"/>
  <c r="AC139" i="11"/>
  <c r="AC171" i="11"/>
  <c r="AC30" i="11"/>
  <c r="AC74" i="11"/>
  <c r="AC182" i="11"/>
  <c r="AC52" i="11"/>
  <c r="AC128" i="11"/>
  <c r="AC182" i="13"/>
  <c r="AC19" i="13"/>
  <c r="AC41" i="13"/>
  <c r="AC52" i="13"/>
  <c r="AC85" i="13"/>
  <c r="AC128" i="13"/>
  <c r="AC153" i="13"/>
  <c r="AC130" i="14"/>
  <c r="AC137" i="14"/>
  <c r="AD133" i="14"/>
  <c r="AD209" i="14"/>
  <c r="AD137" i="14"/>
  <c r="AD213" i="14"/>
  <c r="AG130" i="14"/>
  <c r="AG206" i="14"/>
  <c r="AE133" i="14"/>
  <c r="AE209" i="14"/>
  <c r="AC41" i="14"/>
  <c r="AC85" i="14"/>
  <c r="AC138" i="14"/>
  <c r="AF130" i="14"/>
  <c r="AF206" i="14"/>
  <c r="AE137" i="14"/>
  <c r="AE213" i="14"/>
  <c r="AG138" i="14"/>
  <c r="AG214" i="14"/>
  <c r="AC52" i="14"/>
  <c r="AC96" i="14"/>
  <c r="AF133" i="14"/>
  <c r="AF209" i="14"/>
  <c r="AD136" i="14"/>
  <c r="AD212" i="14"/>
  <c r="AF137" i="14"/>
  <c r="AF213" i="14"/>
  <c r="AD138" i="14"/>
  <c r="AD214" i="14"/>
  <c r="AC133" i="14"/>
  <c r="AC182" i="14"/>
  <c r="AF136" i="14"/>
  <c r="AF212" i="14"/>
  <c r="AF138" i="14"/>
  <c r="AF214" i="14"/>
  <c r="P155" i="14"/>
  <c r="AC206" i="14"/>
  <c r="AG136" i="14"/>
  <c r="AG212" i="14"/>
  <c r="AC212" i="14"/>
  <c r="AC214" i="14"/>
  <c r="AC121" i="14"/>
  <c r="P157" i="14"/>
  <c r="AD130" i="14"/>
  <c r="AD206" i="14"/>
  <c r="AE130" i="14"/>
  <c r="AE206" i="14"/>
  <c r="AG133" i="14"/>
  <c r="AG209" i="14"/>
  <c r="AC209" i="14"/>
  <c r="AE136" i="14"/>
  <c r="AE212" i="14"/>
  <c r="AG137" i="14"/>
  <c r="AG213" i="14"/>
  <c r="AC213" i="14"/>
  <c r="AE138" i="14"/>
  <c r="AE214" i="14"/>
  <c r="AC19" i="14"/>
  <c r="AC30" i="14"/>
  <c r="AC63" i="14"/>
  <c r="AC74" i="14"/>
  <c r="AC107" i="14"/>
  <c r="AC114" i="14"/>
  <c r="AC136" i="14"/>
  <c r="AC146" i="14"/>
  <c r="AC153" i="14"/>
  <c r="AC193" i="14"/>
  <c r="P156" i="15"/>
  <c r="AC137" i="15"/>
  <c r="AE130" i="15"/>
  <c r="AE206" i="15"/>
  <c r="AF136" i="15"/>
  <c r="AF212" i="15"/>
  <c r="AD133" i="15"/>
  <c r="AD209" i="15"/>
  <c r="AG136" i="15"/>
  <c r="AG212" i="15"/>
  <c r="AC212" i="15"/>
  <c r="AE137" i="15"/>
  <c r="AE213" i="15"/>
  <c r="AG138" i="15"/>
  <c r="AG214" i="15"/>
  <c r="AC214" i="15"/>
  <c r="P157" i="15"/>
  <c r="AC41" i="15"/>
  <c r="AC85" i="15"/>
  <c r="AC121" i="15"/>
  <c r="AC130" i="15"/>
  <c r="AC138" i="15"/>
  <c r="AC171" i="15"/>
  <c r="AG133" i="15"/>
  <c r="AG209" i="15"/>
  <c r="AD137" i="15"/>
  <c r="AD213" i="15"/>
  <c r="AF130" i="15"/>
  <c r="AF206" i="15"/>
  <c r="AC206" i="15"/>
  <c r="AE133" i="15"/>
  <c r="AE209" i="15"/>
  <c r="AD136" i="15"/>
  <c r="AD212" i="15"/>
  <c r="AF137" i="15"/>
  <c r="AF213" i="15"/>
  <c r="AD138" i="15"/>
  <c r="AD214" i="15"/>
  <c r="P158" i="15"/>
  <c r="AC52" i="15"/>
  <c r="AC96" i="15"/>
  <c r="AC133" i="15"/>
  <c r="AC146" i="15"/>
  <c r="AC182" i="15"/>
  <c r="AF138" i="15"/>
  <c r="AF214" i="15"/>
  <c r="AG130" i="15"/>
  <c r="AG206" i="15"/>
  <c r="AD130" i="15"/>
  <c r="AD206" i="15"/>
  <c r="AF133" i="15"/>
  <c r="AF209" i="15"/>
  <c r="AC209" i="15"/>
  <c r="AE136" i="15"/>
  <c r="AE212" i="15"/>
  <c r="AG137" i="15"/>
  <c r="AG213" i="15"/>
  <c r="AC213" i="15"/>
  <c r="AE138" i="15"/>
  <c r="AE214" i="15"/>
  <c r="P155" i="15"/>
  <c r="P159" i="15"/>
  <c r="AC19" i="15"/>
  <c r="AC63" i="15"/>
  <c r="AC107" i="15"/>
  <c r="AC136" i="15"/>
  <c r="AC153" i="15"/>
  <c r="AC193" i="15"/>
  <c r="AC171" i="14"/>
  <c r="AC171" i="13"/>
  <c r="AC193" i="11"/>
  <c r="AC114" i="13"/>
  <c r="AC114" i="11"/>
  <c r="AC96" i="13"/>
  <c r="AC30" i="13"/>
  <c r="AC63" i="13"/>
  <c r="AC74" i="13"/>
  <c r="AC107" i="13"/>
  <c r="AC146" i="11"/>
  <c r="AC193" i="13"/>
  <c r="AC146" i="13"/>
  <c r="AC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L139" i="14" l="1"/>
  <c r="AK139" i="14"/>
  <c r="AK139" i="15"/>
  <c r="AL139" i="15"/>
  <c r="AJ139" i="15"/>
  <c r="AI139" i="14"/>
  <c r="AI139" i="15"/>
  <c r="AJ139" i="14"/>
  <c r="AD139" i="15"/>
  <c r="AD139" i="14"/>
  <c r="P160" i="14"/>
  <c r="AH139" i="14"/>
  <c r="AH139" i="15"/>
  <c r="AC139" i="14"/>
  <c r="AG139" i="14"/>
  <c r="AE139" i="14"/>
  <c r="AF139" i="14"/>
  <c r="AC139" i="15"/>
  <c r="AG139" i="15"/>
  <c r="AE139" i="15"/>
  <c r="AF139" i="15"/>
  <c r="P160" i="15"/>
  <c r="C4" i="15"/>
  <c r="C4" i="14"/>
  <c r="C4" i="13"/>
  <c r="C130" i="14" l="1"/>
  <c r="C155" i="11" l="1"/>
  <c r="C130" i="15"/>
  <c r="O120" i="13"/>
  <c r="N120" i="13"/>
  <c r="AM120" i="13" s="1"/>
  <c r="M120" i="13"/>
  <c r="AL120" i="13" s="1"/>
  <c r="L120" i="13"/>
  <c r="AK120" i="13" s="1"/>
  <c r="K120" i="13"/>
  <c r="AJ120" i="13" s="1"/>
  <c r="J120" i="13"/>
  <c r="AI120" i="13" s="1"/>
  <c r="I120" i="13"/>
  <c r="AH120" i="13" s="1"/>
  <c r="H120" i="13"/>
  <c r="AG120" i="13" s="1"/>
  <c r="G120" i="13"/>
  <c r="AF120" i="13" s="1"/>
  <c r="F120" i="13"/>
  <c r="AE120" i="13" s="1"/>
  <c r="E120" i="13"/>
  <c r="AD120" i="13" s="1"/>
  <c r="D120" i="13"/>
  <c r="AC120" i="13" s="1"/>
  <c r="C120" i="13"/>
  <c r="O119" i="13"/>
  <c r="N119" i="13"/>
  <c r="AM119" i="13" s="1"/>
  <c r="M119" i="13"/>
  <c r="AL119" i="13" s="1"/>
  <c r="L119" i="13"/>
  <c r="AK119" i="13" s="1"/>
  <c r="K119" i="13"/>
  <c r="AJ119" i="13" s="1"/>
  <c r="J119" i="13"/>
  <c r="AI119" i="13" s="1"/>
  <c r="I119" i="13"/>
  <c r="AH119" i="13" s="1"/>
  <c r="H119" i="13"/>
  <c r="AG119" i="13" s="1"/>
  <c r="G119" i="13"/>
  <c r="AF119" i="13" s="1"/>
  <c r="F119" i="13"/>
  <c r="AE119" i="13" s="1"/>
  <c r="E119" i="13"/>
  <c r="AD119" i="13" s="1"/>
  <c r="D119" i="13"/>
  <c r="AC119" i="13" s="1"/>
  <c r="C119" i="13"/>
  <c r="O118" i="13"/>
  <c r="N118" i="13"/>
  <c r="AM118" i="13" s="1"/>
  <c r="M118" i="13"/>
  <c r="AL118" i="13" s="1"/>
  <c r="L118" i="13"/>
  <c r="AK118" i="13" s="1"/>
  <c r="K118" i="13"/>
  <c r="AJ118" i="13" s="1"/>
  <c r="J118" i="13"/>
  <c r="AI118" i="13" s="1"/>
  <c r="I118" i="13"/>
  <c r="AH118" i="13" s="1"/>
  <c r="H118" i="13"/>
  <c r="AG118" i="13" s="1"/>
  <c r="G118" i="13"/>
  <c r="AF118" i="13" s="1"/>
  <c r="F118" i="13"/>
  <c r="AE118" i="13" s="1"/>
  <c r="E118" i="13"/>
  <c r="AD118" i="13" s="1"/>
  <c r="D118" i="13"/>
  <c r="AC118" i="13" s="1"/>
  <c r="C118" i="13"/>
  <c r="O117" i="13"/>
  <c r="N117" i="13"/>
  <c r="AM117" i="13" s="1"/>
  <c r="M117" i="13"/>
  <c r="AL117" i="13" s="1"/>
  <c r="L117" i="13"/>
  <c r="AK117" i="13" s="1"/>
  <c r="K117" i="13"/>
  <c r="AJ117" i="13" s="1"/>
  <c r="J117" i="13"/>
  <c r="AI117" i="13" s="1"/>
  <c r="I117" i="13"/>
  <c r="AH117" i="13" s="1"/>
  <c r="H117" i="13"/>
  <c r="AG117" i="13" s="1"/>
  <c r="G117" i="13"/>
  <c r="AF117" i="13" s="1"/>
  <c r="F117" i="13"/>
  <c r="AE117" i="13" s="1"/>
  <c r="E117" i="13"/>
  <c r="AD117" i="13" s="1"/>
  <c r="D117" i="13"/>
  <c r="AC117" i="13" s="1"/>
  <c r="C117" i="13"/>
  <c r="O116" i="13"/>
  <c r="N116" i="13"/>
  <c r="AM116" i="13" s="1"/>
  <c r="M116" i="13"/>
  <c r="AL116" i="13" s="1"/>
  <c r="L116" i="13"/>
  <c r="AK116" i="13" s="1"/>
  <c r="K116" i="13"/>
  <c r="AJ116" i="13" s="1"/>
  <c r="J116" i="13"/>
  <c r="AI116" i="13" s="1"/>
  <c r="I116" i="13"/>
  <c r="AH116" i="13" s="1"/>
  <c r="H116" i="13"/>
  <c r="AG116" i="13" s="1"/>
  <c r="G116" i="13"/>
  <c r="AF116" i="13" s="1"/>
  <c r="F116" i="13"/>
  <c r="AE116" i="13" s="1"/>
  <c r="E116" i="13"/>
  <c r="AD116" i="13" s="1"/>
  <c r="D116" i="13"/>
  <c r="AC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C116" i="11" s="1"/>
  <c r="E116" i="11"/>
  <c r="AD116" i="11" s="1"/>
  <c r="F116" i="11"/>
  <c r="AE116" i="11" s="1"/>
  <c r="G116" i="11"/>
  <c r="AF116" i="11" s="1"/>
  <c r="H116" i="11"/>
  <c r="AG116" i="11" s="1"/>
  <c r="I116" i="11"/>
  <c r="AH116" i="11" s="1"/>
  <c r="J116" i="11"/>
  <c r="AI116" i="11" s="1"/>
  <c r="K116" i="11"/>
  <c r="AJ116" i="11" s="1"/>
  <c r="L116" i="11"/>
  <c r="AK116" i="11" s="1"/>
  <c r="M116" i="11"/>
  <c r="AL116" i="11" s="1"/>
  <c r="N116" i="11"/>
  <c r="O116" i="11"/>
  <c r="O120" i="11"/>
  <c r="N120" i="11"/>
  <c r="M120" i="11"/>
  <c r="AL120" i="11" s="1"/>
  <c r="AL121" i="11" s="1"/>
  <c r="L120" i="11"/>
  <c r="AK120" i="11" s="1"/>
  <c r="K120" i="11"/>
  <c r="AJ120" i="11" s="1"/>
  <c r="J120" i="11"/>
  <c r="AI120" i="11" s="1"/>
  <c r="I120" i="11"/>
  <c r="AH120" i="11" s="1"/>
  <c r="H120" i="11"/>
  <c r="AG120" i="11" s="1"/>
  <c r="G120" i="11"/>
  <c r="AF120" i="11" s="1"/>
  <c r="F120" i="11"/>
  <c r="AE120" i="11" s="1"/>
  <c r="E120" i="11"/>
  <c r="AD120" i="11" s="1"/>
  <c r="D120" i="11"/>
  <c r="AC120" i="11" s="1"/>
  <c r="C120" i="11"/>
  <c r="O119" i="11"/>
  <c r="N119" i="11"/>
  <c r="M119" i="11"/>
  <c r="AL119" i="11" s="1"/>
  <c r="L119" i="11"/>
  <c r="AK119" i="11" s="1"/>
  <c r="K119" i="11"/>
  <c r="AJ119" i="11" s="1"/>
  <c r="J119" i="11"/>
  <c r="AI119" i="11" s="1"/>
  <c r="I119" i="11"/>
  <c r="AH119" i="11" s="1"/>
  <c r="H119" i="11"/>
  <c r="AG119" i="11" s="1"/>
  <c r="G119" i="11"/>
  <c r="AF119" i="11" s="1"/>
  <c r="F119" i="11"/>
  <c r="AE119" i="11" s="1"/>
  <c r="E119" i="11"/>
  <c r="AD119" i="11" s="1"/>
  <c r="D119" i="11"/>
  <c r="AC119" i="11" s="1"/>
  <c r="C119" i="11"/>
  <c r="O118" i="11"/>
  <c r="N118" i="11"/>
  <c r="M118" i="11"/>
  <c r="AL118" i="11" s="1"/>
  <c r="L118" i="11"/>
  <c r="AK118" i="11" s="1"/>
  <c r="K118" i="11"/>
  <c r="AJ118" i="11" s="1"/>
  <c r="J118" i="11"/>
  <c r="AI118" i="11" s="1"/>
  <c r="I118" i="11"/>
  <c r="AH118" i="11" s="1"/>
  <c r="H118" i="11"/>
  <c r="AG118" i="11" s="1"/>
  <c r="G118" i="11"/>
  <c r="AF118" i="11" s="1"/>
  <c r="F118" i="11"/>
  <c r="AE118" i="11" s="1"/>
  <c r="E118" i="11"/>
  <c r="AD118" i="11" s="1"/>
  <c r="D118" i="11"/>
  <c r="AC118" i="11" s="1"/>
  <c r="C118" i="11"/>
  <c r="O117" i="11"/>
  <c r="N117" i="11"/>
  <c r="M117" i="11"/>
  <c r="AL117" i="11" s="1"/>
  <c r="L117" i="11"/>
  <c r="AK117" i="11" s="1"/>
  <c r="K117" i="11"/>
  <c r="AJ117" i="11" s="1"/>
  <c r="J117" i="11"/>
  <c r="AI117" i="11" s="1"/>
  <c r="I117" i="11"/>
  <c r="AH117" i="11" s="1"/>
  <c r="H117" i="11"/>
  <c r="AG117" i="11" s="1"/>
  <c r="G117" i="11"/>
  <c r="AF117" i="11" s="1"/>
  <c r="F117" i="11"/>
  <c r="AE117" i="11" s="1"/>
  <c r="E117" i="11"/>
  <c r="AD117" i="11" s="1"/>
  <c r="D117" i="11"/>
  <c r="AC117" i="11" s="1"/>
  <c r="C117" i="11"/>
  <c r="AM121" i="13" l="1"/>
  <c r="AL121" i="13"/>
  <c r="AK121" i="13"/>
  <c r="AK121" i="11"/>
  <c r="AI121" i="13"/>
  <c r="AJ121" i="13"/>
  <c r="AI121" i="11"/>
  <c r="AJ121" i="11"/>
  <c r="AH121" i="11"/>
  <c r="AF121" i="13"/>
  <c r="AH121" i="13"/>
  <c r="AE121" i="11"/>
  <c r="AD121" i="11"/>
  <c r="AG121" i="11"/>
  <c r="AC121" i="11"/>
  <c r="AF121" i="11"/>
  <c r="AE121" i="13"/>
  <c r="AG121" i="13"/>
  <c r="AC121" i="13"/>
  <c r="AD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N158" i="11"/>
  <c r="N157" i="11"/>
  <c r="N156" i="11"/>
  <c r="N155" i="11"/>
  <c r="M159" i="11"/>
  <c r="AL159" i="11" s="1"/>
  <c r="L159" i="11"/>
  <c r="AK159" i="11" s="1"/>
  <c r="K159" i="11"/>
  <c r="AJ159" i="11" s="1"/>
  <c r="J159" i="11"/>
  <c r="AI159" i="11" s="1"/>
  <c r="I159" i="11"/>
  <c r="AH159" i="11" s="1"/>
  <c r="H159" i="11"/>
  <c r="AG159" i="11" s="1"/>
  <c r="G159" i="11"/>
  <c r="AF159" i="11" s="1"/>
  <c r="F159" i="11"/>
  <c r="AE159" i="11" s="1"/>
  <c r="E159" i="11"/>
  <c r="AD159" i="11" s="1"/>
  <c r="M158" i="11"/>
  <c r="AL158" i="11" s="1"/>
  <c r="L158" i="11"/>
  <c r="AK158" i="11" s="1"/>
  <c r="K158" i="11"/>
  <c r="AJ158" i="11" s="1"/>
  <c r="J158" i="11"/>
  <c r="AI158" i="11" s="1"/>
  <c r="I158" i="11"/>
  <c r="AH158" i="11" s="1"/>
  <c r="H158" i="11"/>
  <c r="AG158" i="11" s="1"/>
  <c r="G158" i="11"/>
  <c r="AF158" i="11" s="1"/>
  <c r="F158" i="11"/>
  <c r="AE158" i="11" s="1"/>
  <c r="E158" i="11"/>
  <c r="AD158" i="11" s="1"/>
  <c r="M157" i="11"/>
  <c r="AL157" i="11" s="1"/>
  <c r="L157" i="11"/>
  <c r="AK157" i="11" s="1"/>
  <c r="K157" i="11"/>
  <c r="AJ157" i="11" s="1"/>
  <c r="J157" i="11"/>
  <c r="AI157" i="11" s="1"/>
  <c r="I157" i="11"/>
  <c r="AH157" i="11" s="1"/>
  <c r="H157" i="11"/>
  <c r="AG157" i="11" s="1"/>
  <c r="G157" i="11"/>
  <c r="AF157" i="11" s="1"/>
  <c r="F157" i="11"/>
  <c r="AE157" i="11" s="1"/>
  <c r="E157" i="11"/>
  <c r="AD157" i="11" s="1"/>
  <c r="M156" i="11"/>
  <c r="AL156" i="11" s="1"/>
  <c r="L156" i="11"/>
  <c r="AK156" i="11" s="1"/>
  <c r="K156" i="11"/>
  <c r="AJ156" i="11" s="1"/>
  <c r="J156" i="11"/>
  <c r="AI156" i="11" s="1"/>
  <c r="I156" i="11"/>
  <c r="AH156" i="11" s="1"/>
  <c r="H156" i="11"/>
  <c r="AG156" i="11" s="1"/>
  <c r="G156" i="11"/>
  <c r="AF156" i="11" s="1"/>
  <c r="F156" i="11"/>
  <c r="AE156" i="11" s="1"/>
  <c r="E156" i="11"/>
  <c r="AD156" i="11" s="1"/>
  <c r="M155" i="11"/>
  <c r="AL155" i="11" s="1"/>
  <c r="L155" i="11"/>
  <c r="AK155" i="11" s="1"/>
  <c r="AK160" i="11" s="1"/>
  <c r="K155" i="11"/>
  <c r="AJ155" i="11" s="1"/>
  <c r="J155" i="11"/>
  <c r="AI155" i="11" s="1"/>
  <c r="I155" i="11"/>
  <c r="AH155" i="11" s="1"/>
  <c r="H155" i="11"/>
  <c r="AG155" i="11" s="1"/>
  <c r="G155" i="11"/>
  <c r="AF155" i="11" s="1"/>
  <c r="F155" i="11"/>
  <c r="AE155" i="11" s="1"/>
  <c r="E155" i="11"/>
  <c r="AD155" i="11" s="1"/>
  <c r="D159" i="11"/>
  <c r="AC159" i="11" s="1"/>
  <c r="C159" i="11"/>
  <c r="D158" i="11"/>
  <c r="AC158" i="11" s="1"/>
  <c r="C158" i="11"/>
  <c r="D157" i="11"/>
  <c r="AC157" i="11" s="1"/>
  <c r="C157" i="11"/>
  <c r="D156" i="11"/>
  <c r="AC156" i="11" s="1"/>
  <c r="C156" i="11"/>
  <c r="D155" i="11"/>
  <c r="AC155" i="11" s="1"/>
  <c r="AL160" i="11" l="1"/>
  <c r="AJ160" i="11"/>
  <c r="AI160" i="11"/>
  <c r="AG160" i="11"/>
  <c r="AH160" i="11"/>
  <c r="AC160" i="11"/>
  <c r="AF160" i="11"/>
  <c r="AD160" i="11"/>
  <c r="AE160" i="11"/>
  <c r="D139" i="15"/>
  <c r="L139" i="15"/>
  <c r="C139" i="15"/>
  <c r="G139" i="15"/>
  <c r="K139" i="15"/>
  <c r="O139" i="15"/>
  <c r="H139" i="15"/>
  <c r="I139" i="15"/>
  <c r="AB127" i="13"/>
  <c r="AB126" i="13"/>
  <c r="AB125" i="13"/>
  <c r="AB124" i="13"/>
  <c r="AB123" i="13"/>
  <c r="AB113" i="13"/>
  <c r="AB112" i="13"/>
  <c r="AB111" i="13"/>
  <c r="AB110" i="13"/>
  <c r="AB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M159" i="15"/>
  <c r="AL159" i="15" s="1"/>
  <c r="K159" i="15"/>
  <c r="AJ159" i="15" s="1"/>
  <c r="J159" i="15"/>
  <c r="AI159" i="15" s="1"/>
  <c r="I159" i="15"/>
  <c r="AH159" i="15" s="1"/>
  <c r="H159" i="15"/>
  <c r="AG159" i="15" s="1"/>
  <c r="G159" i="15"/>
  <c r="AF159" i="15" s="1"/>
  <c r="F159" i="15"/>
  <c r="AE159" i="15" s="1"/>
  <c r="E159" i="15"/>
  <c r="AD159" i="15" s="1"/>
  <c r="D159" i="15"/>
  <c r="AC159" i="15" s="1"/>
  <c r="C159" i="15"/>
  <c r="O158" i="15"/>
  <c r="N158" i="15"/>
  <c r="M158" i="15"/>
  <c r="AL158" i="15" s="1"/>
  <c r="L158" i="15"/>
  <c r="AK158" i="15" s="1"/>
  <c r="K158" i="15"/>
  <c r="AJ158" i="15" s="1"/>
  <c r="J158" i="15"/>
  <c r="AI158" i="15" s="1"/>
  <c r="I158" i="15"/>
  <c r="AH158" i="15" s="1"/>
  <c r="H158" i="15"/>
  <c r="AG158" i="15" s="1"/>
  <c r="G158" i="15"/>
  <c r="AF158" i="15" s="1"/>
  <c r="F158" i="15"/>
  <c r="AE158" i="15" s="1"/>
  <c r="E158" i="15"/>
  <c r="AD158" i="15" s="1"/>
  <c r="D158" i="15"/>
  <c r="AC158" i="15" s="1"/>
  <c r="C158" i="15"/>
  <c r="O157" i="15"/>
  <c r="N157" i="15"/>
  <c r="M157" i="15"/>
  <c r="AL157" i="15" s="1"/>
  <c r="L157" i="15"/>
  <c r="AK157" i="15" s="1"/>
  <c r="K157" i="15"/>
  <c r="AJ157" i="15" s="1"/>
  <c r="J157" i="15"/>
  <c r="AI157" i="15" s="1"/>
  <c r="I157" i="15"/>
  <c r="AH157" i="15" s="1"/>
  <c r="H157" i="15"/>
  <c r="AG157" i="15" s="1"/>
  <c r="G157" i="15"/>
  <c r="AF157" i="15" s="1"/>
  <c r="F157" i="15"/>
  <c r="AE157" i="15" s="1"/>
  <c r="E157" i="15"/>
  <c r="AD157" i="15" s="1"/>
  <c r="D157" i="15"/>
  <c r="AC157" i="15" s="1"/>
  <c r="C157" i="15"/>
  <c r="O156" i="15"/>
  <c r="N156" i="15"/>
  <c r="M156" i="15"/>
  <c r="AL156" i="15" s="1"/>
  <c r="L156" i="15"/>
  <c r="AK156" i="15" s="1"/>
  <c r="K156" i="15"/>
  <c r="AJ156" i="15" s="1"/>
  <c r="J156" i="15"/>
  <c r="AI156" i="15" s="1"/>
  <c r="I156" i="15"/>
  <c r="AH156" i="15" s="1"/>
  <c r="H156" i="15"/>
  <c r="AG156" i="15" s="1"/>
  <c r="G156" i="15"/>
  <c r="AF156" i="15" s="1"/>
  <c r="F156" i="15"/>
  <c r="AE156" i="15" s="1"/>
  <c r="E156" i="15"/>
  <c r="AD156" i="15" s="1"/>
  <c r="D156" i="15"/>
  <c r="AC156" i="15" s="1"/>
  <c r="C156" i="15"/>
  <c r="O155" i="15"/>
  <c r="N155" i="15"/>
  <c r="L155" i="15"/>
  <c r="AK155" i="15" s="1"/>
  <c r="K155" i="15"/>
  <c r="AJ155" i="15" s="1"/>
  <c r="J155" i="15"/>
  <c r="AI155" i="15" s="1"/>
  <c r="I155" i="15"/>
  <c r="AH155" i="15" s="1"/>
  <c r="H155" i="15"/>
  <c r="AG155" i="15" s="1"/>
  <c r="G155" i="15"/>
  <c r="AF155" i="15" s="1"/>
  <c r="F155" i="15"/>
  <c r="AE155" i="15" s="1"/>
  <c r="E155" i="15"/>
  <c r="AD155" i="15" s="1"/>
  <c r="D155" i="15"/>
  <c r="AC155" i="15" s="1"/>
  <c r="C155" i="15"/>
  <c r="O159" i="14"/>
  <c r="N159" i="14"/>
  <c r="M159" i="14"/>
  <c r="AL159" i="14" s="1"/>
  <c r="L159" i="14"/>
  <c r="AK159" i="14" s="1"/>
  <c r="K159" i="14"/>
  <c r="AJ159" i="14" s="1"/>
  <c r="J159" i="14"/>
  <c r="AI159" i="14" s="1"/>
  <c r="I159" i="14"/>
  <c r="AH159" i="14" s="1"/>
  <c r="H159" i="14"/>
  <c r="AG159" i="14" s="1"/>
  <c r="G159" i="14"/>
  <c r="AF159" i="14" s="1"/>
  <c r="F159" i="14"/>
  <c r="AE159" i="14" s="1"/>
  <c r="E159" i="14"/>
  <c r="AD159" i="14" s="1"/>
  <c r="D159" i="14"/>
  <c r="AC159" i="14" s="1"/>
  <c r="C159" i="14"/>
  <c r="O158" i="14"/>
  <c r="N158" i="14"/>
  <c r="M158" i="14"/>
  <c r="AL158" i="14" s="1"/>
  <c r="L158" i="14"/>
  <c r="AK158" i="14" s="1"/>
  <c r="K158" i="14"/>
  <c r="AJ158" i="14" s="1"/>
  <c r="J158" i="14"/>
  <c r="AI158" i="14" s="1"/>
  <c r="I158" i="14"/>
  <c r="AH158" i="14" s="1"/>
  <c r="H158" i="14"/>
  <c r="AG158" i="14" s="1"/>
  <c r="G158" i="14"/>
  <c r="AF158" i="14" s="1"/>
  <c r="E158" i="14"/>
  <c r="AD158" i="14" s="1"/>
  <c r="D158" i="14"/>
  <c r="AC158" i="14" s="1"/>
  <c r="C158" i="14"/>
  <c r="O157" i="14"/>
  <c r="N157" i="14"/>
  <c r="M157" i="14"/>
  <c r="AL157" i="14" s="1"/>
  <c r="L157" i="14"/>
  <c r="AK157" i="14" s="1"/>
  <c r="K157" i="14"/>
  <c r="AJ157" i="14" s="1"/>
  <c r="J157" i="14"/>
  <c r="AI157" i="14" s="1"/>
  <c r="I157" i="14"/>
  <c r="AH157" i="14" s="1"/>
  <c r="H157" i="14"/>
  <c r="AG157" i="14" s="1"/>
  <c r="G157" i="14"/>
  <c r="AF157" i="14" s="1"/>
  <c r="F157" i="14"/>
  <c r="AE157" i="14" s="1"/>
  <c r="E157" i="14"/>
  <c r="AD157" i="14" s="1"/>
  <c r="D157" i="14"/>
  <c r="AC157" i="14" s="1"/>
  <c r="O156" i="14"/>
  <c r="N156" i="14"/>
  <c r="M156" i="14"/>
  <c r="AL156" i="14" s="1"/>
  <c r="L156" i="14"/>
  <c r="AK156" i="14" s="1"/>
  <c r="K156" i="14"/>
  <c r="AJ156" i="14" s="1"/>
  <c r="J156" i="14"/>
  <c r="AI156" i="14" s="1"/>
  <c r="I156" i="14"/>
  <c r="AH156" i="14" s="1"/>
  <c r="H156" i="14"/>
  <c r="AG156" i="14" s="1"/>
  <c r="G156" i="14"/>
  <c r="AF156" i="14" s="1"/>
  <c r="F156" i="14"/>
  <c r="AE156" i="14" s="1"/>
  <c r="E156" i="14"/>
  <c r="AD156" i="14" s="1"/>
  <c r="D156" i="14"/>
  <c r="AC156" i="14" s="1"/>
  <c r="C156" i="14"/>
  <c r="O155" i="14"/>
  <c r="N155" i="14"/>
  <c r="L155" i="14"/>
  <c r="AK155" i="14" s="1"/>
  <c r="K155" i="14"/>
  <c r="AJ155" i="14" s="1"/>
  <c r="J155" i="14"/>
  <c r="AI155" i="14" s="1"/>
  <c r="I155" i="14"/>
  <c r="AH155" i="14" s="1"/>
  <c r="H155" i="14"/>
  <c r="AG155" i="14" s="1"/>
  <c r="G155" i="14"/>
  <c r="AF155" i="14" s="1"/>
  <c r="E155" i="14"/>
  <c r="AD155" i="14" s="1"/>
  <c r="D155" i="14"/>
  <c r="AC155" i="14" s="1"/>
  <c r="C155" i="14"/>
  <c r="F155" i="14"/>
  <c r="AE155" i="14" s="1"/>
  <c r="L159" i="15"/>
  <c r="AK159" i="15" s="1"/>
  <c r="M155" i="15"/>
  <c r="AL155" i="15" s="1"/>
  <c r="F158" i="14"/>
  <c r="AE158" i="14" s="1"/>
  <c r="C157" i="14"/>
  <c r="M155" i="14"/>
  <c r="AL155" i="14" s="1"/>
  <c r="AO16" i="15"/>
  <c r="AO13" i="15"/>
  <c r="AO10" i="15"/>
  <c r="AO17" i="15"/>
  <c r="AO18" i="15"/>
  <c r="AL160" i="14" l="1"/>
  <c r="AL160" i="15"/>
  <c r="AJ160" i="14"/>
  <c r="AK160" i="14"/>
  <c r="AK160" i="15"/>
  <c r="AH160" i="15"/>
  <c r="AI160" i="15"/>
  <c r="AI160" i="14"/>
  <c r="AJ160" i="15"/>
  <c r="AH160" i="14"/>
  <c r="AD160" i="14"/>
  <c r="AC160" i="14"/>
  <c r="AG160" i="14"/>
  <c r="AF160" i="14"/>
  <c r="AE160" i="14"/>
  <c r="AE160" i="15"/>
  <c r="AF160" i="15"/>
  <c r="AC160" i="15"/>
  <c r="AG160" i="15"/>
  <c r="AD160" i="15"/>
  <c r="AO19" i="15"/>
  <c r="O159" i="13"/>
  <c r="N159" i="13"/>
  <c r="AM159" i="13" s="1"/>
  <c r="M159" i="13"/>
  <c r="AL159" i="13" s="1"/>
  <c r="L159" i="13"/>
  <c r="AK159" i="13" s="1"/>
  <c r="K159" i="13"/>
  <c r="AJ159" i="13" s="1"/>
  <c r="J159" i="13"/>
  <c r="AI159" i="13" s="1"/>
  <c r="I159" i="13"/>
  <c r="AH159" i="13" s="1"/>
  <c r="H159" i="13"/>
  <c r="AG159" i="13" s="1"/>
  <c r="G159" i="13"/>
  <c r="AF159" i="13" s="1"/>
  <c r="F159" i="13"/>
  <c r="AE159" i="13" s="1"/>
  <c r="E159" i="13"/>
  <c r="AD159" i="13" s="1"/>
  <c r="D159" i="13"/>
  <c r="AC159" i="13" s="1"/>
  <c r="C159" i="13"/>
  <c r="O158" i="13"/>
  <c r="N158" i="13"/>
  <c r="AM158" i="13" s="1"/>
  <c r="M158" i="13"/>
  <c r="AL158" i="13" s="1"/>
  <c r="L158" i="13"/>
  <c r="AK158" i="13" s="1"/>
  <c r="K158" i="13"/>
  <c r="AJ158" i="13" s="1"/>
  <c r="J158" i="13"/>
  <c r="AI158" i="13" s="1"/>
  <c r="I158" i="13"/>
  <c r="AH158" i="13" s="1"/>
  <c r="H158" i="13"/>
  <c r="AG158" i="13" s="1"/>
  <c r="G158" i="13"/>
  <c r="AF158" i="13" s="1"/>
  <c r="F158" i="13"/>
  <c r="AE158" i="13" s="1"/>
  <c r="E158" i="13"/>
  <c r="AD158" i="13" s="1"/>
  <c r="D158" i="13"/>
  <c r="AC158" i="13" s="1"/>
  <c r="C158" i="13"/>
  <c r="O157" i="13"/>
  <c r="N157" i="13"/>
  <c r="AM157" i="13" s="1"/>
  <c r="M157" i="13"/>
  <c r="AL157" i="13" s="1"/>
  <c r="L157" i="13"/>
  <c r="AK157" i="13" s="1"/>
  <c r="K157" i="13"/>
  <c r="AJ157" i="13" s="1"/>
  <c r="J157" i="13"/>
  <c r="AI157" i="13" s="1"/>
  <c r="I157" i="13"/>
  <c r="AH157" i="13" s="1"/>
  <c r="H157" i="13"/>
  <c r="AG157" i="13" s="1"/>
  <c r="G157" i="13"/>
  <c r="AF157" i="13" s="1"/>
  <c r="F157" i="13"/>
  <c r="AE157" i="13" s="1"/>
  <c r="E157" i="13"/>
  <c r="AD157" i="13" s="1"/>
  <c r="D157" i="13"/>
  <c r="AC157" i="13" s="1"/>
  <c r="C157" i="13"/>
  <c r="O156" i="13"/>
  <c r="N156" i="13"/>
  <c r="AM156" i="13" s="1"/>
  <c r="M156" i="13"/>
  <c r="AL156" i="13" s="1"/>
  <c r="L156" i="13"/>
  <c r="AK156" i="13" s="1"/>
  <c r="K156" i="13"/>
  <c r="AJ156" i="13" s="1"/>
  <c r="J156" i="13"/>
  <c r="AI156" i="13" s="1"/>
  <c r="I156" i="13"/>
  <c r="AH156" i="13" s="1"/>
  <c r="H156" i="13"/>
  <c r="AG156" i="13" s="1"/>
  <c r="G156" i="13"/>
  <c r="AF156" i="13" s="1"/>
  <c r="F156" i="13"/>
  <c r="AE156" i="13" s="1"/>
  <c r="E156" i="13"/>
  <c r="AD156" i="13" s="1"/>
  <c r="D156" i="13"/>
  <c r="AC156" i="13" s="1"/>
  <c r="C156" i="13"/>
  <c r="O155" i="13"/>
  <c r="N155" i="13"/>
  <c r="AM155" i="13" s="1"/>
  <c r="M155" i="13"/>
  <c r="AL155" i="13" s="1"/>
  <c r="L155" i="13"/>
  <c r="AK155" i="13" s="1"/>
  <c r="K155" i="13"/>
  <c r="AJ155" i="13" s="1"/>
  <c r="J155" i="13"/>
  <c r="AI155" i="13" s="1"/>
  <c r="I155" i="13"/>
  <c r="AH155" i="13" s="1"/>
  <c r="H155" i="13"/>
  <c r="AG155" i="13" s="1"/>
  <c r="G155" i="13"/>
  <c r="AF155" i="13" s="1"/>
  <c r="F155" i="13"/>
  <c r="AE155" i="13" s="1"/>
  <c r="E155" i="13"/>
  <c r="AD155" i="13" s="1"/>
  <c r="D155" i="13"/>
  <c r="AC155" i="13" s="1"/>
  <c r="AM160" i="13" l="1"/>
  <c r="AK160" i="13"/>
  <c r="AL160" i="13"/>
  <c r="AJ160" i="13"/>
  <c r="AI160" i="13"/>
  <c r="AH160" i="13"/>
  <c r="AE160" i="13"/>
  <c r="AD160" i="13"/>
  <c r="AG160" i="13"/>
  <c r="AC160" i="13"/>
  <c r="AF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B192" i="15"/>
  <c r="AB191" i="15"/>
  <c r="AB190" i="15"/>
  <c r="AB187" i="15"/>
  <c r="AB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B181" i="15"/>
  <c r="AB180" i="15"/>
  <c r="AB179" i="15"/>
  <c r="AB176" i="15"/>
  <c r="AB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B170" i="15"/>
  <c r="AB169" i="15"/>
  <c r="AB168" i="15"/>
  <c r="AB165" i="15"/>
  <c r="AB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B159" i="15"/>
  <c r="AB158" i="15"/>
  <c r="AB157" i="15"/>
  <c r="AB156" i="15"/>
  <c r="AB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B152" i="15"/>
  <c r="AB151" i="15"/>
  <c r="AB150" i="15"/>
  <c r="AB149" i="15"/>
  <c r="AB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B145" i="15"/>
  <c r="AB144" i="15"/>
  <c r="AB143" i="15"/>
  <c r="AB142" i="15"/>
  <c r="AB141" i="15"/>
  <c r="AB138" i="15"/>
  <c r="AB137" i="15"/>
  <c r="AB136" i="15"/>
  <c r="AB133" i="15"/>
  <c r="AB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B120" i="15"/>
  <c r="AB119" i="15"/>
  <c r="AB118" i="15"/>
  <c r="AB117" i="15"/>
  <c r="AB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B113" i="15"/>
  <c r="AB112" i="15"/>
  <c r="AB111" i="15"/>
  <c r="AB110" i="15"/>
  <c r="AB109" i="15"/>
  <c r="O107" i="15"/>
  <c r="P215" i="15" s="1"/>
  <c r="N107" i="15"/>
  <c r="M107" i="15"/>
  <c r="N215" i="15" s="1"/>
  <c r="L107" i="15"/>
  <c r="K107" i="15"/>
  <c r="L215" i="15" s="1"/>
  <c r="AK215" i="15" s="1"/>
  <c r="J107" i="15"/>
  <c r="I107" i="15"/>
  <c r="H107" i="15"/>
  <c r="G107" i="15"/>
  <c r="H215" i="15" s="1"/>
  <c r="F107" i="15"/>
  <c r="E107" i="15"/>
  <c r="F215" i="15" s="1"/>
  <c r="D107" i="15"/>
  <c r="C107" i="15"/>
  <c r="AB106" i="15"/>
  <c r="AB105" i="15"/>
  <c r="AB104" i="15"/>
  <c r="AB101" i="15"/>
  <c r="AB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B95" i="15"/>
  <c r="AB94" i="15"/>
  <c r="AB93" i="15"/>
  <c r="AB90" i="15"/>
  <c r="AB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B84" i="15"/>
  <c r="AB83" i="15"/>
  <c r="AB82" i="15"/>
  <c r="AB79" i="15"/>
  <c r="AB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B73" i="15"/>
  <c r="AB72" i="15"/>
  <c r="AB71" i="15"/>
  <c r="AB68" i="15"/>
  <c r="AB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B62" i="15"/>
  <c r="AB61" i="15"/>
  <c r="AB60" i="15"/>
  <c r="AB57" i="15"/>
  <c r="AB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B51" i="15"/>
  <c r="AB50" i="15"/>
  <c r="AB49" i="15"/>
  <c r="AB46" i="15"/>
  <c r="AB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B40" i="15"/>
  <c r="AB39" i="15"/>
  <c r="AB38" i="15"/>
  <c r="AB35" i="15"/>
  <c r="AB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B29" i="15"/>
  <c r="AB28" i="15"/>
  <c r="AB27" i="15"/>
  <c r="AB24" i="15"/>
  <c r="AB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B18" i="15"/>
  <c r="AB17" i="15"/>
  <c r="AB16" i="15"/>
  <c r="AB13" i="15"/>
  <c r="AB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B192" i="14"/>
  <c r="AB191" i="14"/>
  <c r="AB190" i="14"/>
  <c r="AB187" i="14"/>
  <c r="AB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B181" i="14"/>
  <c r="AB180" i="14"/>
  <c r="AB179" i="14"/>
  <c r="AB176" i="14"/>
  <c r="AB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B170" i="14"/>
  <c r="AB169" i="14"/>
  <c r="AB168" i="14"/>
  <c r="AB165" i="14"/>
  <c r="AB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B159" i="14"/>
  <c r="AB158" i="14"/>
  <c r="AB157" i="14"/>
  <c r="AB156" i="14"/>
  <c r="AB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B152" i="14"/>
  <c r="AB151" i="14"/>
  <c r="AB150" i="14"/>
  <c r="AB149" i="14"/>
  <c r="AB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B145" i="14"/>
  <c r="AB144" i="14"/>
  <c r="AB143" i="14"/>
  <c r="AB142" i="14"/>
  <c r="AB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B138" i="14"/>
  <c r="AB137" i="14"/>
  <c r="AB136" i="14"/>
  <c r="AB133" i="14"/>
  <c r="AB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B120" i="14"/>
  <c r="AB119" i="14"/>
  <c r="AB118" i="14"/>
  <c r="AB117" i="14"/>
  <c r="AB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B113" i="14"/>
  <c r="AB112" i="14"/>
  <c r="AB111" i="14"/>
  <c r="AB110" i="14"/>
  <c r="AB109" i="14"/>
  <c r="O107" i="14"/>
  <c r="P215" i="14" s="1"/>
  <c r="N107" i="14"/>
  <c r="M107" i="14"/>
  <c r="L107" i="14"/>
  <c r="M215" i="14" s="1"/>
  <c r="AL215" i="14" s="1"/>
  <c r="K107" i="14"/>
  <c r="J107" i="14"/>
  <c r="K215" i="14" s="1"/>
  <c r="I107" i="14"/>
  <c r="J215" i="14" s="1"/>
  <c r="H107" i="14"/>
  <c r="G107" i="14"/>
  <c r="F107" i="14"/>
  <c r="E107" i="14"/>
  <c r="D107" i="14"/>
  <c r="C107" i="14"/>
  <c r="AB106" i="14"/>
  <c r="AB105" i="14"/>
  <c r="AB104" i="14"/>
  <c r="AB101" i="14"/>
  <c r="AB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B95" i="14"/>
  <c r="AB94" i="14"/>
  <c r="AB93" i="14"/>
  <c r="AB90" i="14"/>
  <c r="AB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B84" i="14"/>
  <c r="AB83" i="14"/>
  <c r="AB82" i="14"/>
  <c r="AB79" i="14"/>
  <c r="AB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B73" i="14"/>
  <c r="AB72" i="14"/>
  <c r="AB71" i="14"/>
  <c r="AB68" i="14"/>
  <c r="AB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B62" i="14"/>
  <c r="AB61" i="14"/>
  <c r="AB60" i="14"/>
  <c r="AB57" i="14"/>
  <c r="AB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B51" i="14"/>
  <c r="AB50" i="14"/>
  <c r="AB49" i="14"/>
  <c r="AB46" i="14"/>
  <c r="AB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B40" i="14"/>
  <c r="AB39" i="14"/>
  <c r="AB38" i="14"/>
  <c r="AB35" i="14"/>
  <c r="AB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B29" i="14"/>
  <c r="AB28" i="14"/>
  <c r="AB27" i="14"/>
  <c r="AB24" i="14"/>
  <c r="AB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B18" i="14"/>
  <c r="AB17" i="14"/>
  <c r="AB16" i="14"/>
  <c r="AB13" i="14"/>
  <c r="AB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B192" i="13"/>
  <c r="AB191" i="13"/>
  <c r="AB190" i="13"/>
  <c r="AB187" i="13"/>
  <c r="AB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B181" i="13"/>
  <c r="AB180" i="13"/>
  <c r="AB179" i="13"/>
  <c r="AB176" i="13"/>
  <c r="AB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B170" i="13"/>
  <c r="AB169" i="13"/>
  <c r="AB168" i="13"/>
  <c r="AB165" i="13"/>
  <c r="AB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B159" i="13"/>
  <c r="AB158" i="13"/>
  <c r="AB157" i="13"/>
  <c r="AB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B152" i="13"/>
  <c r="AB151" i="13"/>
  <c r="AB150" i="13"/>
  <c r="AB149" i="13"/>
  <c r="AB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B145" i="13"/>
  <c r="AB144" i="13"/>
  <c r="AB143" i="13"/>
  <c r="AB142" i="13"/>
  <c r="AB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B138" i="13"/>
  <c r="AB137" i="13"/>
  <c r="AB136" i="13"/>
  <c r="AB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B120" i="13"/>
  <c r="AB119" i="13"/>
  <c r="AB118" i="13"/>
  <c r="AB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B95" i="13"/>
  <c r="AB94" i="13"/>
  <c r="AB93" i="13"/>
  <c r="AB90" i="13"/>
  <c r="AB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B84" i="13"/>
  <c r="AB83" i="13"/>
  <c r="AB82" i="13"/>
  <c r="AB79" i="13"/>
  <c r="AB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B73" i="13"/>
  <c r="AB72" i="13"/>
  <c r="AB71" i="13"/>
  <c r="AB68" i="13"/>
  <c r="AB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B62" i="13"/>
  <c r="AB61" i="13"/>
  <c r="AB60" i="13"/>
  <c r="AB57" i="13"/>
  <c r="AB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B51" i="13"/>
  <c r="AB50" i="13"/>
  <c r="AB49" i="13"/>
  <c r="AB46" i="13"/>
  <c r="AB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B40" i="13"/>
  <c r="AB39" i="13"/>
  <c r="AB38" i="13"/>
  <c r="AB35" i="13"/>
  <c r="AB32" i="13"/>
  <c r="AB29" i="13"/>
  <c r="AB28" i="13"/>
  <c r="AB27" i="13"/>
  <c r="AB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B18" i="13"/>
  <c r="AB17" i="13"/>
  <c r="AB16" i="13"/>
  <c r="AB13" i="13"/>
  <c r="AB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B192" i="11"/>
  <c r="AB191" i="11"/>
  <c r="AB190" i="11"/>
  <c r="AB187" i="11"/>
  <c r="AB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B181" i="11"/>
  <c r="AB180" i="11"/>
  <c r="AB179" i="11"/>
  <c r="AB176" i="11"/>
  <c r="AB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B170" i="11"/>
  <c r="AB169" i="11"/>
  <c r="AB168" i="11"/>
  <c r="AB165" i="11"/>
  <c r="AB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B159" i="11"/>
  <c r="AB158" i="11"/>
  <c r="AB157" i="11"/>
  <c r="AB156" i="11"/>
  <c r="AB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B152" i="11"/>
  <c r="AB151" i="11"/>
  <c r="AB150" i="11"/>
  <c r="AB149" i="11"/>
  <c r="AB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B145" i="11"/>
  <c r="AB144" i="11"/>
  <c r="AB143" i="11"/>
  <c r="AB142" i="11"/>
  <c r="AB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B138" i="11"/>
  <c r="AB137" i="11"/>
  <c r="AB136" i="11"/>
  <c r="AB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B127" i="11"/>
  <c r="AB126" i="11"/>
  <c r="AB125" i="11"/>
  <c r="AB124" i="11"/>
  <c r="AB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B120" i="11"/>
  <c r="AB119" i="11"/>
  <c r="AB118" i="11"/>
  <c r="AB117" i="11"/>
  <c r="AB113" i="11"/>
  <c r="AB112" i="11"/>
  <c r="AB111" i="11"/>
  <c r="AB110" i="11"/>
  <c r="AB109" i="11"/>
  <c r="N107" i="11"/>
  <c r="J107" i="11"/>
  <c r="F107" i="11"/>
  <c r="AB106" i="11"/>
  <c r="AB105" i="11"/>
  <c r="AB104" i="11"/>
  <c r="O107" i="11"/>
  <c r="P215" i="11" s="1"/>
  <c r="K107" i="11"/>
  <c r="G107" i="11"/>
  <c r="C107" i="11"/>
  <c r="AB98" i="11"/>
  <c r="M107" i="11"/>
  <c r="L107" i="11"/>
  <c r="I107" i="11"/>
  <c r="H107" i="11"/>
  <c r="I215" i="11" s="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B95" i="11"/>
  <c r="AB94" i="11"/>
  <c r="AB93" i="11"/>
  <c r="AB90" i="11"/>
  <c r="AB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B84" i="11"/>
  <c r="AB83" i="11"/>
  <c r="AB82" i="11"/>
  <c r="AB79" i="11"/>
  <c r="AB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B73" i="11"/>
  <c r="AB72" i="11"/>
  <c r="AB71" i="11"/>
  <c r="AB68" i="11"/>
  <c r="AB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B62" i="11"/>
  <c r="AB61" i="11"/>
  <c r="AB60" i="11"/>
  <c r="AB57" i="11"/>
  <c r="AB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B51" i="11"/>
  <c r="AB50" i="11"/>
  <c r="AB49" i="11"/>
  <c r="AB46" i="11"/>
  <c r="AB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B40" i="11"/>
  <c r="AB39" i="11"/>
  <c r="AB38" i="11"/>
  <c r="AB35" i="11"/>
  <c r="AB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B29" i="11"/>
  <c r="AB28" i="11"/>
  <c r="AB27" i="11"/>
  <c r="AB24" i="11"/>
  <c r="AB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B18" i="11"/>
  <c r="AB17" i="11"/>
  <c r="AB16" i="11"/>
  <c r="AB13" i="11"/>
  <c r="AB10" i="11"/>
  <c r="AO29" i="13"/>
  <c r="AO28" i="13"/>
  <c r="AO27" i="13"/>
  <c r="AO24" i="13"/>
  <c r="AO21" i="13"/>
  <c r="AO30" i="13" l="1"/>
  <c r="H215" i="14"/>
  <c r="AG215" i="14" s="1"/>
  <c r="L215" i="11"/>
  <c r="AK215" i="11" s="1"/>
  <c r="J215" i="11"/>
  <c r="M215" i="11"/>
  <c r="AL215" i="11" s="1"/>
  <c r="L215" i="14"/>
  <c r="AK215" i="14" s="1"/>
  <c r="J215" i="15"/>
  <c r="AI215" i="15" s="1"/>
  <c r="F215" i="14"/>
  <c r="AE215" i="14" s="1"/>
  <c r="N215" i="14"/>
  <c r="H215" i="11"/>
  <c r="AG215" i="11" s="1"/>
  <c r="O215" i="11"/>
  <c r="F215" i="11"/>
  <c r="I215" i="14"/>
  <c r="G215" i="15"/>
  <c r="O215" i="15"/>
  <c r="K215" i="15"/>
  <c r="AJ215" i="15" s="1"/>
  <c r="D215" i="11"/>
  <c r="AC215" i="11" s="1"/>
  <c r="E215" i="11"/>
  <c r="AD215" i="11" s="1"/>
  <c r="I215" i="15"/>
  <c r="AH215" i="15" s="1"/>
  <c r="N215" i="11"/>
  <c r="E215" i="14"/>
  <c r="AD215" i="14" s="1"/>
  <c r="D215" i="14"/>
  <c r="AC215" i="14" s="1"/>
  <c r="G215" i="11"/>
  <c r="K215" i="11"/>
  <c r="AJ215" i="11" s="1"/>
  <c r="G215" i="14"/>
  <c r="AF215" i="14" s="1"/>
  <c r="O215" i="14"/>
  <c r="D215" i="15"/>
  <c r="AC215" i="15" s="1"/>
  <c r="E215" i="15"/>
  <c r="AD215" i="15" s="1"/>
  <c r="M215" i="15"/>
  <c r="AL215" i="15" s="1"/>
  <c r="AE215" i="15"/>
  <c r="AF215" i="15"/>
  <c r="A31" i="13"/>
  <c r="AI215" i="14"/>
  <c r="AE215" i="11"/>
  <c r="AI215" i="11"/>
  <c r="AH215" i="11"/>
  <c r="AF215" i="11"/>
  <c r="AJ215" i="14"/>
  <c r="AH215" i="14"/>
  <c r="AG215" i="15"/>
  <c r="A31" i="15"/>
  <c r="AB114" i="15"/>
  <c r="AB171" i="15"/>
  <c r="A31" i="14"/>
  <c r="A31" i="11"/>
  <c r="AB41" i="15"/>
  <c r="AB85" i="15"/>
  <c r="AB19" i="15"/>
  <c r="AB74" i="14"/>
  <c r="AB160" i="14"/>
  <c r="AB63" i="14"/>
  <c r="AB107" i="14"/>
  <c r="AB171" i="14"/>
  <c r="AB121" i="14"/>
  <c r="AB139" i="14"/>
  <c r="AB182" i="14"/>
  <c r="AB182" i="15"/>
  <c r="AB160" i="11"/>
  <c r="AB139" i="15"/>
  <c r="AB160" i="15"/>
  <c r="AB193" i="15"/>
  <c r="AB153" i="15"/>
  <c r="AB146" i="15"/>
  <c r="AB128" i="15"/>
  <c r="AB121" i="15"/>
  <c r="AB107" i="15"/>
  <c r="AB96" i="15"/>
  <c r="AB74" i="15"/>
  <c r="AB63" i="15"/>
  <c r="AB52" i="15"/>
  <c r="AB30" i="15"/>
  <c r="AB193" i="14"/>
  <c r="AB153" i="14"/>
  <c r="AB146" i="14"/>
  <c r="AB114" i="14"/>
  <c r="AB96" i="14"/>
  <c r="AB85" i="14"/>
  <c r="AB52" i="14"/>
  <c r="AB41" i="14"/>
  <c r="AB30" i="14"/>
  <c r="AB19" i="14"/>
  <c r="AB114" i="11"/>
  <c r="AB128" i="11"/>
  <c r="AB30" i="11"/>
  <c r="AB128" i="13"/>
  <c r="AB114" i="13"/>
  <c r="AB193" i="13"/>
  <c r="AB193" i="11"/>
  <c r="AB182" i="11"/>
  <c r="AB182" i="13"/>
  <c r="AB153" i="13"/>
  <c r="AB146" i="13"/>
  <c r="AB153" i="11"/>
  <c r="AB171" i="13"/>
  <c r="AB96" i="13"/>
  <c r="AB85" i="13"/>
  <c r="AB98" i="13"/>
  <c r="AB106" i="13"/>
  <c r="AB74" i="13"/>
  <c r="D107" i="13"/>
  <c r="H107" i="13"/>
  <c r="L107" i="13"/>
  <c r="L215" i="13" s="1"/>
  <c r="AK215" i="13" s="1"/>
  <c r="AB101" i="13"/>
  <c r="E107" i="13"/>
  <c r="I107" i="13"/>
  <c r="M107" i="13"/>
  <c r="AB104" i="13"/>
  <c r="F107" i="13"/>
  <c r="G215" i="13" s="1"/>
  <c r="AF215" i="13" s="1"/>
  <c r="J107" i="13"/>
  <c r="K215" i="13" s="1"/>
  <c r="AJ215" i="13" s="1"/>
  <c r="N107" i="13"/>
  <c r="AB105" i="13"/>
  <c r="AB63" i="13"/>
  <c r="AB52" i="13"/>
  <c r="AB41" i="13"/>
  <c r="AB19" i="13"/>
  <c r="AB74" i="11"/>
  <c r="AB52" i="11"/>
  <c r="AB41" i="11"/>
  <c r="AB19" i="11"/>
  <c r="AB63" i="11"/>
  <c r="AB85" i="11"/>
  <c r="AB96" i="11"/>
  <c r="AB146" i="11"/>
  <c r="AB171" i="11"/>
  <c r="O107" i="13"/>
  <c r="P215" i="13" s="1"/>
  <c r="AB21" i="13"/>
  <c r="AB30" i="13" s="1"/>
  <c r="AB101" i="11"/>
  <c r="AB107" i="11" s="1"/>
  <c r="AO40" i="13"/>
  <c r="AO39" i="13"/>
  <c r="AO38" i="13"/>
  <c r="AO35" i="13"/>
  <c r="AO32" i="13"/>
  <c r="AO29" i="15"/>
  <c r="AO24" i="15"/>
  <c r="AO27" i="15"/>
  <c r="AO28" i="15"/>
  <c r="AO21" i="15"/>
  <c r="AO41" i="13" l="1"/>
  <c r="I215" i="13"/>
  <c r="AH215" i="13" s="1"/>
  <c r="N215" i="13"/>
  <c r="AM215" i="13" s="1"/>
  <c r="H215" i="13"/>
  <c r="AG215" i="13" s="1"/>
  <c r="J215" i="13"/>
  <c r="AI215" i="13" s="1"/>
  <c r="E215" i="13"/>
  <c r="AD215" i="13" s="1"/>
  <c r="D215" i="13"/>
  <c r="AC215" i="13" s="1"/>
  <c r="F215" i="13"/>
  <c r="AE215" i="13" s="1"/>
  <c r="O215" i="13"/>
  <c r="M215" i="13"/>
  <c r="AL215" i="13" s="1"/>
  <c r="A42" i="13"/>
  <c r="AO30" i="15"/>
  <c r="A42" i="15"/>
  <c r="A42" i="14"/>
  <c r="A42" i="11"/>
  <c r="AB107" i="13"/>
  <c r="AO51" i="13"/>
  <c r="AO50" i="13"/>
  <c r="AO49" i="13"/>
  <c r="AO46" i="13"/>
  <c r="AO43" i="13"/>
  <c r="AO39" i="15"/>
  <c r="AO38" i="15"/>
  <c r="AO35" i="15"/>
  <c r="AO40" i="15"/>
  <c r="AO32" i="15"/>
  <c r="AO52" i="13" l="1"/>
  <c r="A53" i="13"/>
  <c r="AO41" i="15"/>
  <c r="A53" i="15"/>
  <c r="A53" i="14"/>
  <c r="A53" i="11"/>
  <c r="AO62" i="13"/>
  <c r="AO61" i="13"/>
  <c r="AO60" i="13"/>
  <c r="AO57" i="13"/>
  <c r="AO54" i="13"/>
  <c r="AO50" i="15"/>
  <c r="AO46" i="15"/>
  <c r="AO49" i="15"/>
  <c r="AO43" i="15"/>
  <c r="AO51" i="15"/>
  <c r="AO63" i="13" l="1"/>
  <c r="A64" i="13"/>
  <c r="AO52" i="15"/>
  <c r="A64" i="15"/>
  <c r="A64" i="14"/>
  <c r="A64" i="11"/>
  <c r="AO73" i="13"/>
  <c r="AO72" i="13"/>
  <c r="AO71" i="13"/>
  <c r="AO68" i="13"/>
  <c r="AO65" i="13"/>
  <c r="AO62" i="15"/>
  <c r="AO60" i="15"/>
  <c r="AO61" i="15"/>
  <c r="AO57" i="15"/>
  <c r="AO54" i="15"/>
  <c r="AO74" i="13" l="1"/>
  <c r="A75" i="13"/>
  <c r="AO63" i="15"/>
  <c r="A75" i="15"/>
  <c r="A75" i="14"/>
  <c r="A75" i="11"/>
  <c r="AO84" i="13"/>
  <c r="AO83" i="13"/>
  <c r="AO82" i="13"/>
  <c r="AO79" i="13"/>
  <c r="AO76" i="13"/>
  <c r="AO65" i="15"/>
  <c r="AO71" i="15"/>
  <c r="AO72" i="15"/>
  <c r="AO68" i="15"/>
  <c r="AO73" i="15"/>
  <c r="AO85" i="13" l="1"/>
  <c r="A86" i="13"/>
  <c r="AO74" i="15"/>
  <c r="A86" i="15"/>
  <c r="A86" i="14"/>
  <c r="A86" i="11"/>
  <c r="C139" i="11"/>
  <c r="C121" i="11"/>
  <c r="AB130" i="11"/>
  <c r="AB139" i="11" s="1"/>
  <c r="AO95" i="13"/>
  <c r="AO94" i="13"/>
  <c r="AO93" i="13"/>
  <c r="AO90" i="13"/>
  <c r="AO87" i="13"/>
  <c r="AO82" i="15"/>
  <c r="AO83" i="15"/>
  <c r="AO84" i="15"/>
  <c r="AO79" i="15"/>
  <c r="AO76" i="15"/>
  <c r="AO96" i="13" l="1"/>
  <c r="A97" i="13"/>
  <c r="AO85" i="15"/>
  <c r="A97" i="15"/>
  <c r="A97" i="14"/>
  <c r="A97" i="11"/>
  <c r="AB116" i="11"/>
  <c r="AB121" i="11" s="1"/>
  <c r="AO106" i="13"/>
  <c r="AO105" i="13"/>
  <c r="AO104" i="13"/>
  <c r="AO101" i="13"/>
  <c r="AO98" i="13"/>
  <c r="AO87" i="15"/>
  <c r="AO95" i="15"/>
  <c r="AO93" i="15"/>
  <c r="AO90" i="15"/>
  <c r="AO94" i="15"/>
  <c r="AO107" i="13" l="1"/>
  <c r="A108" i="13"/>
  <c r="A115" i="13" s="1"/>
  <c r="A122" i="13" s="1"/>
  <c r="A129" i="13" s="1"/>
  <c r="AO96" i="15"/>
  <c r="A108" i="15"/>
  <c r="A108" i="14"/>
  <c r="A108" i="11"/>
  <c r="A115" i="11" s="1"/>
  <c r="A122" i="11" s="1"/>
  <c r="A129" i="11" s="1"/>
  <c r="AO138" i="13"/>
  <c r="AO137" i="13"/>
  <c r="AO136" i="13"/>
  <c r="AO133" i="13"/>
  <c r="AO130" i="13"/>
  <c r="AO106" i="15"/>
  <c r="AO104" i="15"/>
  <c r="AO105" i="15"/>
  <c r="AO98" i="15"/>
  <c r="AO101" i="15"/>
  <c r="AO139" i="13" l="1"/>
  <c r="A140" i="13"/>
  <c r="AO107" i="15"/>
  <c r="A115" i="15"/>
  <c r="A115" i="14"/>
  <c r="A140" i="11"/>
  <c r="AO145" i="13"/>
  <c r="AO144" i="13"/>
  <c r="AO143" i="13"/>
  <c r="AO142" i="13"/>
  <c r="AO141" i="13"/>
  <c r="AO111" i="15"/>
  <c r="AO110" i="15"/>
  <c r="AO112" i="15"/>
  <c r="AO113" i="15"/>
  <c r="AO109" i="15"/>
  <c r="AO146" i="13" l="1"/>
  <c r="AO155" i="13"/>
  <c r="AO156" i="13"/>
  <c r="AO157" i="13"/>
  <c r="AO158" i="13"/>
  <c r="AO159" i="13"/>
  <c r="A147" i="13"/>
  <c r="AO114" i="15"/>
  <c r="A122" i="15"/>
  <c r="A122" i="14"/>
  <c r="A147" i="11"/>
  <c r="AO152" i="13"/>
  <c r="AO151" i="13"/>
  <c r="AO150" i="13"/>
  <c r="AO149" i="13"/>
  <c r="AO148" i="13"/>
  <c r="AO120" i="15"/>
  <c r="AO116" i="15"/>
  <c r="AO117" i="15"/>
  <c r="AO119" i="15"/>
  <c r="AO118" i="15"/>
  <c r="AO153" i="13" l="1"/>
  <c r="AO160" i="13"/>
  <c r="A154" i="13"/>
  <c r="A161" i="13" s="1"/>
  <c r="AO121" i="15"/>
  <c r="A129" i="15"/>
  <c r="A140" i="15" s="1"/>
  <c r="A129" i="14"/>
  <c r="A140" i="14" s="1"/>
  <c r="A154" i="11"/>
  <c r="A161" i="11" s="1"/>
  <c r="AO170" i="13"/>
  <c r="AO169" i="13"/>
  <c r="AO168" i="13"/>
  <c r="AO165" i="13"/>
  <c r="AO162" i="13"/>
  <c r="AO125" i="15"/>
  <c r="AO124" i="15"/>
  <c r="AO127" i="15"/>
  <c r="AO126" i="15"/>
  <c r="AO123" i="15"/>
  <c r="AO171" i="13" l="1"/>
  <c r="A172" i="13"/>
  <c r="AO128" i="15"/>
  <c r="AO130" i="15"/>
  <c r="AO133" i="15"/>
  <c r="AO138" i="15"/>
  <c r="AO136" i="15"/>
  <c r="AO137" i="15"/>
  <c r="A147" i="15"/>
  <c r="A147" i="14"/>
  <c r="A172" i="11"/>
  <c r="AO181" i="13"/>
  <c r="AO180" i="13"/>
  <c r="AO179" i="13"/>
  <c r="AO176" i="13"/>
  <c r="AO173" i="13"/>
  <c r="AO144" i="15"/>
  <c r="AO142" i="15"/>
  <c r="AO143" i="15"/>
  <c r="AO141" i="15"/>
  <c r="AO145" i="15"/>
  <c r="AO182" i="13" l="1"/>
  <c r="A183" i="13"/>
  <c r="AO146" i="15"/>
  <c r="AO159" i="15"/>
  <c r="AO156" i="15"/>
  <c r="A154" i="15"/>
  <c r="A161" i="15" s="1"/>
  <c r="AO158" i="15"/>
  <c r="AO155" i="15"/>
  <c r="AO139" i="15"/>
  <c r="AO157" i="15"/>
  <c r="A154" i="14"/>
  <c r="A183" i="11"/>
  <c r="A194" i="11" s="1"/>
  <c r="AO192" i="13"/>
  <c r="AO191" i="13"/>
  <c r="AO190" i="13"/>
  <c r="AO187" i="13"/>
  <c r="AO184" i="13"/>
  <c r="AO151" i="15"/>
  <c r="AO149" i="15"/>
  <c r="AO150" i="15"/>
  <c r="AO152" i="15"/>
  <c r="AO148" i="15"/>
  <c r="AO193" i="13" l="1"/>
  <c r="A194" i="13"/>
  <c r="A205" i="11"/>
  <c r="AO153" i="15"/>
  <c r="A172" i="15"/>
  <c r="AO160" i="15"/>
  <c r="A161" i="14"/>
  <c r="C121" i="13"/>
  <c r="C155" i="13"/>
  <c r="C160" i="13" s="1"/>
  <c r="C139" i="13"/>
  <c r="AB116" i="13"/>
  <c r="AB121" i="13" s="1"/>
  <c r="AO203" i="13"/>
  <c r="AO202" i="13"/>
  <c r="AO201" i="13"/>
  <c r="AO198" i="13"/>
  <c r="AO195" i="13"/>
  <c r="AO170" i="15"/>
  <c r="AO169" i="15"/>
  <c r="AO165" i="15"/>
  <c r="AO162" i="15"/>
  <c r="AO168" i="15"/>
  <c r="AO204" i="13" l="1"/>
  <c r="A205" i="13"/>
  <c r="AO171" i="15"/>
  <c r="A183" i="15"/>
  <c r="A194" i="15" s="1"/>
  <c r="A172" i="14"/>
  <c r="AB155" i="13"/>
  <c r="AB160" i="13" s="1"/>
  <c r="AB130" i="13"/>
  <c r="AB139" i="13" s="1"/>
  <c r="AO214" i="13"/>
  <c r="AO213" i="13"/>
  <c r="AO212" i="13"/>
  <c r="AO209" i="13"/>
  <c r="AO206" i="13"/>
  <c r="AO176" i="15"/>
  <c r="AO181" i="15"/>
  <c r="AO180" i="15"/>
  <c r="AO173" i="15"/>
  <c r="AO179" i="15"/>
  <c r="AO215" i="13" l="1"/>
  <c r="A205" i="15"/>
  <c r="AO182" i="15"/>
  <c r="A183" i="14"/>
  <c r="A194" i="14" s="1"/>
  <c r="AO187" i="15"/>
  <c r="AO195" i="15"/>
  <c r="AO184" i="15"/>
  <c r="AO190" i="15"/>
  <c r="AO192" i="15"/>
  <c r="AO201" i="15"/>
  <c r="AO191" i="15"/>
  <c r="AO198" i="15"/>
  <c r="AO203" i="15"/>
  <c r="AO202" i="15"/>
  <c r="AO204" i="15" l="1"/>
  <c r="A205" i="14"/>
  <c r="AO193" i="15"/>
  <c r="AO214" i="15"/>
  <c r="AO212" i="15"/>
  <c r="AO209" i="15"/>
  <c r="AO206" i="15"/>
  <c r="AO213" i="15"/>
  <c r="AO215" i="15" l="1"/>
</calcChain>
</file>

<file path=xl/sharedStrings.xml><?xml version="1.0" encoding="utf-8"?>
<sst xmlns="http://schemas.openxmlformats.org/spreadsheetml/2006/main" count="31913" uniqueCount="416">
  <si>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</si>
  <si>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</si>
  <si>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</si>
  <si>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</si>
  <si>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</si>
  <si>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</si>
  <si>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</si>
  <si>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</si>
  <si>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</si>
  <si>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</si>
  <si>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</si>
  <si>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</si>
  <si>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</si>
  <si>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</si>
  <si>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</si>
  <si>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</si>
  <si>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</si>
  <si>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</si>
  <si>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</si>
  <si>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</si>
  <si>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</si>
  <si>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</si>
  <si>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</si>
  <si>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</si>
  <si>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</si>
  <si>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</si>
  <si>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</si>
  <si>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</si>
  <si>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</si>
  <si>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</si>
  <si>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</si>
  <si>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</si>
  <si>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</si>
  <si>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</si>
  <si>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</si>
  <si>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</si>
  <si>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</si>
  <si>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</si>
  <si>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</si>
  <si>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</si>
  <si>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</si>
  <si>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</si>
  <si>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</si>
  <si>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</si>
  <si>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</si>
  <si>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</si>
  <si>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</si>
  <si>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</si>
  <si>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</si>
  <si>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</si>
  <si>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</si>
  <si>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</si>
  <si>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</si>
  <si>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</si>
  <si>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</si>
  <si>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</si>
  <si>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</si>
  <si>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</si>
  <si>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</si>
  <si>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</si>
  <si>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</si>
  <si>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</si>
  <si>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</si>
  <si>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</si>
  <si>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</si>
  <si>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</si>
  <si>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</si>
  <si>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</si>
  <si>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</si>
  <si>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</si>
  <si>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</si>
  <si>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</si>
  <si>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</si>
  <si>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</si>
  <si>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</si>
  <si>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</si>
  <si>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</si>
  <si>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</si>
  <si>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</si>
  <si>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</si>
  <si>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</si>
  <si>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</si>
  <si>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</si>
  <si>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</si>
  <si>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</si>
  <si>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</si>
  <si>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</si>
  <si>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</si>
  <si>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</si>
  <si>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</si>
  <si>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</si>
  <si>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</si>
  <si>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</si>
  <si>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</si>
  <si>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</si>
  <si>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</si>
  <si>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</si>
  <si>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</si>
  <si>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</si>
  <si>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</si>
  <si>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</si>
  <si>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</si>
  <si>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</si>
  <si>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</si>
  <si>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</si>
  <si>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</si>
  <si>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</si>
  <si>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</si>
  <si>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</si>
  <si>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</si>
  <si>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</si>
  <si>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</si>
  <si>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</si>
  <si>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</si>
  <si>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</si>
  <si>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</si>
  <si>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</si>
  <si>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</si>
  <si>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</si>
  <si>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</si>
  <si>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</si>
  <si>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</si>
  <si>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</si>
  <si>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</si>
  <si>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</si>
  <si>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</si>
  <si>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</si>
  <si>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</si>
  <si>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</si>
  <si>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</si>
  <si>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</si>
  <si>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</si>
  <si>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</si>
  <si>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</si>
  <si>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</si>
  <si>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</si>
  <si>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</si>
  <si>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</si>
  <si>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</si>
  <si>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</si>
  <si>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</si>
  <si>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</si>
  <si>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</si>
  <si>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</si>
  <si>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</si>
  <si>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</si>
  <si>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</si>
  <si>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</si>
  <si>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</si>
  <si>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</si>
  <si>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</si>
  <si>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</si>
  <si>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</si>
  <si>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</si>
  <si>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</si>
  <si>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</si>
  <si>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</si>
  <si>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</si>
  <si>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</si>
  <si>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</si>
  <si>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</si>
  <si>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</si>
  <si>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</si>
  <si>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</si>
  <si>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</si>
  <si>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</si>
  <si>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</si>
  <si>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</si>
  <si>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</si>
  <si>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</si>
  <si>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</si>
  <si>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</si>
  <si>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</si>
  <si>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</si>
  <si>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</si>
  <si>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</si>
  <si>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</si>
  <si>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</si>
  <si>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</si>
  <si>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</si>
  <si>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</si>
  <si>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</si>
  <si>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</si>
  <si>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</si>
  <si>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</si>
  <si>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</si>
  <si>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</si>
  <si>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</si>
  <si>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</si>
  <si>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</si>
  <si>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</si>
  <si>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</si>
  <si>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</si>
  <si>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</si>
  <si>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</si>
  <si>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</si>
  <si>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</si>
  <si>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</si>
  <si>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</si>
  <si>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</si>
  <si>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</si>
  <si>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</si>
  <si>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</si>
  <si>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</si>
  <si>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</si>
  <si>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</si>
  <si>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</si>
  <si>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</si>
  <si>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</si>
  <si>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</si>
  <si>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</si>
  <si>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</si>
  <si>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</si>
  <si>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</si>
  <si>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</si>
  <si>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</si>
  <si>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</si>
  <si>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</si>
  <si>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</si>
  <si>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</si>
  <si>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</si>
  <si>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</si>
  <si>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</si>
  <si>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</si>
  <si>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</si>
  <si>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</si>
  <si>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</si>
  <si>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</si>
  <si>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</si>
  <si>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</si>
  <si>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</si>
  <si>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</si>
  <si>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</si>
  <si>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</si>
  <si>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</si>
  <si>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</si>
  <si>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</si>
  <si>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</si>
  <si>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</si>
  <si>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</si>
  <si>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</si>
  <si>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</si>
  <si>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</si>
  <si>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</si>
  <si>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</si>
  <si>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</si>
  <si>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</si>
  <si>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</si>
  <si>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</si>
  <si>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</si>
  <si>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</si>
  <si>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</si>
  <si>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</si>
  <si>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</si>
  <si>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</si>
  <si>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</si>
  <si>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</si>
  <si>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</si>
  <si>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</si>
  <si>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</si>
  <si>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</si>
  <si>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</si>
  <si>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</si>
  <si>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</si>
  <si>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</si>
  <si>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</si>
  <si>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</si>
  <si>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</si>
  <si>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</si>
  <si>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</si>
  <si>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</si>
  <si>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</si>
  <si>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</si>
  <si>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</si>
  <si>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</si>
  <si>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</si>
  <si>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</si>
  <si>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</si>
  <si>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</si>
  <si>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</si>
  <si>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</si>
  <si>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</si>
  <si>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</si>
  <si>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</si>
  <si>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</si>
  <si>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</si>
  <si>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</si>
  <si>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</si>
  <si>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</si>
  <si>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</si>
  <si>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</si>
  <si>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</si>
  <si>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</si>
  <si>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</si>
  <si>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</si>
  <si>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</si>
  <si>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</si>
  <si>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</si>
  <si>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</si>
  <si>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</si>
  <si>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</si>
  <si>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</si>
  <si>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</si>
  <si>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</si>
  <si>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</si>
  <si>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</si>
  <si>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</si>
  <si>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</si>
  <si>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</si>
  <si>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</si>
  <si>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</si>
  <si>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</si>
  <si>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</si>
  <si>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</si>
  <si>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</si>
  <si>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</si>
  <si>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</si>
  <si>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</si>
  <si>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</si>
  <si>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</si>
  <si>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</si>
  <si>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</si>
  <si>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</si>
  <si>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</si>
  <si>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</si>
  <si>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</si>
  <si>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</si>
  <si>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</si>
  <si>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</si>
  <si>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</si>
  <si>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</si>
  <si>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</si>
  <si>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</si>
  <si>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</si>
  <si>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</si>
  <si>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</si>
  <si>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</si>
  <si>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</si>
  <si>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</si>
  <si>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</si>
  <si>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</si>
  <si>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</si>
  <si>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</si>
  <si>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</si>
  <si>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</si>
  <si>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</si>
  <si>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</si>
  <si>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</si>
  <si>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</si>
  <si>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</si>
  <si>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</si>
  <si>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</si>
  <si>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</si>
  <si>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</si>
  <si>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</si>
  <si>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</si>
  <si>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</si>
  <si>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</si>
  <si>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</si>
  <si>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</si>
  <si>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</si>
  <si>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</si>
  <si>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</si>
  <si>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</si>
  <si>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</si>
  <si>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</si>
  <si>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</si>
  <si>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</si>
  <si>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</si>
  <si>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</si>
  <si>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</si>
  <si>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</si>
  <si>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</si>
  <si>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</si>
  <si>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</si>
  <si>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</si>
  <si>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</si>
  <si>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</si>
  <si>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</si>
  <si>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</si>
  <si>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</si>
  <si>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</si>
  <si>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</si>
  <si>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</si>
  <si>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</si>
  <si>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</si>
  <si>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</si>
  <si>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</si>
  <si>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</si>
  <si>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</si>
  <si>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</si>
  <si>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</si>
  <si>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</si>
  <si>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</si>
  <si>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</si>
  <si>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</si>
  <si>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</si>
  <si>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</si>
  <si>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</si>
  <si>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</si>
  <si>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</si>
  <si>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</si>
  <si>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</si>
  <si>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</si>
  <si>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</si>
  <si>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</si>
  <si>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</si>
  <si>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</si>
  <si>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</si>
  <si>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</si>
  <si>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</si>
  <si>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</si>
  <si>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</si>
  <si>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</si>
  <si>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</si>
  <si>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Monthly filing for February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</si>
</sst>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98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6" fontId="2" fillId="0" borderId="64" xfId="0" applyNumberFormat="1" applyFont="1" applyBorder="1"/>
    <xf numFmtId="38" fontId="10" fillId="0" borderId="60" xfId="0" applyNumberFormat="1" applyFont="1" applyBorder="1"/>
    <xf numFmtId="38" fontId="2" fillId="0" borderId="59" xfId="0" applyNumberFormat="1" applyFont="1" applyBorder="1"/>
    <xf numFmtId="0" fontId="0" fillId="2" borderId="0" xfId="0" applyFill="1"/>
    <xf numFmtId="167" fontId="12" fillId="0" borderId="34" xfId="0" applyNumberFormat="1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64.616590046295" createdVersion="6" refreshedVersion="6" minRefreshableVersion="3" recordCount="18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3-07T00:00:00" count="40">
        <d v="2021-03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6507774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64.617019097219" createdVersion="6" refreshedVersion="6" minRefreshableVersion="3" recordCount="17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3-07T00:00:00" count="40">
        <d v="2021-03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5271038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64.650253125001" createdVersion="6" refreshedVersion="6" minRefreshableVersion="3" recordCount="111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2-28T00:00:00" count="2">
        <d v="2021-02-27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2" maxValue="129092112.62"/>
    </cacheField>
    <cacheField name="TRIM_CAT" numFmtId="0">
      <sharedItems containsBlank="1" count="5">
        <s v="Resdiential-ESCO"/>
        <s v="Resdiential-GRID"/>
        <s v="Low Income Resdiential-ESCO"/>
        <s v="Low Income Resdiential-GRID"/>
        <m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1"/>
        <n v="12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64.669591203703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2-28T00:00:00" count="2">
        <d v="2021-02-27T00:00:00"/>
        <m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34952626.75"/>
    </cacheField>
    <cacheField name="TRIM_CAT" numFmtId="0">
      <sharedItems containsBlank="1" count="5">
        <s v="Residential-ESCO"/>
        <s v="Residential-GRID"/>
        <s v="Low Income Residential-ESCO"/>
        <s v="Low Income Residential-GRID"/>
        <m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3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s v="LINE 1"/>
    <x v="0"/>
    <x v="0"/>
    <s v="1-Residential"/>
    <n v="612042"/>
    <x v="0"/>
    <x v="0"/>
  </r>
  <r>
    <s v="LINE 1"/>
    <x v="0"/>
    <x v="0"/>
    <s v="2-Low Income Residential"/>
    <n v="58419"/>
    <x v="1"/>
    <x v="0"/>
  </r>
  <r>
    <s v="LINE 1"/>
    <x v="0"/>
    <x v="0"/>
    <s v="3-Small C&amp;I"/>
    <n v="37484"/>
    <x v="2"/>
    <x v="0"/>
  </r>
  <r>
    <s v="LINE 1"/>
    <x v="0"/>
    <x v="0"/>
    <s v="4-Medium C&amp;I"/>
    <n v="12655"/>
    <x v="3"/>
    <x v="0"/>
  </r>
  <r>
    <s v="LINE 1"/>
    <x v="0"/>
    <x v="0"/>
    <s v="5-Large C&amp;I"/>
    <n v="9380"/>
    <x v="4"/>
    <x v="0"/>
  </r>
  <r>
    <s v="LINE 1"/>
    <x v="0"/>
    <x v="0"/>
    <s v="OTHER"/>
    <n v="89"/>
    <x v="5"/>
    <x v="0"/>
  </r>
  <r>
    <s v="LINE 1"/>
    <x v="0"/>
    <x v="1"/>
    <s v="1-Residential"/>
    <n v="183868"/>
    <x v="0"/>
    <x v="0"/>
  </r>
  <r>
    <s v="LINE 1"/>
    <x v="0"/>
    <x v="1"/>
    <s v="2-Low Income Residential"/>
    <n v="13155"/>
    <x v="1"/>
    <x v="0"/>
  </r>
  <r>
    <s v="LINE 1"/>
    <x v="0"/>
    <x v="1"/>
    <s v="3-Small C&amp;I"/>
    <n v="18647"/>
    <x v="2"/>
    <x v="0"/>
  </r>
  <r>
    <s v="LINE 1"/>
    <x v="0"/>
    <x v="1"/>
    <s v="4-Medium C&amp;I"/>
    <n v="597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98267"/>
    <x v="0"/>
    <x v="1"/>
  </r>
  <r>
    <s v="LINE 2"/>
    <x v="0"/>
    <x v="0"/>
    <s v="2-Low Income Residential"/>
    <n v="25848"/>
    <x v="1"/>
    <x v="1"/>
  </r>
  <r>
    <s v="LINE 2"/>
    <x v="0"/>
    <x v="0"/>
    <s v="3-Small C&amp;I"/>
    <n v="7079"/>
    <x v="2"/>
    <x v="1"/>
  </r>
  <r>
    <s v="LINE 2"/>
    <x v="0"/>
    <x v="0"/>
    <s v="4-Medium C&amp;I"/>
    <n v="2500"/>
    <x v="3"/>
    <x v="1"/>
  </r>
  <r>
    <s v="LINE 2"/>
    <x v="0"/>
    <x v="0"/>
    <s v="5-Large C&amp;I"/>
    <n v="2236"/>
    <x v="4"/>
    <x v="1"/>
  </r>
  <r>
    <s v="LINE 2"/>
    <x v="0"/>
    <x v="1"/>
    <s v="1-Residential"/>
    <n v="23299"/>
    <x v="0"/>
    <x v="1"/>
  </r>
  <r>
    <s v="LINE 2"/>
    <x v="0"/>
    <x v="1"/>
    <s v="2-Low Income Residential"/>
    <n v="5008"/>
    <x v="1"/>
    <x v="1"/>
  </r>
  <r>
    <s v="LINE 2"/>
    <x v="0"/>
    <x v="1"/>
    <s v="3-Small C&amp;I"/>
    <n v="3203"/>
    <x v="2"/>
    <x v="1"/>
  </r>
  <r>
    <s v="LINE 2"/>
    <x v="0"/>
    <x v="1"/>
    <s v="4-Medium C&amp;I"/>
    <n v="118"/>
    <x v="3"/>
    <x v="1"/>
  </r>
  <r>
    <s v="LINE 2"/>
    <x v="0"/>
    <x v="1"/>
    <s v="5-Large C&amp;I"/>
    <n v="29"/>
    <x v="4"/>
    <x v="1"/>
  </r>
  <r>
    <s v="LINE 3"/>
    <x v="0"/>
    <x v="0"/>
    <s v="1-Residential"/>
    <n v="37153"/>
    <x v="0"/>
    <x v="2"/>
  </r>
  <r>
    <s v="LINE 3"/>
    <x v="0"/>
    <x v="0"/>
    <s v="2-Low Income Residential"/>
    <n v="4919"/>
    <x v="1"/>
    <x v="2"/>
  </r>
  <r>
    <s v="LINE 3"/>
    <x v="0"/>
    <x v="0"/>
    <s v="3-Small C&amp;I"/>
    <n v="3589"/>
    <x v="2"/>
    <x v="2"/>
  </r>
  <r>
    <s v="LINE 3"/>
    <x v="0"/>
    <x v="0"/>
    <s v="4-Medium C&amp;I"/>
    <n v="1421"/>
    <x v="3"/>
    <x v="2"/>
  </r>
  <r>
    <s v="LINE 3"/>
    <x v="0"/>
    <x v="0"/>
    <s v="5-Large C&amp;I"/>
    <n v="1387"/>
    <x v="4"/>
    <x v="2"/>
  </r>
  <r>
    <s v="LINE 3"/>
    <x v="0"/>
    <x v="1"/>
    <s v="1-Residential"/>
    <n v="9776"/>
    <x v="0"/>
    <x v="2"/>
  </r>
  <r>
    <s v="LINE 3"/>
    <x v="0"/>
    <x v="1"/>
    <s v="2-Low Income Residential"/>
    <n v="981"/>
    <x v="1"/>
    <x v="2"/>
  </r>
  <r>
    <s v="LINE 3"/>
    <x v="0"/>
    <x v="1"/>
    <s v="3-Small C&amp;I"/>
    <n v="1885"/>
    <x v="2"/>
    <x v="2"/>
  </r>
  <r>
    <s v="LINE 3"/>
    <x v="0"/>
    <x v="1"/>
    <s v="4-Medium C&amp;I"/>
    <n v="87"/>
    <x v="3"/>
    <x v="2"/>
  </r>
  <r>
    <s v="LINE 3"/>
    <x v="0"/>
    <x v="1"/>
    <s v="5-Large C&amp;I"/>
    <n v="24"/>
    <x v="4"/>
    <x v="2"/>
  </r>
  <r>
    <s v="LINE 4"/>
    <x v="0"/>
    <x v="0"/>
    <s v="1-Residential"/>
    <n v="13774"/>
    <x v="0"/>
    <x v="3"/>
  </r>
  <r>
    <s v="LINE 4"/>
    <x v="0"/>
    <x v="0"/>
    <s v="2-Low Income Residential"/>
    <n v="2404"/>
    <x v="1"/>
    <x v="3"/>
  </r>
  <r>
    <s v="LINE 4"/>
    <x v="0"/>
    <x v="0"/>
    <s v="3-Small C&amp;I"/>
    <n v="1052"/>
    <x v="2"/>
    <x v="3"/>
  </r>
  <r>
    <s v="LINE 4"/>
    <x v="0"/>
    <x v="0"/>
    <s v="4-Medium C&amp;I"/>
    <n v="400"/>
    <x v="3"/>
    <x v="3"/>
  </r>
  <r>
    <s v="LINE 4"/>
    <x v="0"/>
    <x v="0"/>
    <s v="5-Large C&amp;I"/>
    <n v="334"/>
    <x v="4"/>
    <x v="3"/>
  </r>
  <r>
    <s v="LINE 4"/>
    <x v="0"/>
    <x v="1"/>
    <s v="1-Residential"/>
    <n v="2950"/>
    <x v="0"/>
    <x v="3"/>
  </r>
  <r>
    <s v="LINE 4"/>
    <x v="0"/>
    <x v="1"/>
    <s v="2-Low Income Residential"/>
    <n v="420"/>
    <x v="1"/>
    <x v="3"/>
  </r>
  <r>
    <s v="LINE 4"/>
    <x v="0"/>
    <x v="1"/>
    <s v="3-Small C&amp;I"/>
    <n v="448"/>
    <x v="2"/>
    <x v="3"/>
  </r>
  <r>
    <s v="LINE 4"/>
    <x v="0"/>
    <x v="1"/>
    <s v="4-Medium C&amp;I"/>
    <n v="15"/>
    <x v="3"/>
    <x v="3"/>
  </r>
  <r>
    <s v="LINE 4"/>
    <x v="0"/>
    <x v="1"/>
    <s v="5-Large C&amp;I"/>
    <n v="4"/>
    <x v="4"/>
    <x v="3"/>
  </r>
  <r>
    <s v="LINE 5"/>
    <x v="0"/>
    <x v="0"/>
    <s v="1-Residential"/>
    <n v="47340"/>
    <x v="0"/>
    <x v="4"/>
  </r>
  <r>
    <s v="LINE 5"/>
    <x v="0"/>
    <x v="0"/>
    <s v="2-Low Income Residential"/>
    <n v="18525"/>
    <x v="1"/>
    <x v="4"/>
  </r>
  <r>
    <s v="LINE 5"/>
    <x v="0"/>
    <x v="0"/>
    <s v="3-Small C&amp;I"/>
    <n v="2438"/>
    <x v="2"/>
    <x v="4"/>
  </r>
  <r>
    <s v="LINE 5"/>
    <x v="0"/>
    <x v="0"/>
    <s v="4-Medium C&amp;I"/>
    <n v="679"/>
    <x v="3"/>
    <x v="4"/>
  </r>
  <r>
    <s v="LINE 5"/>
    <x v="0"/>
    <x v="0"/>
    <s v="5-Large C&amp;I"/>
    <n v="515"/>
    <x v="4"/>
    <x v="4"/>
  </r>
  <r>
    <s v="LINE 5"/>
    <x v="0"/>
    <x v="1"/>
    <s v="1-Residential"/>
    <n v="10573"/>
    <x v="0"/>
    <x v="4"/>
  </r>
  <r>
    <s v="LINE 5"/>
    <x v="0"/>
    <x v="1"/>
    <s v="2-Low Income Residential"/>
    <n v="3607"/>
    <x v="1"/>
    <x v="4"/>
  </r>
  <r>
    <s v="LINE 5"/>
    <x v="0"/>
    <x v="1"/>
    <s v="3-Small C&amp;I"/>
    <n v="870"/>
    <x v="2"/>
    <x v="4"/>
  </r>
  <r>
    <s v="LINE 5"/>
    <x v="0"/>
    <x v="1"/>
    <s v="4-Medium C&amp;I"/>
    <n v="16"/>
    <x v="3"/>
    <x v="4"/>
  </r>
  <r>
    <s v="LINE 5"/>
    <x v="0"/>
    <x v="1"/>
    <s v="5-Large C&amp;I"/>
    <n v="1"/>
    <x v="4"/>
    <x v="4"/>
  </r>
  <r>
    <s v="LINE 6"/>
    <x v="0"/>
    <x v="0"/>
    <s v="1-Residential"/>
    <n v="17637071"/>
    <x v="0"/>
    <x v="5"/>
  </r>
  <r>
    <s v="LINE 6"/>
    <x v="0"/>
    <x v="0"/>
    <s v="2-Low Income Residential"/>
    <n v="4217576"/>
    <x v="1"/>
    <x v="5"/>
  </r>
  <r>
    <s v="LINE 6"/>
    <x v="0"/>
    <x v="0"/>
    <s v="3-Small C&amp;I"/>
    <n v="2128351"/>
    <x v="2"/>
    <x v="5"/>
  </r>
  <r>
    <s v="LINE 6"/>
    <x v="0"/>
    <x v="0"/>
    <s v="4-Medium C&amp;I"/>
    <n v="2368687"/>
    <x v="3"/>
    <x v="5"/>
  </r>
  <r>
    <s v="LINE 6"/>
    <x v="0"/>
    <x v="0"/>
    <s v="5-Large C&amp;I"/>
    <n v="8476813"/>
    <x v="4"/>
    <x v="5"/>
  </r>
  <r>
    <s v="LINE 6"/>
    <x v="0"/>
    <x v="0"/>
    <s v="OTHER"/>
    <n v="0"/>
    <x v="5"/>
    <x v="5"/>
  </r>
  <r>
    <s v="LINE 6"/>
    <x v="0"/>
    <x v="1"/>
    <s v="1-Residential"/>
    <n v="3966592"/>
    <x v="0"/>
    <x v="5"/>
  </r>
  <r>
    <s v="LINE 6"/>
    <x v="0"/>
    <x v="1"/>
    <s v="2-Low Income Residential"/>
    <n v="740395"/>
    <x v="1"/>
    <x v="5"/>
  </r>
  <r>
    <s v="LINE 6"/>
    <x v="0"/>
    <x v="1"/>
    <s v="3-Small C&amp;I"/>
    <n v="1029286"/>
    <x v="2"/>
    <x v="5"/>
  </r>
  <r>
    <s v="LINE 6"/>
    <x v="0"/>
    <x v="1"/>
    <s v="4-Medium C&amp;I"/>
    <n v="440026"/>
    <x v="3"/>
    <x v="5"/>
  </r>
  <r>
    <s v="LINE 6"/>
    <x v="0"/>
    <x v="1"/>
    <s v="5-Large C&amp;I"/>
    <n v="524870"/>
    <x v="4"/>
    <x v="5"/>
  </r>
  <r>
    <s v="LINE 6"/>
    <x v="0"/>
    <x v="1"/>
    <s v="OTHER"/>
    <n v="0"/>
    <x v="5"/>
    <x v="5"/>
  </r>
  <r>
    <s v="LINE 7"/>
    <x v="0"/>
    <x v="0"/>
    <s v="1-Residential"/>
    <n v="8495134"/>
    <x v="0"/>
    <x v="6"/>
  </r>
  <r>
    <s v="LINE 7"/>
    <x v="0"/>
    <x v="0"/>
    <s v="2-Low Income Residential"/>
    <n v="2439981"/>
    <x v="1"/>
    <x v="6"/>
  </r>
  <r>
    <s v="LINE 7"/>
    <x v="0"/>
    <x v="0"/>
    <s v="3-Small C&amp;I"/>
    <n v="746824"/>
    <x v="2"/>
    <x v="6"/>
  </r>
  <r>
    <s v="LINE 7"/>
    <x v="0"/>
    <x v="0"/>
    <s v="4-Medium C&amp;I"/>
    <n v="621654"/>
    <x v="3"/>
    <x v="6"/>
  </r>
  <r>
    <s v="LINE 7"/>
    <x v="0"/>
    <x v="0"/>
    <s v="5-Large C&amp;I"/>
    <n v="2181166"/>
    <x v="4"/>
    <x v="6"/>
  </r>
  <r>
    <s v="LINE 7"/>
    <x v="0"/>
    <x v="0"/>
    <s v="OTHER"/>
    <n v="0"/>
    <x v="5"/>
    <x v="6"/>
  </r>
  <r>
    <s v="LINE 7"/>
    <x v="0"/>
    <x v="1"/>
    <s v="1-Residential"/>
    <n v="1609914"/>
    <x v="0"/>
    <x v="6"/>
  </r>
  <r>
    <s v="LINE 7"/>
    <x v="0"/>
    <x v="1"/>
    <s v="2-Low Income Residential"/>
    <n v="379911"/>
    <x v="1"/>
    <x v="6"/>
  </r>
  <r>
    <s v="LINE 7"/>
    <x v="0"/>
    <x v="1"/>
    <s v="3-Small C&amp;I"/>
    <n v="225155"/>
    <x v="2"/>
    <x v="6"/>
  </r>
  <r>
    <s v="LINE 7"/>
    <x v="0"/>
    <x v="1"/>
    <s v="4-Medium C&amp;I"/>
    <n v="54974"/>
    <x v="3"/>
    <x v="6"/>
  </r>
  <r>
    <s v="LINE 7"/>
    <x v="0"/>
    <x v="1"/>
    <s v="5-Large C&amp;I"/>
    <n v="66442"/>
    <x v="4"/>
    <x v="6"/>
  </r>
  <r>
    <s v="LINE 7"/>
    <x v="0"/>
    <x v="1"/>
    <s v="OTHER"/>
    <n v="0"/>
    <x v="5"/>
    <x v="6"/>
  </r>
  <r>
    <s v="LINE 8"/>
    <x v="0"/>
    <x v="0"/>
    <s v="1-Residential"/>
    <n v="50375569"/>
    <x v="0"/>
    <x v="7"/>
  </r>
  <r>
    <s v="LINE 8"/>
    <x v="0"/>
    <x v="0"/>
    <s v="2-Low Income Residential"/>
    <n v="33178775"/>
    <x v="1"/>
    <x v="7"/>
  </r>
  <r>
    <s v="LINE 8"/>
    <x v="0"/>
    <x v="0"/>
    <s v="3-Small C&amp;I"/>
    <n v="2371950"/>
    <x v="2"/>
    <x v="7"/>
  </r>
  <r>
    <s v="LINE 8"/>
    <x v="0"/>
    <x v="0"/>
    <s v="4-Medium C&amp;I"/>
    <n v="1784378"/>
    <x v="3"/>
    <x v="7"/>
  </r>
  <r>
    <s v="LINE 8"/>
    <x v="0"/>
    <x v="0"/>
    <s v="5-Large C&amp;I"/>
    <n v="8146192"/>
    <x v="4"/>
    <x v="7"/>
  </r>
  <r>
    <s v="LINE 8"/>
    <x v="0"/>
    <x v="0"/>
    <s v="OTHER"/>
    <n v="0"/>
    <x v="5"/>
    <x v="7"/>
  </r>
  <r>
    <s v="LINE 8"/>
    <x v="0"/>
    <x v="1"/>
    <s v="1-Residential"/>
    <n v="10661586"/>
    <x v="0"/>
    <x v="7"/>
  </r>
  <r>
    <s v="LINE 8"/>
    <x v="0"/>
    <x v="1"/>
    <s v="2-Low Income Residential"/>
    <n v="5165877"/>
    <x v="1"/>
    <x v="7"/>
  </r>
  <r>
    <s v="LINE 8"/>
    <x v="0"/>
    <x v="1"/>
    <s v="3-Small C&amp;I"/>
    <n v="710071"/>
    <x v="2"/>
    <x v="7"/>
  </r>
  <r>
    <s v="LINE 8"/>
    <x v="0"/>
    <x v="1"/>
    <s v="4-Medium C&amp;I"/>
    <n v="215693"/>
    <x v="3"/>
    <x v="7"/>
  </r>
  <r>
    <s v="LINE 8"/>
    <x v="0"/>
    <x v="1"/>
    <s v="5-Large C&amp;I"/>
    <n v="203438"/>
    <x v="4"/>
    <x v="7"/>
  </r>
  <r>
    <s v="LINE 8"/>
    <x v="0"/>
    <x v="1"/>
    <s v="OTHER"/>
    <n v="0"/>
    <x v="5"/>
    <x v="7"/>
  </r>
  <r>
    <s v="LINE 9"/>
    <x v="0"/>
    <x v="0"/>
    <s v="1-Residential"/>
    <n v="76507774"/>
    <x v="0"/>
    <x v="8"/>
  </r>
  <r>
    <s v="LINE 9"/>
    <x v="0"/>
    <x v="0"/>
    <s v="2-Low Income Residential"/>
    <n v="39836332"/>
    <x v="1"/>
    <x v="8"/>
  </r>
  <r>
    <s v="LINE 9"/>
    <x v="0"/>
    <x v="0"/>
    <s v="3-Small C&amp;I"/>
    <n v="5247124"/>
    <x v="2"/>
    <x v="8"/>
  </r>
  <r>
    <s v="LINE 9"/>
    <x v="0"/>
    <x v="0"/>
    <s v="4-Medium C&amp;I"/>
    <n v="4774719"/>
    <x v="3"/>
    <x v="8"/>
  </r>
  <r>
    <s v="LINE 9"/>
    <x v="0"/>
    <x v="0"/>
    <s v="5-Large C&amp;I"/>
    <n v="18804172"/>
    <x v="4"/>
    <x v="8"/>
  </r>
  <r>
    <s v="LINE 9"/>
    <x v="0"/>
    <x v="0"/>
    <s v="OTHER"/>
    <n v="0"/>
    <x v="5"/>
    <x v="8"/>
  </r>
  <r>
    <s v="LINE 9"/>
    <x v="0"/>
    <x v="1"/>
    <s v="1-Residential"/>
    <n v="16238092"/>
    <x v="0"/>
    <x v="8"/>
  </r>
  <r>
    <s v="LINE 9"/>
    <x v="0"/>
    <x v="1"/>
    <s v="2-Low Income Residential"/>
    <n v="6286183"/>
    <x v="1"/>
    <x v="8"/>
  </r>
  <r>
    <s v="LINE 9"/>
    <x v="0"/>
    <x v="1"/>
    <s v="3-Small C&amp;I"/>
    <n v="1964512"/>
    <x v="2"/>
    <x v="8"/>
  </r>
  <r>
    <s v="LINE 9"/>
    <x v="0"/>
    <x v="1"/>
    <s v="4-Medium C&amp;I"/>
    <n v="710693"/>
    <x v="3"/>
    <x v="8"/>
  </r>
  <r>
    <s v="LINE 9"/>
    <x v="0"/>
    <x v="1"/>
    <s v="5-Large C&amp;I"/>
    <n v="794750"/>
    <x v="4"/>
    <x v="8"/>
  </r>
  <r>
    <s v="LINE 9"/>
    <x v="0"/>
    <x v="1"/>
    <s v="OTHER"/>
    <n v="0"/>
    <x v="5"/>
    <x v="8"/>
  </r>
  <r>
    <s v="LINE 10"/>
    <x v="0"/>
    <x v="0"/>
    <s v="1-Residential"/>
    <n v="20390410"/>
    <x v="0"/>
    <x v="9"/>
  </r>
  <r>
    <s v="LINE 10"/>
    <x v="0"/>
    <x v="0"/>
    <s v="2-Low Income Residential"/>
    <n v="1933011"/>
    <x v="1"/>
    <x v="9"/>
  </r>
  <r>
    <s v="LINE 10"/>
    <x v="0"/>
    <x v="0"/>
    <s v="3-Small C&amp;I"/>
    <n v="3401841"/>
    <x v="2"/>
    <x v="9"/>
  </r>
  <r>
    <s v="LINE 10"/>
    <x v="0"/>
    <x v="0"/>
    <s v="4-Medium C&amp;I"/>
    <n v="3911252"/>
    <x v="3"/>
    <x v="9"/>
  </r>
  <r>
    <s v="LINE 10"/>
    <x v="0"/>
    <x v="0"/>
    <s v="5-Large C&amp;I"/>
    <n v="19918241"/>
    <x v="4"/>
    <x v="9"/>
  </r>
  <r>
    <s v="LINE 10"/>
    <x v="0"/>
    <x v="0"/>
    <s v="OTHER"/>
    <n v="2067"/>
    <x v="5"/>
    <x v="9"/>
  </r>
  <r>
    <s v="LINE 10"/>
    <x v="0"/>
    <x v="1"/>
    <s v="1-Residential"/>
    <n v="5784230"/>
    <x v="0"/>
    <x v="9"/>
  </r>
  <r>
    <s v="LINE 10"/>
    <x v="0"/>
    <x v="1"/>
    <s v="2-Low Income Residential"/>
    <n v="465727"/>
    <x v="1"/>
    <x v="9"/>
  </r>
  <r>
    <s v="LINE 10"/>
    <x v="0"/>
    <x v="1"/>
    <s v="3-Small C&amp;I"/>
    <n v="1821104"/>
    <x v="2"/>
    <x v="9"/>
  </r>
  <r>
    <s v="LINE 10"/>
    <x v="0"/>
    <x v="1"/>
    <s v="4-Medium C&amp;I"/>
    <n v="970691"/>
    <x v="3"/>
    <x v="9"/>
  </r>
  <r>
    <s v="LINE 10"/>
    <x v="0"/>
    <x v="1"/>
    <s v="5-Large C&amp;I"/>
    <n v="2866115"/>
    <x v="4"/>
    <x v="9"/>
  </r>
  <r>
    <s v="LINE 11"/>
    <x v="0"/>
    <x v="0"/>
    <s v="1-Residential"/>
    <n v="32128777"/>
    <x v="0"/>
    <x v="10"/>
  </r>
  <r>
    <s v="LINE 11"/>
    <x v="0"/>
    <x v="0"/>
    <s v="2-Low Income Residential"/>
    <n v="3036279"/>
    <x v="1"/>
    <x v="10"/>
  </r>
  <r>
    <s v="LINE 11"/>
    <x v="0"/>
    <x v="0"/>
    <s v="3-Small C&amp;I"/>
    <n v="4033714"/>
    <x v="2"/>
    <x v="10"/>
  </r>
  <r>
    <s v="LINE 11"/>
    <x v="0"/>
    <x v="0"/>
    <s v="4-Medium C&amp;I"/>
    <n v="3842394"/>
    <x v="3"/>
    <x v="10"/>
  </r>
  <r>
    <s v="LINE 11"/>
    <x v="0"/>
    <x v="0"/>
    <s v="5-Large C&amp;I"/>
    <n v="12140762"/>
    <x v="4"/>
    <x v="10"/>
  </r>
  <r>
    <s v="LINE 11"/>
    <x v="0"/>
    <x v="0"/>
    <s v="OTHER"/>
    <n v="527"/>
    <x v="5"/>
    <x v="10"/>
  </r>
  <r>
    <s v="LINE 11"/>
    <x v="0"/>
    <x v="1"/>
    <s v="1-Residential"/>
    <n v="8033808"/>
    <x v="0"/>
    <x v="10"/>
  </r>
  <r>
    <s v="LINE 11"/>
    <x v="0"/>
    <x v="1"/>
    <s v="2-Low Income Residential"/>
    <n v="641832"/>
    <x v="1"/>
    <x v="10"/>
  </r>
  <r>
    <s v="LINE 11"/>
    <x v="0"/>
    <x v="1"/>
    <s v="3-Small C&amp;I"/>
    <n v="1830165"/>
    <x v="2"/>
    <x v="10"/>
  </r>
  <r>
    <s v="LINE 11"/>
    <x v="0"/>
    <x v="1"/>
    <s v="4-Medium C&amp;I"/>
    <n v="558847"/>
    <x v="3"/>
    <x v="10"/>
  </r>
  <r>
    <s v="LINE 11"/>
    <x v="0"/>
    <x v="1"/>
    <s v="5-Large C&amp;I"/>
    <n v="1105799"/>
    <x v="4"/>
    <x v="10"/>
  </r>
  <r>
    <s v="LINE 12"/>
    <x v="0"/>
    <x v="0"/>
    <s v="1-Residential"/>
    <n v="290318"/>
    <x v="0"/>
    <x v="11"/>
  </r>
  <r>
    <s v="LINE 12"/>
    <x v="0"/>
    <x v="0"/>
    <s v="2-Low Income Residential"/>
    <n v="52593"/>
    <x v="1"/>
    <x v="11"/>
  </r>
  <r>
    <s v="LINE 12"/>
    <x v="0"/>
    <x v="0"/>
    <s v="3-Small C&amp;I"/>
    <n v="96637"/>
    <x v="2"/>
    <x v="11"/>
  </r>
  <r>
    <s v="LINE 12"/>
    <x v="0"/>
    <x v="0"/>
    <s v="4-Medium C&amp;I"/>
    <n v="111969"/>
    <x v="3"/>
    <x v="11"/>
  </r>
  <r>
    <s v="LINE 12"/>
    <x v="0"/>
    <x v="0"/>
    <s v="5-Large C&amp;I"/>
    <n v="421055"/>
    <x v="4"/>
    <x v="11"/>
  </r>
  <r>
    <s v="LINE 12"/>
    <x v="0"/>
    <x v="1"/>
    <s v="1-Residential"/>
    <n v="58103"/>
    <x v="0"/>
    <x v="11"/>
  </r>
  <r>
    <s v="LINE 12"/>
    <x v="0"/>
    <x v="1"/>
    <s v="2-Low Income Residential"/>
    <n v="10522"/>
    <x v="1"/>
    <x v="11"/>
  </r>
  <r>
    <s v="LINE 12"/>
    <x v="0"/>
    <x v="1"/>
    <s v="3-Small C&amp;I"/>
    <n v="49251"/>
    <x v="2"/>
    <x v="11"/>
  </r>
  <r>
    <s v="LINE 12"/>
    <x v="0"/>
    <x v="1"/>
    <s v="4-Medium C&amp;I"/>
    <n v="2458"/>
    <x v="3"/>
    <x v="11"/>
  </r>
  <r>
    <s v="LINE 12"/>
    <x v="0"/>
    <x v="1"/>
    <s v="5-Large C&amp;I"/>
    <n v="9630"/>
    <x v="4"/>
    <x v="11"/>
  </r>
  <r>
    <s v="LINE 14"/>
    <x v="0"/>
    <x v="0"/>
    <s v="1-Residential"/>
    <n v="28337363"/>
    <x v="0"/>
    <x v="12"/>
  </r>
  <r>
    <s v="LINE 14"/>
    <x v="0"/>
    <x v="0"/>
    <s v="2-Low Income Residential"/>
    <n v="2037091"/>
    <x v="1"/>
    <x v="12"/>
  </r>
  <r>
    <s v="LINE 14"/>
    <x v="0"/>
    <x v="0"/>
    <s v="3-Small C&amp;I"/>
    <n v="2987264"/>
    <x v="2"/>
    <x v="12"/>
  </r>
  <r>
    <s v="LINE 14"/>
    <x v="0"/>
    <x v="0"/>
    <s v="4-Medium C&amp;I"/>
    <n v="3036433"/>
    <x v="3"/>
    <x v="12"/>
  </r>
  <r>
    <s v="LINE 14"/>
    <x v="0"/>
    <x v="0"/>
    <s v="5-Large C&amp;I"/>
    <n v="8829887"/>
    <x v="4"/>
    <x v="12"/>
  </r>
  <r>
    <s v="LINE 14"/>
    <x v="0"/>
    <x v="0"/>
    <s v="OTHER"/>
    <n v="1285"/>
    <x v="5"/>
    <x v="12"/>
  </r>
  <r>
    <s v="LINE 14"/>
    <x v="0"/>
    <x v="1"/>
    <s v="1-Residential"/>
    <n v="8417179"/>
    <x v="0"/>
    <x v="12"/>
  </r>
  <r>
    <s v="LINE 14"/>
    <x v="0"/>
    <x v="1"/>
    <s v="2-Low Income Residential"/>
    <n v="361908"/>
    <x v="1"/>
    <x v="12"/>
  </r>
  <r>
    <s v="LINE 14"/>
    <x v="0"/>
    <x v="1"/>
    <s v="3-Small C&amp;I"/>
    <n v="1874342"/>
    <x v="2"/>
    <x v="12"/>
  </r>
  <r>
    <s v="LINE 14"/>
    <x v="0"/>
    <x v="1"/>
    <s v="4-Medium C&amp;I"/>
    <n v="712887"/>
    <x v="3"/>
    <x v="12"/>
  </r>
  <r>
    <s v="LINE 14"/>
    <x v="0"/>
    <x v="1"/>
    <s v="5-Large C&amp;I"/>
    <n v="505511"/>
    <x v="4"/>
    <x v="12"/>
  </r>
  <r>
    <s v="LINE 15"/>
    <x v="0"/>
    <x v="0"/>
    <s v="1-Residential"/>
    <n v="130608"/>
    <x v="0"/>
    <x v="13"/>
  </r>
  <r>
    <s v="LINE 15"/>
    <x v="0"/>
    <x v="0"/>
    <s v="2-Low Income Residential"/>
    <n v="12569"/>
    <x v="1"/>
    <x v="13"/>
  </r>
  <r>
    <s v="LINE 15"/>
    <x v="0"/>
    <x v="0"/>
    <s v="3-Small C&amp;I"/>
    <n v="7616"/>
    <x v="2"/>
    <x v="13"/>
  </r>
  <r>
    <s v="LINE 15"/>
    <x v="0"/>
    <x v="0"/>
    <s v="4-Medium C&amp;I"/>
    <n v="2821"/>
    <x v="3"/>
    <x v="13"/>
  </r>
  <r>
    <s v="LINE 15"/>
    <x v="0"/>
    <x v="0"/>
    <s v="5-Large C&amp;I"/>
    <n v="2056"/>
    <x v="4"/>
    <x v="13"/>
  </r>
  <r>
    <s v="LINE 15"/>
    <x v="0"/>
    <x v="0"/>
    <s v="OTHER"/>
    <n v="1"/>
    <x v="5"/>
    <x v="13"/>
  </r>
  <r>
    <s v="LINE 15"/>
    <x v="0"/>
    <x v="1"/>
    <s v="1-Residential"/>
    <n v="45575"/>
    <x v="0"/>
    <x v="13"/>
  </r>
  <r>
    <s v="LINE 15"/>
    <x v="0"/>
    <x v="1"/>
    <s v="2-Low Income Residential"/>
    <n v="2259"/>
    <x v="1"/>
    <x v="13"/>
  </r>
  <r>
    <s v="LINE 15"/>
    <x v="0"/>
    <x v="1"/>
    <s v="3-Small C&amp;I"/>
    <n v="4685"/>
    <x v="2"/>
    <x v="13"/>
  </r>
  <r>
    <s v="LINE 15"/>
    <x v="0"/>
    <x v="1"/>
    <s v="4-Medium C&amp;I"/>
    <n v="147"/>
    <x v="3"/>
    <x v="13"/>
  </r>
  <r>
    <s v="LINE 15"/>
    <x v="0"/>
    <x v="1"/>
    <s v="5-Large C&amp;I"/>
    <n v="38"/>
    <x v="4"/>
    <x v="13"/>
  </r>
  <r>
    <s v="LINE 17"/>
    <x v="0"/>
    <x v="0"/>
    <s v="1-Residential"/>
    <n v="16"/>
    <x v="0"/>
    <x v="14"/>
  </r>
  <r>
    <s v="LINE 17"/>
    <x v="0"/>
    <x v="0"/>
    <s v="2-Low Income Residential"/>
    <n v="1513"/>
    <x v="1"/>
    <x v="14"/>
  </r>
  <r>
    <s v="LINE 17"/>
    <x v="0"/>
    <x v="1"/>
    <s v="1-Residential"/>
    <n v="6"/>
    <x v="0"/>
    <x v="14"/>
  </r>
  <r>
    <s v="LINE 17"/>
    <x v="0"/>
    <x v="1"/>
    <s v="2-Low Income Residential"/>
    <n v="218"/>
    <x v="1"/>
    <x v="14"/>
  </r>
  <r>
    <s v="LINE 18"/>
    <x v="0"/>
    <x v="0"/>
    <s v="3-Small C&amp;I"/>
    <n v="2"/>
    <x v="2"/>
    <x v="15"/>
  </r>
  <r>
    <s v="LINE 18"/>
    <x v="0"/>
    <x v="0"/>
    <s v="5-Large C&amp;I"/>
    <n v="1"/>
    <x v="4"/>
    <x v="15"/>
  </r>
  <r>
    <s v="LINE 18"/>
    <x v="0"/>
    <x v="1"/>
    <s v="1-Residential"/>
    <n v="1"/>
    <x v="0"/>
    <x v="15"/>
  </r>
  <r>
    <s v="LINE 18"/>
    <x v="0"/>
    <x v="1"/>
    <s v="3-Small C&amp;I"/>
    <n v="6"/>
    <x v="2"/>
    <x v="15"/>
  </r>
  <r>
    <s v="LINE 19"/>
    <x v="0"/>
    <x v="0"/>
    <s v="1-Residential"/>
    <n v="2469"/>
    <x v="0"/>
    <x v="16"/>
  </r>
  <r>
    <s v="LINE 19"/>
    <x v="0"/>
    <x v="0"/>
    <s v="2-Low Income Residential"/>
    <n v="820"/>
    <x v="1"/>
    <x v="16"/>
  </r>
  <r>
    <s v="LINE 19"/>
    <x v="0"/>
    <x v="0"/>
    <s v="3-Small C&amp;I"/>
    <n v="255"/>
    <x v="2"/>
    <x v="16"/>
  </r>
  <r>
    <s v="LINE 19"/>
    <x v="0"/>
    <x v="0"/>
    <s v="4-Medium C&amp;I"/>
    <n v="82"/>
    <x v="3"/>
    <x v="16"/>
  </r>
  <r>
    <s v="LINE 19"/>
    <x v="0"/>
    <x v="0"/>
    <s v="5-Large C&amp;I"/>
    <n v="31"/>
    <x v="4"/>
    <x v="16"/>
  </r>
  <r>
    <s v="LINE 19"/>
    <x v="0"/>
    <x v="1"/>
    <s v="1-Residential"/>
    <n v="582"/>
    <x v="0"/>
    <x v="16"/>
  </r>
  <r>
    <s v="LINE 19"/>
    <x v="0"/>
    <x v="1"/>
    <s v="2-Low Income Residential"/>
    <n v="155"/>
    <x v="1"/>
    <x v="16"/>
  </r>
  <r>
    <s v="LINE 19"/>
    <x v="0"/>
    <x v="1"/>
    <s v="3-Small C&amp;I"/>
    <n v="88"/>
    <x v="2"/>
    <x v="16"/>
  </r>
  <r>
    <s v="LINE 19"/>
    <x v="0"/>
    <x v="1"/>
    <s v="4-Medium C&amp;I"/>
    <n v="3"/>
    <x v="3"/>
    <x v="16"/>
  </r>
  <r>
    <s v="LINE 20"/>
    <x v="0"/>
    <x v="0"/>
    <s v="1-Residential"/>
    <n v="71068349"/>
    <x v="0"/>
    <x v="17"/>
  </r>
  <r>
    <s v="LINE 20"/>
    <x v="0"/>
    <x v="0"/>
    <s v="2-Low Income Residential"/>
    <n v="7152132"/>
    <x v="1"/>
    <x v="17"/>
  </r>
  <r>
    <s v="LINE 20"/>
    <x v="0"/>
    <x v="0"/>
    <s v="3-Small C&amp;I"/>
    <n v="10625407"/>
    <x v="2"/>
    <x v="17"/>
  </r>
  <r>
    <s v="LINE 20"/>
    <x v="0"/>
    <x v="0"/>
    <s v="4-Medium C&amp;I"/>
    <n v="10825878"/>
    <x v="3"/>
    <x v="17"/>
  </r>
  <r>
    <s v="LINE 20"/>
    <x v="0"/>
    <x v="0"/>
    <s v="5-Large C&amp;I"/>
    <n v="34062103"/>
    <x v="4"/>
    <x v="17"/>
  </r>
  <r>
    <s v="LINE 20"/>
    <x v="0"/>
    <x v="0"/>
    <s v="OTHER"/>
    <n v="0"/>
    <x v="5"/>
    <x v="17"/>
  </r>
  <r>
    <s v="LINE 20"/>
    <x v="0"/>
    <x v="1"/>
    <s v="1-Residential"/>
    <n v="15758627"/>
    <x v="0"/>
    <x v="17"/>
  </r>
  <r>
    <s v="LINE 20"/>
    <x v="0"/>
    <x v="1"/>
    <s v="2-Low Income Residential"/>
    <n v="1249638"/>
    <x v="1"/>
    <x v="17"/>
  </r>
  <r>
    <s v="LINE 20"/>
    <x v="0"/>
    <x v="1"/>
    <s v="3-Small C&amp;I"/>
    <n v="5461887"/>
    <x v="2"/>
    <x v="17"/>
  </r>
  <r>
    <s v="LINE 20"/>
    <x v="0"/>
    <x v="1"/>
    <s v="4-Medium C&amp;I"/>
    <n v="2210830"/>
    <x v="3"/>
    <x v="17"/>
  </r>
  <r>
    <s v="LINE 20"/>
    <x v="0"/>
    <x v="1"/>
    <s v="5-Large C&amp;I"/>
    <n v="1464483"/>
    <x v="4"/>
    <x v="17"/>
  </r>
  <r>
    <s v="LINE 20"/>
    <x v="0"/>
    <x v="1"/>
    <s v="OTHER"/>
    <n v="0"/>
    <x v="5"/>
    <x v="17"/>
  </r>
  <r>
    <m/>
    <x v="1"/>
    <x v="2"/>
    <m/>
    <m/>
    <x v="6"/>
    <x v="1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s v="1-Residential"/>
    <n v="11967"/>
    <x v="0"/>
    <x v="0"/>
  </r>
  <r>
    <x v="0"/>
    <x v="0"/>
    <s v="2-Low Income Residential"/>
    <n v="164"/>
    <x v="1"/>
    <x v="0"/>
  </r>
  <r>
    <x v="0"/>
    <x v="0"/>
    <s v="3-Small C&amp;I"/>
    <n v="1594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6"/>
    <x v="5"/>
    <x v="0"/>
  </r>
  <r>
    <x v="0"/>
    <x v="1"/>
    <s v="1-Residential"/>
    <n v="1013558"/>
    <x v="0"/>
    <x v="0"/>
  </r>
  <r>
    <x v="0"/>
    <x v="1"/>
    <s v="2-Low Income Residential"/>
    <n v="142250"/>
    <x v="1"/>
    <x v="0"/>
  </r>
  <r>
    <x v="0"/>
    <x v="1"/>
    <s v="3-Small C&amp;I"/>
    <n v="154463"/>
    <x v="2"/>
    <x v="0"/>
  </r>
  <r>
    <x v="0"/>
    <x v="1"/>
    <s v="4-Medium C&amp;I"/>
    <n v="11733"/>
    <x v="3"/>
    <x v="0"/>
  </r>
  <r>
    <x v="0"/>
    <x v="1"/>
    <s v="5-Large C&amp;I"/>
    <n v="2993"/>
    <x v="4"/>
    <x v="0"/>
  </r>
  <r>
    <x v="0"/>
    <x v="1"/>
    <s v="6-OTHER"/>
    <n v="15043"/>
    <x v="5"/>
    <x v="0"/>
  </r>
  <r>
    <x v="0"/>
    <x v="0"/>
    <s v="1-Residential"/>
    <n v="1528"/>
    <x v="0"/>
    <x v="1"/>
  </r>
  <r>
    <x v="0"/>
    <x v="0"/>
    <s v="2-Low Income Residential"/>
    <n v="62"/>
    <x v="1"/>
    <x v="1"/>
  </r>
  <r>
    <x v="0"/>
    <x v="0"/>
    <s v="3-Small C&amp;I"/>
    <n v="313"/>
    <x v="2"/>
    <x v="1"/>
  </r>
  <r>
    <x v="0"/>
    <x v="0"/>
    <s v="4-Medium C&amp;I"/>
    <n v="17"/>
    <x v="3"/>
    <x v="1"/>
  </r>
  <r>
    <x v="0"/>
    <x v="0"/>
    <s v="5-Large C&amp;I"/>
    <n v="5"/>
    <x v="4"/>
    <x v="1"/>
  </r>
  <r>
    <x v="0"/>
    <x v="0"/>
    <s v="6-OTHER"/>
    <n v="2"/>
    <x v="5"/>
    <x v="1"/>
  </r>
  <r>
    <x v="0"/>
    <x v="1"/>
    <s v="1-Residential"/>
    <n v="192429"/>
    <x v="0"/>
    <x v="1"/>
  </r>
  <r>
    <x v="0"/>
    <x v="1"/>
    <s v="2-Low Income Residential"/>
    <n v="59784"/>
    <x v="1"/>
    <x v="1"/>
  </r>
  <r>
    <x v="0"/>
    <x v="1"/>
    <s v="3-Small C&amp;I"/>
    <n v="30936"/>
    <x v="2"/>
    <x v="1"/>
  </r>
  <r>
    <x v="0"/>
    <x v="1"/>
    <s v="4-Medium C&amp;I"/>
    <n v="2125"/>
    <x v="3"/>
    <x v="1"/>
  </r>
  <r>
    <x v="0"/>
    <x v="1"/>
    <s v="5-Large C&amp;I"/>
    <n v="572"/>
    <x v="4"/>
    <x v="1"/>
  </r>
  <r>
    <x v="0"/>
    <x v="1"/>
    <s v="6-OTHER"/>
    <n v="2337"/>
    <x v="5"/>
    <x v="1"/>
  </r>
  <r>
    <x v="0"/>
    <x v="0"/>
    <s v="1-Residential"/>
    <n v="813"/>
    <x v="0"/>
    <x v="2"/>
  </r>
  <r>
    <x v="0"/>
    <x v="0"/>
    <s v="2-Low Income Residential"/>
    <n v="22"/>
    <x v="1"/>
    <x v="2"/>
  </r>
  <r>
    <x v="0"/>
    <x v="0"/>
    <s v="3-Small C&amp;I"/>
    <n v="231"/>
    <x v="2"/>
    <x v="2"/>
  </r>
  <r>
    <x v="0"/>
    <x v="0"/>
    <s v="4-Medium C&amp;I"/>
    <n v="13"/>
    <x v="3"/>
    <x v="2"/>
  </r>
  <r>
    <x v="0"/>
    <x v="0"/>
    <s v="5-Large C&amp;I"/>
    <n v="5"/>
    <x v="4"/>
    <x v="2"/>
  </r>
  <r>
    <x v="0"/>
    <x v="0"/>
    <s v="6-OTHER"/>
    <n v="1"/>
    <x v="5"/>
    <x v="2"/>
  </r>
  <r>
    <x v="0"/>
    <x v="1"/>
    <s v="1-Residential"/>
    <n v="64296"/>
    <x v="0"/>
    <x v="2"/>
  </r>
  <r>
    <x v="0"/>
    <x v="1"/>
    <s v="2-Low Income Residential"/>
    <n v="11059"/>
    <x v="1"/>
    <x v="2"/>
  </r>
  <r>
    <x v="0"/>
    <x v="1"/>
    <s v="3-Small C&amp;I"/>
    <n v="16259"/>
    <x v="2"/>
    <x v="2"/>
  </r>
  <r>
    <x v="0"/>
    <x v="1"/>
    <s v="4-Medium C&amp;I"/>
    <n v="1281"/>
    <x v="3"/>
    <x v="2"/>
  </r>
  <r>
    <x v="0"/>
    <x v="1"/>
    <s v="5-Large C&amp;I"/>
    <n v="340"/>
    <x v="4"/>
    <x v="2"/>
  </r>
  <r>
    <x v="0"/>
    <x v="1"/>
    <s v="6-OTHER"/>
    <n v="999"/>
    <x v="5"/>
    <x v="2"/>
  </r>
  <r>
    <x v="0"/>
    <x v="0"/>
    <s v="1-Residential"/>
    <n v="197"/>
    <x v="0"/>
    <x v="3"/>
  </r>
  <r>
    <x v="0"/>
    <x v="0"/>
    <s v="2-Low Income Residential"/>
    <n v="2"/>
    <x v="1"/>
    <x v="3"/>
  </r>
  <r>
    <x v="0"/>
    <x v="0"/>
    <s v="3-Small C&amp;I"/>
    <n v="33"/>
    <x v="2"/>
    <x v="3"/>
  </r>
  <r>
    <x v="0"/>
    <x v="0"/>
    <s v="4-Medium C&amp;I"/>
    <n v="3"/>
    <x v="3"/>
    <x v="3"/>
  </r>
  <r>
    <x v="0"/>
    <x v="1"/>
    <s v="1-Residential"/>
    <n v="23331"/>
    <x v="0"/>
    <x v="3"/>
  </r>
  <r>
    <x v="0"/>
    <x v="1"/>
    <s v="2-Low Income Residential"/>
    <n v="4947"/>
    <x v="1"/>
    <x v="3"/>
  </r>
  <r>
    <x v="0"/>
    <x v="1"/>
    <s v="3-Small C&amp;I"/>
    <n v="4340"/>
    <x v="2"/>
    <x v="3"/>
  </r>
  <r>
    <x v="0"/>
    <x v="1"/>
    <s v="4-Medium C&amp;I"/>
    <n v="302"/>
    <x v="3"/>
    <x v="3"/>
  </r>
  <r>
    <x v="0"/>
    <x v="1"/>
    <s v="5-Large C&amp;I"/>
    <n v="102"/>
    <x v="4"/>
    <x v="3"/>
  </r>
  <r>
    <x v="0"/>
    <x v="1"/>
    <s v="6-OTHER"/>
    <n v="347"/>
    <x v="5"/>
    <x v="3"/>
  </r>
  <r>
    <x v="0"/>
    <x v="0"/>
    <s v="1-Residential"/>
    <n v="518"/>
    <x v="0"/>
    <x v="4"/>
  </r>
  <r>
    <x v="0"/>
    <x v="0"/>
    <s v="2-Low Income Residential"/>
    <n v="38"/>
    <x v="1"/>
    <x v="4"/>
  </r>
  <r>
    <x v="0"/>
    <x v="0"/>
    <s v="3-Small C&amp;I"/>
    <n v="49"/>
    <x v="2"/>
    <x v="4"/>
  </r>
  <r>
    <x v="0"/>
    <x v="0"/>
    <s v="4-Medium C&amp;I"/>
    <n v="1"/>
    <x v="3"/>
    <x v="4"/>
  </r>
  <r>
    <x v="0"/>
    <x v="0"/>
    <s v="6-OTHER"/>
    <n v="1"/>
    <x v="5"/>
    <x v="4"/>
  </r>
  <r>
    <x v="0"/>
    <x v="1"/>
    <s v="1-Residential"/>
    <n v="104802"/>
    <x v="0"/>
    <x v="4"/>
  </r>
  <r>
    <x v="0"/>
    <x v="1"/>
    <s v="2-Low Income Residential"/>
    <n v="43778"/>
    <x v="1"/>
    <x v="4"/>
  </r>
  <r>
    <x v="0"/>
    <x v="1"/>
    <s v="3-Small C&amp;I"/>
    <n v="10337"/>
    <x v="2"/>
    <x v="4"/>
  </r>
  <r>
    <x v="0"/>
    <x v="1"/>
    <s v="4-Medium C&amp;I"/>
    <n v="542"/>
    <x v="3"/>
    <x v="4"/>
  </r>
  <r>
    <x v="0"/>
    <x v="1"/>
    <s v="5-Large C&amp;I"/>
    <n v="130"/>
    <x v="4"/>
    <x v="4"/>
  </r>
  <r>
    <x v="0"/>
    <x v="1"/>
    <s v="6-OTHER"/>
    <n v="991"/>
    <x v="5"/>
    <x v="4"/>
  </r>
  <r>
    <x v="0"/>
    <x v="0"/>
    <s v="1-Residential"/>
    <n v="367912"/>
    <x v="0"/>
    <x v="5"/>
  </r>
  <r>
    <x v="0"/>
    <x v="0"/>
    <s v="2-Low Income Residential"/>
    <n v="13898"/>
    <x v="1"/>
    <x v="5"/>
  </r>
  <r>
    <x v="0"/>
    <x v="0"/>
    <s v="3-Small C&amp;I"/>
    <n v="106117"/>
    <x v="2"/>
    <x v="5"/>
  </r>
  <r>
    <x v="0"/>
    <x v="0"/>
    <s v="4-Medium C&amp;I"/>
    <n v="56748"/>
    <x v="3"/>
    <x v="5"/>
  </r>
  <r>
    <x v="0"/>
    <x v="0"/>
    <s v="5-Large C&amp;I"/>
    <n v="37396"/>
    <x v="4"/>
    <x v="5"/>
  </r>
  <r>
    <x v="0"/>
    <x v="0"/>
    <s v="6-OTHER"/>
    <n v="448"/>
    <x v="5"/>
    <x v="5"/>
  </r>
  <r>
    <x v="0"/>
    <x v="1"/>
    <s v="1-Residential"/>
    <n v="35421868"/>
    <x v="0"/>
    <x v="5"/>
  </r>
  <r>
    <x v="0"/>
    <x v="1"/>
    <s v="2-Low Income Residential"/>
    <n v="8283935"/>
    <x v="1"/>
    <x v="5"/>
  </r>
  <r>
    <x v="0"/>
    <x v="1"/>
    <s v="3-Small C&amp;I"/>
    <n v="6397603"/>
    <x v="2"/>
    <x v="5"/>
  </r>
  <r>
    <x v="0"/>
    <x v="1"/>
    <s v="4-Medium C&amp;I"/>
    <n v="6191748"/>
    <x v="3"/>
    <x v="5"/>
  </r>
  <r>
    <x v="0"/>
    <x v="1"/>
    <s v="5-Large C&amp;I"/>
    <n v="8621551"/>
    <x v="4"/>
    <x v="5"/>
  </r>
  <r>
    <x v="0"/>
    <x v="1"/>
    <s v="6-OTHER"/>
    <n v="679005"/>
    <x v="5"/>
    <x v="5"/>
  </r>
  <r>
    <x v="0"/>
    <x v="0"/>
    <s v="1-Residential"/>
    <n v="136754"/>
    <x v="0"/>
    <x v="6"/>
  </r>
  <r>
    <x v="0"/>
    <x v="0"/>
    <s v="2-Low Income Residential"/>
    <n v="16095"/>
    <x v="1"/>
    <x v="6"/>
  </r>
  <r>
    <x v="0"/>
    <x v="0"/>
    <s v="3-Small C&amp;I"/>
    <n v="13346"/>
    <x v="2"/>
    <x v="6"/>
  </r>
  <r>
    <x v="0"/>
    <x v="0"/>
    <s v="4-Medium C&amp;I"/>
    <n v="1425"/>
    <x v="3"/>
    <x v="6"/>
  </r>
  <r>
    <x v="0"/>
    <x v="0"/>
    <s v="5-Large C&amp;I"/>
    <n v="0"/>
    <x v="4"/>
    <x v="6"/>
  </r>
  <r>
    <x v="0"/>
    <x v="0"/>
    <s v="6-OTHER"/>
    <n v="0"/>
    <x v="5"/>
    <x v="6"/>
  </r>
  <r>
    <x v="0"/>
    <x v="1"/>
    <s v="1-Residential"/>
    <n v="20648483"/>
    <x v="0"/>
    <x v="6"/>
  </r>
  <r>
    <x v="0"/>
    <x v="1"/>
    <s v="2-Low Income Residential"/>
    <n v="5794449"/>
    <x v="1"/>
    <x v="6"/>
  </r>
  <r>
    <x v="0"/>
    <x v="1"/>
    <s v="3-Small C&amp;I"/>
    <n v="2486686"/>
    <x v="2"/>
    <x v="6"/>
  </r>
  <r>
    <x v="0"/>
    <x v="1"/>
    <s v="4-Medium C&amp;I"/>
    <n v="1771617"/>
    <x v="3"/>
    <x v="6"/>
  </r>
  <r>
    <x v="0"/>
    <x v="1"/>
    <s v="5-Large C&amp;I"/>
    <n v="1717280"/>
    <x v="4"/>
    <x v="6"/>
  </r>
  <r>
    <x v="0"/>
    <x v="1"/>
    <s v="6-OTHER"/>
    <n v="262255"/>
    <x v="5"/>
    <x v="6"/>
  </r>
  <r>
    <x v="0"/>
    <x v="0"/>
    <s v="1-Residential"/>
    <n v="778287"/>
    <x v="0"/>
    <x v="7"/>
  </r>
  <r>
    <x v="0"/>
    <x v="0"/>
    <s v="2-Low Income Residential"/>
    <n v="70398"/>
    <x v="1"/>
    <x v="7"/>
  </r>
  <r>
    <x v="0"/>
    <x v="0"/>
    <s v="3-Small C&amp;I"/>
    <n v="47487"/>
    <x v="2"/>
    <x v="7"/>
  </r>
  <r>
    <x v="0"/>
    <x v="0"/>
    <s v="4-Medium C&amp;I"/>
    <n v="6115"/>
    <x v="3"/>
    <x v="7"/>
  </r>
  <r>
    <x v="0"/>
    <x v="0"/>
    <s v="5-Large C&amp;I"/>
    <n v="0"/>
    <x v="4"/>
    <x v="7"/>
  </r>
  <r>
    <x v="0"/>
    <x v="0"/>
    <s v="6-OTHER"/>
    <n v="50"/>
    <x v="5"/>
    <x v="7"/>
  </r>
  <r>
    <x v="0"/>
    <x v="1"/>
    <s v="1-Residential"/>
    <n v="189200686"/>
    <x v="0"/>
    <x v="7"/>
  </r>
  <r>
    <x v="0"/>
    <x v="1"/>
    <s v="2-Low Income Residential"/>
    <n v="88156627"/>
    <x v="1"/>
    <x v="7"/>
  </r>
  <r>
    <x v="0"/>
    <x v="1"/>
    <s v="3-Small C&amp;I"/>
    <n v="10784165"/>
    <x v="2"/>
    <x v="7"/>
  </r>
  <r>
    <x v="0"/>
    <x v="1"/>
    <s v="4-Medium C&amp;I"/>
    <n v="6265566"/>
    <x v="3"/>
    <x v="7"/>
  </r>
  <r>
    <x v="0"/>
    <x v="1"/>
    <s v="5-Large C&amp;I"/>
    <n v="7520880"/>
    <x v="4"/>
    <x v="7"/>
  </r>
  <r>
    <x v="0"/>
    <x v="1"/>
    <s v="6-OTHER"/>
    <n v="988142"/>
    <x v="5"/>
    <x v="7"/>
  </r>
  <r>
    <x v="0"/>
    <x v="0"/>
    <s v="1-Residential"/>
    <n v="1282952"/>
    <x v="0"/>
    <x v="8"/>
  </r>
  <r>
    <x v="0"/>
    <x v="0"/>
    <s v="2-Low Income Residential"/>
    <n v="100391"/>
    <x v="1"/>
    <x v="8"/>
  </r>
  <r>
    <x v="0"/>
    <x v="0"/>
    <s v="3-Small C&amp;I"/>
    <n v="166951"/>
    <x v="2"/>
    <x v="8"/>
  </r>
  <r>
    <x v="0"/>
    <x v="0"/>
    <s v="4-Medium C&amp;I"/>
    <n v="64288"/>
    <x v="3"/>
    <x v="8"/>
  </r>
  <r>
    <x v="0"/>
    <x v="0"/>
    <s v="5-Large C&amp;I"/>
    <n v="37396"/>
    <x v="4"/>
    <x v="8"/>
  </r>
  <r>
    <x v="0"/>
    <x v="0"/>
    <s v="6-OTHER"/>
    <n v="498"/>
    <x v="5"/>
    <x v="8"/>
  </r>
  <r>
    <x v="0"/>
    <x v="1"/>
    <s v="1-Residential"/>
    <n v="245271038"/>
    <x v="0"/>
    <x v="8"/>
  </r>
  <r>
    <x v="0"/>
    <x v="1"/>
    <s v="2-Low Income Residential"/>
    <n v="102235010"/>
    <x v="1"/>
    <x v="8"/>
  </r>
  <r>
    <x v="0"/>
    <x v="1"/>
    <s v="3-Small C&amp;I"/>
    <n v="19668454"/>
    <x v="2"/>
    <x v="8"/>
  </r>
  <r>
    <x v="0"/>
    <x v="1"/>
    <s v="4-Medium C&amp;I"/>
    <n v="14228930"/>
    <x v="3"/>
    <x v="8"/>
  </r>
  <r>
    <x v="0"/>
    <x v="1"/>
    <s v="5-Large C&amp;I"/>
    <n v="17859711"/>
    <x v="4"/>
    <x v="8"/>
  </r>
  <r>
    <x v="0"/>
    <x v="1"/>
    <s v="6-OTHER"/>
    <n v="1929402"/>
    <x v="5"/>
    <x v="8"/>
  </r>
  <r>
    <x v="0"/>
    <x v="0"/>
    <s v="1-Residential"/>
    <n v="616274"/>
    <x v="0"/>
    <x v="9"/>
  </r>
  <r>
    <x v="0"/>
    <x v="0"/>
    <s v="2-Low Income Residential"/>
    <n v="4255"/>
    <x v="1"/>
    <x v="9"/>
  </r>
  <r>
    <x v="0"/>
    <x v="0"/>
    <s v="3-Small C&amp;I"/>
    <n v="203494"/>
    <x v="2"/>
    <x v="9"/>
  </r>
  <r>
    <x v="0"/>
    <x v="0"/>
    <s v="4-Medium C&amp;I"/>
    <n v="104502"/>
    <x v="3"/>
    <x v="9"/>
  </r>
  <r>
    <x v="0"/>
    <x v="0"/>
    <s v="5-Large C&amp;I"/>
    <n v="22091"/>
    <x v="4"/>
    <x v="9"/>
  </r>
  <r>
    <x v="0"/>
    <x v="0"/>
    <s v="6-OTHER"/>
    <n v="4153"/>
    <x v="5"/>
    <x v="9"/>
  </r>
  <r>
    <x v="0"/>
    <x v="1"/>
    <s v="1-Residential"/>
    <n v="43018405"/>
    <x v="0"/>
    <x v="9"/>
  </r>
  <r>
    <x v="0"/>
    <x v="1"/>
    <s v="2-Low Income Residential"/>
    <n v="4297080"/>
    <x v="1"/>
    <x v="9"/>
  </r>
  <r>
    <x v="0"/>
    <x v="1"/>
    <s v="3-Small C&amp;I"/>
    <n v="11040980"/>
    <x v="2"/>
    <x v="9"/>
  </r>
  <r>
    <x v="0"/>
    <x v="1"/>
    <s v="4-Medium C&amp;I"/>
    <n v="10542130"/>
    <x v="3"/>
    <x v="9"/>
  </r>
  <r>
    <x v="0"/>
    <x v="1"/>
    <s v="5-Large C&amp;I"/>
    <n v="16667398"/>
    <x v="4"/>
    <x v="9"/>
  </r>
  <r>
    <x v="0"/>
    <x v="1"/>
    <s v="6-OTHER"/>
    <n v="1114640"/>
    <x v="5"/>
    <x v="9"/>
  </r>
  <r>
    <x v="0"/>
    <x v="0"/>
    <s v="1-Residential"/>
    <n v="455043"/>
    <x v="0"/>
    <x v="10"/>
  </r>
  <r>
    <x v="0"/>
    <x v="0"/>
    <s v="2-Low Income Residential"/>
    <n v="6189"/>
    <x v="1"/>
    <x v="10"/>
  </r>
  <r>
    <x v="0"/>
    <x v="0"/>
    <s v="3-Small C&amp;I"/>
    <n v="93725"/>
    <x v="2"/>
    <x v="10"/>
  </r>
  <r>
    <x v="0"/>
    <x v="0"/>
    <s v="4-Medium C&amp;I"/>
    <n v="30594"/>
    <x v="3"/>
    <x v="10"/>
  </r>
  <r>
    <x v="0"/>
    <x v="0"/>
    <s v="6-OTHER"/>
    <n v="2642"/>
    <x v="5"/>
    <x v="10"/>
  </r>
  <r>
    <x v="0"/>
    <x v="1"/>
    <s v="1-Residential"/>
    <n v="40612862"/>
    <x v="0"/>
    <x v="10"/>
  </r>
  <r>
    <x v="0"/>
    <x v="1"/>
    <s v="2-Low Income Residential"/>
    <n v="3331928"/>
    <x v="1"/>
    <x v="10"/>
  </r>
  <r>
    <x v="0"/>
    <x v="1"/>
    <s v="3-Small C&amp;I"/>
    <n v="9427426"/>
    <x v="2"/>
    <x v="10"/>
  </r>
  <r>
    <x v="0"/>
    <x v="1"/>
    <s v="4-Medium C&amp;I"/>
    <n v="9212035"/>
    <x v="3"/>
    <x v="10"/>
  </r>
  <r>
    <x v="0"/>
    <x v="1"/>
    <s v="5-Large C&amp;I"/>
    <n v="13872495"/>
    <x v="4"/>
    <x v="10"/>
  </r>
  <r>
    <x v="0"/>
    <x v="1"/>
    <s v="6-OTHER"/>
    <n v="575528"/>
    <x v="5"/>
    <x v="10"/>
  </r>
  <r>
    <x v="0"/>
    <x v="0"/>
    <s v="1-Residential"/>
    <n v="2290"/>
    <x v="0"/>
    <x v="11"/>
  </r>
  <r>
    <x v="0"/>
    <x v="0"/>
    <s v="2-Low Income Residential"/>
    <n v="38"/>
    <x v="1"/>
    <x v="11"/>
  </r>
  <r>
    <x v="0"/>
    <x v="0"/>
    <s v="3-Small C&amp;I"/>
    <n v="341"/>
    <x v="2"/>
    <x v="11"/>
  </r>
  <r>
    <x v="0"/>
    <x v="0"/>
    <s v="4-Medium C&amp;I"/>
    <n v="18"/>
    <x v="3"/>
    <x v="11"/>
  </r>
  <r>
    <x v="0"/>
    <x v="0"/>
    <s v="6-OTHER"/>
    <n v="32"/>
    <x v="5"/>
    <x v="11"/>
  </r>
  <r>
    <x v="0"/>
    <x v="1"/>
    <s v="1-Residential"/>
    <n v="245684"/>
    <x v="0"/>
    <x v="11"/>
  </r>
  <r>
    <x v="0"/>
    <x v="1"/>
    <s v="2-Low Income Residential"/>
    <n v="33298"/>
    <x v="1"/>
    <x v="11"/>
  </r>
  <r>
    <x v="0"/>
    <x v="1"/>
    <s v="3-Small C&amp;I"/>
    <n v="44880"/>
    <x v="2"/>
    <x v="11"/>
  </r>
  <r>
    <x v="0"/>
    <x v="1"/>
    <s v="4-Medium C&amp;I"/>
    <n v="4252"/>
    <x v="3"/>
    <x v="11"/>
  </r>
  <r>
    <x v="0"/>
    <x v="1"/>
    <s v="5-Large C&amp;I"/>
    <n v="1490"/>
    <x v="4"/>
    <x v="11"/>
  </r>
  <r>
    <x v="0"/>
    <x v="1"/>
    <s v="6-OTHER"/>
    <n v="5089"/>
    <x v="5"/>
    <x v="11"/>
  </r>
  <r>
    <x v="0"/>
    <x v="0"/>
    <s v="1-Residential"/>
    <n v="1"/>
    <x v="0"/>
    <x v="12"/>
  </r>
  <r>
    <x v="0"/>
    <x v="0"/>
    <s v="2-Low Income Residential"/>
    <n v="14"/>
    <x v="1"/>
    <x v="12"/>
  </r>
  <r>
    <x v="0"/>
    <x v="1"/>
    <s v="1-Residential"/>
    <n v="921"/>
    <x v="0"/>
    <x v="12"/>
  </r>
  <r>
    <x v="0"/>
    <x v="1"/>
    <s v="2-Low Income Residential"/>
    <n v="9253"/>
    <x v="1"/>
    <x v="12"/>
  </r>
  <r>
    <x v="0"/>
    <x v="1"/>
    <s v="6-OTHER"/>
    <n v="31"/>
    <x v="5"/>
    <x v="12"/>
  </r>
  <r>
    <x v="0"/>
    <x v="1"/>
    <s v="3-Small C&amp;I"/>
    <n v="3"/>
    <x v="2"/>
    <x v="13"/>
  </r>
  <r>
    <x v="0"/>
    <x v="0"/>
    <s v="1-Residential"/>
    <n v="33"/>
    <x v="0"/>
    <x v="14"/>
  </r>
  <r>
    <x v="0"/>
    <x v="0"/>
    <s v="2-Low Income Residential"/>
    <n v="2"/>
    <x v="1"/>
    <x v="14"/>
  </r>
  <r>
    <x v="0"/>
    <x v="0"/>
    <s v="3-Small C&amp;I"/>
    <n v="3"/>
    <x v="2"/>
    <x v="14"/>
  </r>
  <r>
    <x v="0"/>
    <x v="1"/>
    <s v="1-Residential"/>
    <n v="11295"/>
    <x v="0"/>
    <x v="14"/>
  </r>
  <r>
    <x v="0"/>
    <x v="1"/>
    <s v="2-Low Income Residential"/>
    <n v="3151"/>
    <x v="1"/>
    <x v="14"/>
  </r>
  <r>
    <x v="0"/>
    <x v="1"/>
    <s v="3-Small C&amp;I"/>
    <n v="1059"/>
    <x v="2"/>
    <x v="14"/>
  </r>
  <r>
    <x v="0"/>
    <x v="1"/>
    <s v="4-Medium C&amp;I"/>
    <n v="96"/>
    <x v="3"/>
    <x v="14"/>
  </r>
  <r>
    <x v="0"/>
    <x v="1"/>
    <s v="5-Large C&amp;I"/>
    <n v="24"/>
    <x v="4"/>
    <x v="14"/>
  </r>
  <r>
    <x v="0"/>
    <x v="1"/>
    <s v="6-OTHER"/>
    <n v="190"/>
    <x v="5"/>
    <x v="14"/>
  </r>
  <r>
    <x v="0"/>
    <x v="0"/>
    <s v="1-Residential"/>
    <n v="1555585"/>
    <x v="0"/>
    <x v="15"/>
  </r>
  <r>
    <x v="0"/>
    <x v="0"/>
    <s v="2-Low Income Residential"/>
    <n v="20258"/>
    <x v="1"/>
    <x v="15"/>
  </r>
  <r>
    <x v="0"/>
    <x v="0"/>
    <s v="3-Small C&amp;I"/>
    <n v="250727"/>
    <x v="2"/>
    <x v="15"/>
  </r>
  <r>
    <x v="0"/>
    <x v="0"/>
    <s v="4-Medium C&amp;I"/>
    <n v="126162"/>
    <x v="3"/>
    <x v="15"/>
  </r>
  <r>
    <x v="0"/>
    <x v="0"/>
    <s v="5-Large C&amp;I"/>
    <n v="186597"/>
    <x v="4"/>
    <x v="15"/>
  </r>
  <r>
    <x v="0"/>
    <x v="0"/>
    <s v="6-OTHER"/>
    <n v="7663"/>
    <x v="5"/>
    <x v="15"/>
  </r>
  <r>
    <x v="0"/>
    <x v="1"/>
    <s v="1-Residential"/>
    <n v="121507376"/>
    <x v="0"/>
    <x v="15"/>
  </r>
  <r>
    <x v="0"/>
    <x v="1"/>
    <s v="2-Low Income Residential"/>
    <n v="12940942"/>
    <x v="1"/>
    <x v="15"/>
  </r>
  <r>
    <x v="0"/>
    <x v="1"/>
    <s v="3-Small C&amp;I"/>
    <n v="29494424"/>
    <x v="2"/>
    <x v="15"/>
  </r>
  <r>
    <x v="0"/>
    <x v="1"/>
    <s v="4-Medium C&amp;I"/>
    <n v="28228259"/>
    <x v="3"/>
    <x v="15"/>
  </r>
  <r>
    <x v="0"/>
    <x v="1"/>
    <s v="5-Large C&amp;I"/>
    <n v="44778648"/>
    <x v="4"/>
    <x v="15"/>
  </r>
  <r>
    <x v="0"/>
    <x v="1"/>
    <s v="6-OTHER"/>
    <n v="2293212"/>
    <x v="5"/>
    <x v="15"/>
  </r>
  <r>
    <x v="1"/>
    <x v="2"/>
    <m/>
    <m/>
    <x v="6"/>
    <x v="16"/>
  </r>
  <r>
    <x v="1"/>
    <x v="2"/>
    <m/>
    <m/>
    <x v="6"/>
    <x v="16"/>
  </r>
  <r>
    <x v="1"/>
    <x v="2"/>
    <m/>
    <m/>
    <x v="6"/>
    <x v="16"/>
  </r>
  <r>
    <x v="1"/>
    <x v="2"/>
    <m/>
    <m/>
    <x v="6"/>
    <x v="1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diential-ESCO"/>
    <n v="14661"/>
    <x v="0"/>
    <x v="0"/>
  </r>
  <r>
    <s v="LINE 1"/>
    <x v="0"/>
    <x v="0"/>
    <s v="1-Resdiential-GRID"/>
    <n v="597841"/>
    <x v="1"/>
    <x v="0"/>
  </r>
  <r>
    <s v="LINE 1"/>
    <x v="0"/>
    <x v="0"/>
    <s v="2-Low Income Resdiential-ESCO"/>
    <n v="2506"/>
    <x v="2"/>
    <x v="0"/>
  </r>
  <r>
    <s v="LINE 1"/>
    <x v="0"/>
    <x v="0"/>
    <s v="2-Low Income Resdiential-GRID"/>
    <n v="56046"/>
    <x v="3"/>
    <x v="0"/>
  </r>
  <r>
    <s v="LINE 1"/>
    <x v="0"/>
    <x v="1"/>
    <s v="1-Resdiential-ESCO"/>
    <n v="2764"/>
    <x v="0"/>
    <x v="0"/>
  </r>
  <r>
    <s v="LINE 1"/>
    <x v="0"/>
    <x v="1"/>
    <s v="1-Resdiential-GRID"/>
    <n v="181187"/>
    <x v="1"/>
    <x v="0"/>
  </r>
  <r>
    <s v="LINE 1"/>
    <x v="0"/>
    <x v="1"/>
    <s v="2-Low Income Resdiential-ESCO"/>
    <n v="317"/>
    <x v="2"/>
    <x v="0"/>
  </r>
  <r>
    <s v="LINE 1"/>
    <x v="0"/>
    <x v="1"/>
    <s v="2-Low Income Resdiential-GRID"/>
    <n v="12860"/>
    <x v="3"/>
    <x v="0"/>
  </r>
  <r>
    <s v="LINE 2"/>
    <x v="0"/>
    <x v="0"/>
    <s v="1-Resdiential-ESCO"/>
    <n v="2684"/>
    <x v="0"/>
    <x v="1"/>
  </r>
  <r>
    <s v="LINE 2"/>
    <x v="0"/>
    <x v="0"/>
    <s v="1-Resdiential-GRID"/>
    <n v="97366"/>
    <x v="1"/>
    <x v="1"/>
  </r>
  <r>
    <s v="LINE 2"/>
    <x v="0"/>
    <x v="0"/>
    <s v="2-Low Income Resdiential-ESCO"/>
    <n v="909"/>
    <x v="2"/>
    <x v="1"/>
  </r>
  <r>
    <s v="LINE 2"/>
    <x v="0"/>
    <x v="0"/>
    <s v="2-Low Income Resdiential-GRID"/>
    <n v="25812"/>
    <x v="3"/>
    <x v="1"/>
  </r>
  <r>
    <s v="LINE 2"/>
    <x v="0"/>
    <x v="1"/>
    <s v="1-Resdiential-ESCO"/>
    <n v="340"/>
    <x v="0"/>
    <x v="1"/>
  </r>
  <r>
    <s v="LINE 2"/>
    <x v="0"/>
    <x v="1"/>
    <s v="1-Resdiential-GRID"/>
    <n v="22863"/>
    <x v="1"/>
    <x v="1"/>
  </r>
  <r>
    <s v="LINE 2"/>
    <x v="0"/>
    <x v="1"/>
    <s v="2-Low Income Resdiential-ESCO"/>
    <n v="76"/>
    <x v="2"/>
    <x v="1"/>
  </r>
  <r>
    <s v="LINE 2"/>
    <x v="0"/>
    <x v="1"/>
    <s v="2-Low Income Resdiential-GRID"/>
    <n v="4959"/>
    <x v="3"/>
    <x v="1"/>
  </r>
  <r>
    <s v="LINE 3"/>
    <x v="0"/>
    <x v="0"/>
    <s v="1-Resdiential-ESCO"/>
    <n v="1199"/>
    <x v="0"/>
    <x v="2"/>
  </r>
  <r>
    <s v="LINE 3"/>
    <x v="0"/>
    <x v="0"/>
    <s v="1-Resdiential-GRID"/>
    <n v="37733"/>
    <x v="1"/>
    <x v="2"/>
  </r>
  <r>
    <s v="LINE 3"/>
    <x v="0"/>
    <x v="0"/>
    <s v="2-Low Income Resdiential-ESCO"/>
    <n v="303"/>
    <x v="2"/>
    <x v="2"/>
  </r>
  <r>
    <s v="LINE 3"/>
    <x v="0"/>
    <x v="0"/>
    <s v="2-Low Income Resdiential-GRID"/>
    <n v="5190"/>
    <x v="3"/>
    <x v="2"/>
  </r>
  <r>
    <s v="LINE 3"/>
    <x v="0"/>
    <x v="1"/>
    <s v="1-Resdiential-ESCO"/>
    <n v="190"/>
    <x v="0"/>
    <x v="2"/>
  </r>
  <r>
    <s v="LINE 3"/>
    <x v="0"/>
    <x v="1"/>
    <s v="1-Resdiential-GRID"/>
    <n v="9195"/>
    <x v="1"/>
    <x v="2"/>
  </r>
  <r>
    <s v="LINE 3"/>
    <x v="0"/>
    <x v="1"/>
    <s v="2-Low Income Resdiential-ESCO"/>
    <n v="33"/>
    <x v="2"/>
    <x v="2"/>
  </r>
  <r>
    <s v="LINE 3"/>
    <x v="0"/>
    <x v="1"/>
    <s v="2-Low Income Resdiential-GRID"/>
    <n v="867"/>
    <x v="3"/>
    <x v="2"/>
  </r>
  <r>
    <s v="LINE 4"/>
    <x v="0"/>
    <x v="0"/>
    <s v="1-Resdiential-ESCO"/>
    <n v="357"/>
    <x v="0"/>
    <x v="3"/>
  </r>
  <r>
    <s v="LINE 4"/>
    <x v="0"/>
    <x v="0"/>
    <s v="1-Resdiential-GRID"/>
    <n v="12934"/>
    <x v="1"/>
    <x v="3"/>
  </r>
  <r>
    <s v="LINE 4"/>
    <x v="0"/>
    <x v="0"/>
    <s v="2-Low Income Resdiential-ESCO"/>
    <n v="114"/>
    <x v="2"/>
    <x v="3"/>
  </r>
  <r>
    <s v="LINE 4"/>
    <x v="0"/>
    <x v="0"/>
    <s v="2-Low Income Resdiential-GRID"/>
    <n v="2296"/>
    <x v="3"/>
    <x v="3"/>
  </r>
  <r>
    <s v="LINE 4"/>
    <x v="0"/>
    <x v="1"/>
    <s v="1-Resdiential-ESCO"/>
    <n v="67"/>
    <x v="0"/>
    <x v="3"/>
  </r>
  <r>
    <s v="LINE 4"/>
    <x v="0"/>
    <x v="1"/>
    <s v="1-Resdiential-GRID"/>
    <n v="3021"/>
    <x v="1"/>
    <x v="3"/>
  </r>
  <r>
    <s v="LINE 4"/>
    <x v="0"/>
    <x v="1"/>
    <s v="2-Low Income Resdiential-ESCO"/>
    <n v="5"/>
    <x v="2"/>
    <x v="3"/>
  </r>
  <r>
    <s v="LINE 4"/>
    <x v="0"/>
    <x v="1"/>
    <s v="2-Low Income Resdiential-GRID"/>
    <n v="470"/>
    <x v="3"/>
    <x v="3"/>
  </r>
  <r>
    <s v="LINE 5"/>
    <x v="0"/>
    <x v="0"/>
    <s v="1-Resdiential-ESCO"/>
    <n v="1128"/>
    <x v="0"/>
    <x v="4"/>
  </r>
  <r>
    <s v="LINE 5"/>
    <x v="0"/>
    <x v="0"/>
    <s v="1-Resdiential-GRID"/>
    <n v="46699"/>
    <x v="1"/>
    <x v="4"/>
  </r>
  <r>
    <s v="LINE 5"/>
    <x v="0"/>
    <x v="0"/>
    <s v="2-Low Income Resdiential-ESCO"/>
    <n v="492"/>
    <x v="2"/>
    <x v="4"/>
  </r>
  <r>
    <s v="LINE 5"/>
    <x v="0"/>
    <x v="0"/>
    <s v="2-Low Income Resdiential-GRID"/>
    <n v="18326"/>
    <x v="3"/>
    <x v="4"/>
  </r>
  <r>
    <s v="LINE 5"/>
    <x v="0"/>
    <x v="1"/>
    <s v="1-Resdiential-ESCO"/>
    <n v="83"/>
    <x v="0"/>
    <x v="4"/>
  </r>
  <r>
    <s v="LINE 5"/>
    <x v="0"/>
    <x v="1"/>
    <s v="1-Resdiential-GRID"/>
    <n v="10647"/>
    <x v="1"/>
    <x v="4"/>
  </r>
  <r>
    <s v="LINE 5"/>
    <x v="0"/>
    <x v="1"/>
    <s v="2-Low Income Resdiential-ESCO"/>
    <n v="38"/>
    <x v="2"/>
    <x v="4"/>
  </r>
  <r>
    <s v="LINE 5"/>
    <x v="0"/>
    <x v="1"/>
    <s v="2-Low Income Resdiential-GRID"/>
    <n v="3622"/>
    <x v="3"/>
    <x v="4"/>
  </r>
  <r>
    <s v="LINE 6"/>
    <x v="0"/>
    <x v="0"/>
    <s v="1-Resdiential-ESCO"/>
    <n v="419285.43"/>
    <x v="0"/>
    <x v="5"/>
  </r>
  <r>
    <s v="LINE 6"/>
    <x v="0"/>
    <x v="0"/>
    <s v="1-Resdiential-GRID"/>
    <n v="17424413.23"/>
    <x v="1"/>
    <x v="5"/>
  </r>
  <r>
    <s v="LINE 6"/>
    <x v="0"/>
    <x v="0"/>
    <s v="2-Low Income Resdiential-ESCO"/>
    <n v="131467.51999999999"/>
    <x v="2"/>
    <x v="5"/>
  </r>
  <r>
    <s v="LINE 6"/>
    <x v="0"/>
    <x v="0"/>
    <s v="2-Low Income Resdiential-GRID"/>
    <n v="4096977.22"/>
    <x v="3"/>
    <x v="5"/>
  </r>
  <r>
    <s v="LINE 6"/>
    <x v="0"/>
    <x v="1"/>
    <s v="1-Resdiential-ESCO"/>
    <n v="46449.07"/>
    <x v="0"/>
    <x v="5"/>
  </r>
  <r>
    <s v="LINE 6"/>
    <x v="0"/>
    <x v="1"/>
    <s v="1-Resdiential-GRID"/>
    <n v="3585840.36"/>
    <x v="1"/>
    <x v="5"/>
  </r>
  <r>
    <s v="LINE 6"/>
    <x v="0"/>
    <x v="1"/>
    <s v="2-Low Income Resdiential-ESCO"/>
    <n v="9198.27"/>
    <x v="2"/>
    <x v="5"/>
  </r>
  <r>
    <s v="LINE 6"/>
    <x v="0"/>
    <x v="1"/>
    <s v="2-Low Income Resdiential-GRID"/>
    <n v="637161.43999999994"/>
    <x v="3"/>
    <x v="5"/>
  </r>
  <r>
    <s v="LINE 7"/>
    <x v="0"/>
    <x v="0"/>
    <s v="1-Resdiential-ESCO"/>
    <n v="163915.06"/>
    <x v="0"/>
    <x v="6"/>
  </r>
  <r>
    <s v="LINE 7"/>
    <x v="0"/>
    <x v="0"/>
    <s v="1-Resdiential-GRID"/>
    <n v="7555842"/>
    <x v="1"/>
    <x v="6"/>
  </r>
  <r>
    <s v="LINE 7"/>
    <x v="0"/>
    <x v="0"/>
    <s v="2-Low Income Resdiential-ESCO"/>
    <n v="61234.81"/>
    <x v="2"/>
    <x v="6"/>
  </r>
  <r>
    <s v="LINE 7"/>
    <x v="0"/>
    <x v="0"/>
    <s v="2-Low Income Resdiential-GRID"/>
    <n v="2164669.5099999998"/>
    <x v="3"/>
    <x v="6"/>
  </r>
  <r>
    <s v="LINE 7"/>
    <x v="0"/>
    <x v="1"/>
    <s v="1-Resdiential-ESCO"/>
    <n v="13352.36"/>
    <x v="0"/>
    <x v="6"/>
  </r>
  <r>
    <s v="LINE 7"/>
    <x v="0"/>
    <x v="1"/>
    <s v="1-Resdiential-GRID"/>
    <n v="1607546.82"/>
    <x v="1"/>
    <x v="6"/>
  </r>
  <r>
    <s v="LINE 7"/>
    <x v="0"/>
    <x v="1"/>
    <s v="2-Low Income Resdiential-ESCO"/>
    <n v="4863.58"/>
    <x v="2"/>
    <x v="6"/>
  </r>
  <r>
    <s v="LINE 7"/>
    <x v="0"/>
    <x v="1"/>
    <s v="2-Low Income Resdiential-GRID"/>
    <n v="396103.31"/>
    <x v="3"/>
    <x v="6"/>
  </r>
  <r>
    <s v="LINE 8"/>
    <x v="0"/>
    <x v="0"/>
    <s v="1-Resdiential-ESCO"/>
    <n v="1372384.16"/>
    <x v="0"/>
    <x v="7"/>
  </r>
  <r>
    <s v="LINE 8"/>
    <x v="0"/>
    <x v="0"/>
    <s v="1-Resdiential-GRID"/>
    <n v="48573565.68"/>
    <x v="1"/>
    <x v="7"/>
  </r>
  <r>
    <s v="LINE 8"/>
    <x v="0"/>
    <x v="0"/>
    <s v="2-Low Income Resdiential-ESCO"/>
    <n v="914715.25"/>
    <x v="2"/>
    <x v="7"/>
  </r>
  <r>
    <s v="LINE 8"/>
    <x v="0"/>
    <x v="0"/>
    <s v="2-Low Income Resdiential-GRID"/>
    <n v="32351254.030000001"/>
    <x v="3"/>
    <x v="7"/>
  </r>
  <r>
    <s v="LINE 8"/>
    <x v="0"/>
    <x v="1"/>
    <s v="1-Resdiential-ESCO"/>
    <n v="48646.79"/>
    <x v="0"/>
    <x v="7"/>
  </r>
  <r>
    <s v="LINE 8"/>
    <x v="0"/>
    <x v="1"/>
    <s v="1-Resdiential-GRID"/>
    <n v="10548527.779999999"/>
    <x v="1"/>
    <x v="7"/>
  </r>
  <r>
    <s v="LINE 8"/>
    <x v="0"/>
    <x v="1"/>
    <s v="2-Low Income Resdiential-ESCO"/>
    <n v="47714.9"/>
    <x v="2"/>
    <x v="7"/>
  </r>
  <r>
    <s v="LINE 8"/>
    <x v="0"/>
    <x v="1"/>
    <s v="2-Low Income Resdiential-GRID"/>
    <n v="5111283.6900000004"/>
    <x v="3"/>
    <x v="7"/>
  </r>
  <r>
    <s v="LINE 9"/>
    <x v="0"/>
    <x v="0"/>
    <s v="1-Resdiential-ESCO"/>
    <n v="1955584.65"/>
    <x v="0"/>
    <x v="8"/>
  </r>
  <r>
    <s v="LINE 9"/>
    <x v="0"/>
    <x v="0"/>
    <s v="1-Resdiential-GRID"/>
    <n v="73553820.909999996"/>
    <x v="1"/>
    <x v="8"/>
  </r>
  <r>
    <s v="LINE 9"/>
    <x v="0"/>
    <x v="0"/>
    <s v="2-Low Income Resdiential-ESCO"/>
    <n v="1107417.58"/>
    <x v="2"/>
    <x v="8"/>
  </r>
  <r>
    <s v="LINE 9"/>
    <x v="0"/>
    <x v="0"/>
    <s v="2-Low Income Resdiential-GRID"/>
    <n v="38612900.759999998"/>
    <x v="3"/>
    <x v="8"/>
  </r>
  <r>
    <s v="LINE 9"/>
    <x v="0"/>
    <x v="1"/>
    <s v="1-Resdiential-ESCO"/>
    <n v="108448.22"/>
    <x v="0"/>
    <x v="8"/>
  </r>
  <r>
    <s v="LINE 9"/>
    <x v="0"/>
    <x v="1"/>
    <s v="1-Resdiential-GRID"/>
    <n v="15741914.960000001"/>
    <x v="1"/>
    <x v="8"/>
  </r>
  <r>
    <s v="LINE 9"/>
    <x v="0"/>
    <x v="1"/>
    <s v="2-Low Income Resdiential-ESCO"/>
    <n v="61776.75"/>
    <x v="2"/>
    <x v="8"/>
  </r>
  <r>
    <s v="LINE 9"/>
    <x v="0"/>
    <x v="1"/>
    <s v="2-Low Income Resdiential-GRID"/>
    <n v="6144548.4400000004"/>
    <x v="3"/>
    <x v="8"/>
  </r>
  <r>
    <s v="LINE 11"/>
    <x v="0"/>
    <x v="0"/>
    <s v="1-Resdiential-ESCO"/>
    <n v="2154866.4900000002"/>
    <x v="0"/>
    <x v="9"/>
  </r>
  <r>
    <s v="LINE 11"/>
    <x v="0"/>
    <x v="0"/>
    <s v="1-Resdiential-GRID"/>
    <n v="129092112.62"/>
    <x v="1"/>
    <x v="9"/>
  </r>
  <r>
    <s v="LINE 11"/>
    <x v="0"/>
    <x v="0"/>
    <s v="2-Low Income Resdiential-ESCO"/>
    <n v="323643.56"/>
    <x v="2"/>
    <x v="9"/>
  </r>
  <r>
    <s v="LINE 11"/>
    <x v="0"/>
    <x v="0"/>
    <s v="2-Low Income Resdiential-GRID"/>
    <n v="12222491.050000001"/>
    <x v="3"/>
    <x v="9"/>
  </r>
  <r>
    <s v="LINE 11"/>
    <x v="0"/>
    <x v="1"/>
    <s v="1-Resdiential-ESCO"/>
    <n v="337393"/>
    <x v="0"/>
    <x v="9"/>
  </r>
  <r>
    <s v="LINE 11"/>
    <x v="0"/>
    <x v="1"/>
    <s v="1-Resdiential-GRID"/>
    <n v="35439812.789999999"/>
    <x v="1"/>
    <x v="9"/>
  </r>
  <r>
    <s v="LINE 11"/>
    <x v="0"/>
    <x v="1"/>
    <s v="2-Low Income Resdiential-ESCO"/>
    <n v="44696.160000000003"/>
    <x v="2"/>
    <x v="9"/>
  </r>
  <r>
    <s v="LINE 11"/>
    <x v="0"/>
    <x v="1"/>
    <s v="2-Low Income Resdiential-GRID"/>
    <n v="2620166.88"/>
    <x v="3"/>
    <x v="9"/>
  </r>
  <r>
    <s v="LINE 12"/>
    <x v="0"/>
    <x v="0"/>
    <s v="1-Resdiential-ESCO"/>
    <n v="1523675.83"/>
    <x v="0"/>
    <x v="10"/>
  </r>
  <r>
    <s v="LINE 12"/>
    <x v="0"/>
    <x v="0"/>
    <s v="1-Resdiential-GRID"/>
    <n v="32663.040000000001"/>
    <x v="1"/>
    <x v="10"/>
  </r>
  <r>
    <s v="LINE 12"/>
    <x v="0"/>
    <x v="0"/>
    <s v="2-Low Income Resdiential-ESCO"/>
    <n v="263588.53000000003"/>
    <x v="2"/>
    <x v="10"/>
  </r>
  <r>
    <s v="LINE 12"/>
    <x v="0"/>
    <x v="0"/>
    <s v="2-Low Income Resdiential-GRID"/>
    <n v="5598.07"/>
    <x v="3"/>
    <x v="10"/>
  </r>
  <r>
    <s v="LINE 12"/>
    <x v="0"/>
    <x v="1"/>
    <s v="1-Resdiential-ESCO"/>
    <n v="294444.67"/>
    <x v="0"/>
    <x v="10"/>
  </r>
  <r>
    <s v="LINE 12"/>
    <x v="0"/>
    <x v="1"/>
    <s v="1-Resdiential-GRID"/>
    <n v="3896.42"/>
    <x v="1"/>
    <x v="10"/>
  </r>
  <r>
    <s v="LINE 12"/>
    <x v="0"/>
    <x v="1"/>
    <s v="2-Low Income Resdiential-ESCO"/>
    <n v="37070.22"/>
    <x v="2"/>
    <x v="10"/>
  </r>
  <r>
    <s v="LINE 12"/>
    <x v="0"/>
    <x v="1"/>
    <s v="2-Low Income Resdiential-GRID"/>
    <n v="1265.77"/>
    <x v="3"/>
    <x v="10"/>
  </r>
  <r>
    <s v="LINE 17"/>
    <x v="0"/>
    <x v="0"/>
    <s v="1-Resdiential-GRID"/>
    <n v="13"/>
    <x v="1"/>
    <x v="11"/>
  </r>
  <r>
    <s v="LINE 17"/>
    <x v="0"/>
    <x v="0"/>
    <s v="2-Low Income Resdiential-ESCO"/>
    <n v="12"/>
    <x v="2"/>
    <x v="11"/>
  </r>
  <r>
    <s v="LINE 17"/>
    <x v="0"/>
    <x v="0"/>
    <s v="2-Low Income Resdiential-GRID"/>
    <n v="1429"/>
    <x v="3"/>
    <x v="11"/>
  </r>
  <r>
    <s v="LINE 17"/>
    <x v="0"/>
    <x v="1"/>
    <s v="1-Resdiential-GRID"/>
    <n v="6"/>
    <x v="1"/>
    <x v="11"/>
  </r>
  <r>
    <s v="LINE 17"/>
    <x v="0"/>
    <x v="1"/>
    <s v="2-Low Income Resdiential-ESCO"/>
    <n v="2"/>
    <x v="2"/>
    <x v="11"/>
  </r>
  <r>
    <s v="LINE 17"/>
    <x v="0"/>
    <x v="1"/>
    <s v="2-Low Income Resdiential-GRID"/>
    <n v="205"/>
    <x v="3"/>
    <x v="11"/>
  </r>
  <r>
    <s v="LINE 19"/>
    <x v="0"/>
    <x v="0"/>
    <s v="1-Resdiential-ESCO"/>
    <n v="28"/>
    <x v="0"/>
    <x v="12"/>
  </r>
  <r>
    <s v="LINE 19"/>
    <x v="0"/>
    <x v="0"/>
    <s v="1-Resdiential-GRID"/>
    <n v="2409"/>
    <x v="1"/>
    <x v="12"/>
  </r>
  <r>
    <s v="LINE 19"/>
    <x v="0"/>
    <x v="0"/>
    <s v="2-Low Income Resdiential-ESCO"/>
    <n v="13"/>
    <x v="2"/>
    <x v="12"/>
  </r>
  <r>
    <s v="LINE 19"/>
    <x v="0"/>
    <x v="0"/>
    <s v="2-Low Income Resdiential-GRID"/>
    <n v="811"/>
    <x v="3"/>
    <x v="12"/>
  </r>
  <r>
    <s v="LINE 19"/>
    <x v="0"/>
    <x v="1"/>
    <s v="1-Resdiential-ESCO"/>
    <n v="3"/>
    <x v="0"/>
    <x v="12"/>
  </r>
  <r>
    <s v="LINE 19"/>
    <x v="0"/>
    <x v="1"/>
    <s v="1-Resdiential-GRID"/>
    <n v="585"/>
    <x v="1"/>
    <x v="12"/>
  </r>
  <r>
    <s v="LINE 19"/>
    <x v="0"/>
    <x v="1"/>
    <s v="2-Low Income Resdiential-ESCO"/>
    <n v="2"/>
    <x v="2"/>
    <x v="12"/>
  </r>
  <r>
    <s v="LINE 19"/>
    <x v="0"/>
    <x v="1"/>
    <s v="2-Low Income Resdiential-GRID"/>
    <n v="153"/>
    <x v="3"/>
    <x v="12"/>
  </r>
  <r>
    <s v="LINE 20"/>
    <x v="0"/>
    <x v="0"/>
    <s v="1-Resdiential-ESCO"/>
    <n v="2384413.4900000002"/>
    <x v="0"/>
    <x v="13"/>
  </r>
  <r>
    <s v="LINE 20"/>
    <x v="0"/>
    <x v="0"/>
    <s v="1-Resdiential-GRID"/>
    <n v="70529398.060000002"/>
    <x v="1"/>
    <x v="13"/>
  </r>
  <r>
    <s v="LINE 20"/>
    <x v="0"/>
    <x v="0"/>
    <s v="2-Low Income Resdiential-ESCO"/>
    <n v="329407.32"/>
    <x v="2"/>
    <x v="13"/>
  </r>
  <r>
    <s v="LINE 20"/>
    <x v="0"/>
    <x v="0"/>
    <s v="2-Low Income Resdiential-GRID"/>
    <n v="7202362.0800000001"/>
    <x v="3"/>
    <x v="13"/>
  </r>
  <r>
    <s v="LINE 20"/>
    <x v="0"/>
    <x v="1"/>
    <s v="1-Resdiential-ESCO"/>
    <n v="325952.62"/>
    <x v="0"/>
    <x v="13"/>
  </r>
  <r>
    <s v="LINE 20"/>
    <x v="0"/>
    <x v="1"/>
    <s v="1-Resdiential-GRID"/>
    <n v="17210913.149999999"/>
    <x v="1"/>
    <x v="13"/>
  </r>
  <r>
    <s v="LINE 20"/>
    <x v="0"/>
    <x v="1"/>
    <s v="2-Low Income Resdiential-ESCO"/>
    <n v="31446.799999999999"/>
    <x v="2"/>
    <x v="13"/>
  </r>
  <r>
    <s v="LINE 20"/>
    <x v="0"/>
    <x v="1"/>
    <s v="2-Low Income Resdiential-GRID"/>
    <n v="1265299.94"/>
    <x v="3"/>
    <x v="13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509"/>
    <x v="0"/>
    <x v="0"/>
  </r>
  <r>
    <s v="LINE 1"/>
    <x v="0"/>
    <x v="0"/>
    <s v="1-Residential-GRID"/>
    <n v="1444"/>
    <x v="1"/>
    <x v="0"/>
  </r>
  <r>
    <s v="LINE 1"/>
    <x v="0"/>
    <x v="0"/>
    <s v="2-Low Income Residential-ESCO"/>
    <n v="129"/>
    <x v="2"/>
    <x v="0"/>
  </r>
  <r>
    <s v="LINE 1"/>
    <x v="0"/>
    <x v="0"/>
    <s v="2-Low Income Residential-GRID"/>
    <n v="35"/>
    <x v="3"/>
    <x v="0"/>
  </r>
  <r>
    <s v="LINE 1"/>
    <x v="0"/>
    <x v="1"/>
    <s v="1-Residential-ESCO"/>
    <n v="511777"/>
    <x v="0"/>
    <x v="0"/>
  </r>
  <r>
    <s v="LINE 1"/>
    <x v="0"/>
    <x v="1"/>
    <s v="1-Residential-GRID"/>
    <n v="500580"/>
    <x v="1"/>
    <x v="0"/>
  </r>
  <r>
    <s v="LINE 1"/>
    <x v="0"/>
    <x v="1"/>
    <s v="2-Low Income Residential-ESCO"/>
    <n v="76615"/>
    <x v="2"/>
    <x v="0"/>
  </r>
  <r>
    <s v="LINE 1"/>
    <x v="0"/>
    <x v="1"/>
    <s v="2-Low Income Residential-GRID"/>
    <n v="65605"/>
    <x v="3"/>
    <x v="0"/>
  </r>
  <r>
    <s v="LINE 2"/>
    <x v="0"/>
    <x v="0"/>
    <s v="1-Residential-ESCO"/>
    <n v="1194"/>
    <x v="0"/>
    <x v="1"/>
  </r>
  <r>
    <s v="LINE 2"/>
    <x v="0"/>
    <x v="0"/>
    <s v="1-Residential-GRID"/>
    <n v="164"/>
    <x v="1"/>
    <x v="1"/>
  </r>
  <r>
    <s v="LINE 2"/>
    <x v="0"/>
    <x v="0"/>
    <s v="2-Low Income Residential-ESCO"/>
    <n v="47"/>
    <x v="2"/>
    <x v="1"/>
  </r>
  <r>
    <s v="LINE 2"/>
    <x v="0"/>
    <x v="0"/>
    <s v="2-Low Income Residential-GRID"/>
    <n v="7"/>
    <x v="3"/>
    <x v="1"/>
  </r>
  <r>
    <s v="LINE 2"/>
    <x v="0"/>
    <x v="1"/>
    <s v="1-Residential-ESCO"/>
    <n v="100050"/>
    <x v="0"/>
    <x v="1"/>
  </r>
  <r>
    <s v="LINE 2"/>
    <x v="0"/>
    <x v="1"/>
    <s v="1-Residential-GRID"/>
    <n v="95469"/>
    <x v="1"/>
    <x v="1"/>
  </r>
  <r>
    <s v="LINE 2"/>
    <x v="0"/>
    <x v="1"/>
    <s v="2-Low Income Residential-ESCO"/>
    <n v="33334"/>
    <x v="2"/>
    <x v="1"/>
  </r>
  <r>
    <s v="LINE 2"/>
    <x v="0"/>
    <x v="1"/>
    <s v="2-Low Income Residential-GRID"/>
    <n v="26775"/>
    <x v="3"/>
    <x v="1"/>
  </r>
  <r>
    <s v="LINE 3"/>
    <x v="0"/>
    <x v="0"/>
    <s v="1-Residential-ESCO"/>
    <n v="558"/>
    <x v="0"/>
    <x v="2"/>
  </r>
  <r>
    <s v="LINE 3"/>
    <x v="0"/>
    <x v="0"/>
    <s v="1-Residential-GRID"/>
    <n v="78"/>
    <x v="1"/>
    <x v="2"/>
  </r>
  <r>
    <s v="LINE 3"/>
    <x v="0"/>
    <x v="0"/>
    <s v="2-Low Income Residential-ESCO"/>
    <n v="12"/>
    <x v="2"/>
    <x v="2"/>
  </r>
  <r>
    <s v="LINE 3"/>
    <x v="0"/>
    <x v="0"/>
    <s v="2-Low Income Residential-GRID"/>
    <n v="3"/>
    <x v="3"/>
    <x v="2"/>
  </r>
  <r>
    <s v="LINE 3"/>
    <x v="0"/>
    <x v="1"/>
    <s v="1-Residential-ESCO"/>
    <n v="33731"/>
    <x v="0"/>
    <x v="2"/>
  </r>
  <r>
    <s v="LINE 3"/>
    <x v="0"/>
    <x v="1"/>
    <s v="1-Residential-GRID"/>
    <n v="34012"/>
    <x v="1"/>
    <x v="2"/>
  </r>
  <r>
    <s v="LINE 3"/>
    <x v="0"/>
    <x v="1"/>
    <s v="2-Low Income Residential-ESCO"/>
    <n v="6025"/>
    <x v="2"/>
    <x v="2"/>
  </r>
  <r>
    <s v="LINE 3"/>
    <x v="0"/>
    <x v="1"/>
    <s v="2-Low Income Residential-GRID"/>
    <n v="5405"/>
    <x v="3"/>
    <x v="2"/>
  </r>
  <r>
    <s v="LINE 4"/>
    <x v="0"/>
    <x v="0"/>
    <s v="1-Residential-ESCO"/>
    <n v="181"/>
    <x v="0"/>
    <x v="3"/>
  </r>
  <r>
    <s v="LINE 4"/>
    <x v="0"/>
    <x v="0"/>
    <s v="1-Residential-GRID"/>
    <n v="27"/>
    <x v="1"/>
    <x v="3"/>
  </r>
  <r>
    <s v="LINE 4"/>
    <x v="0"/>
    <x v="0"/>
    <s v="2-Low Income Residential-ESCO"/>
    <n v="2"/>
    <x v="2"/>
    <x v="3"/>
  </r>
  <r>
    <s v="LINE 4"/>
    <x v="0"/>
    <x v="1"/>
    <s v="1-Residential-ESCO"/>
    <n v="11546"/>
    <x v="0"/>
    <x v="3"/>
  </r>
  <r>
    <s v="LINE 4"/>
    <x v="0"/>
    <x v="1"/>
    <s v="1-Residential-GRID"/>
    <n v="11130"/>
    <x v="1"/>
    <x v="3"/>
  </r>
  <r>
    <s v="LINE 4"/>
    <x v="0"/>
    <x v="1"/>
    <s v="2-Low Income Residential-ESCO"/>
    <n v="2535"/>
    <x v="2"/>
    <x v="3"/>
  </r>
  <r>
    <s v="LINE 4"/>
    <x v="0"/>
    <x v="1"/>
    <s v="2-Low Income Residential-GRID"/>
    <n v="2382"/>
    <x v="3"/>
    <x v="3"/>
  </r>
  <r>
    <s v="LINE 5"/>
    <x v="0"/>
    <x v="0"/>
    <s v="1-Residential-ESCO"/>
    <n v="455"/>
    <x v="0"/>
    <x v="4"/>
  </r>
  <r>
    <s v="LINE 5"/>
    <x v="0"/>
    <x v="0"/>
    <s v="1-Residential-GRID"/>
    <n v="59"/>
    <x v="1"/>
    <x v="4"/>
  </r>
  <r>
    <s v="LINE 5"/>
    <x v="0"/>
    <x v="0"/>
    <s v="2-Low Income Residential-ESCO"/>
    <n v="33"/>
    <x v="2"/>
    <x v="4"/>
  </r>
  <r>
    <s v="LINE 5"/>
    <x v="0"/>
    <x v="0"/>
    <s v="2-Low Income Residential-GRID"/>
    <n v="4"/>
    <x v="3"/>
    <x v="4"/>
  </r>
  <r>
    <s v="LINE 5"/>
    <x v="0"/>
    <x v="1"/>
    <s v="1-Residential-ESCO"/>
    <n v="54773"/>
    <x v="0"/>
    <x v="4"/>
  </r>
  <r>
    <s v="LINE 5"/>
    <x v="0"/>
    <x v="1"/>
    <s v="1-Residential-GRID"/>
    <n v="50327"/>
    <x v="1"/>
    <x v="4"/>
  </r>
  <r>
    <s v="LINE 5"/>
    <x v="0"/>
    <x v="1"/>
    <s v="2-Low Income Residential-ESCO"/>
    <n v="24774"/>
    <x v="2"/>
    <x v="4"/>
  </r>
  <r>
    <s v="LINE 5"/>
    <x v="0"/>
    <x v="1"/>
    <s v="2-Low Income Residential-GRID"/>
    <n v="18988"/>
    <x v="3"/>
    <x v="4"/>
  </r>
  <r>
    <s v="LINE 6"/>
    <x v="0"/>
    <x v="0"/>
    <s v="1-Residential-ESCO"/>
    <n v="260785.44"/>
    <x v="0"/>
    <x v="5"/>
  </r>
  <r>
    <s v="LINE 6"/>
    <x v="0"/>
    <x v="0"/>
    <s v="1-Residential-GRID"/>
    <n v="35554.26"/>
    <x v="1"/>
    <x v="5"/>
  </r>
  <r>
    <s v="LINE 6"/>
    <x v="0"/>
    <x v="0"/>
    <s v="2-Low Income Residential-ESCO"/>
    <n v="10204.98"/>
    <x v="2"/>
    <x v="5"/>
  </r>
  <r>
    <s v="LINE 6"/>
    <x v="0"/>
    <x v="0"/>
    <s v="2-Low Income Residential-GRID"/>
    <n v="2305.12"/>
    <x v="3"/>
    <x v="5"/>
  </r>
  <r>
    <s v="LINE 6"/>
    <x v="0"/>
    <x v="1"/>
    <s v="1-Residential-ESCO"/>
    <n v="18909686.48"/>
    <x v="0"/>
    <x v="5"/>
  </r>
  <r>
    <s v="LINE 6"/>
    <x v="0"/>
    <x v="1"/>
    <s v="1-Residential-GRID"/>
    <n v="17844260.120000001"/>
    <x v="1"/>
    <x v="5"/>
  </r>
  <r>
    <s v="LINE 6"/>
    <x v="0"/>
    <x v="1"/>
    <s v="2-Low Income Residential-ESCO"/>
    <n v="4536991.08"/>
    <x v="2"/>
    <x v="5"/>
  </r>
  <r>
    <s v="LINE 6"/>
    <x v="0"/>
    <x v="1"/>
    <s v="2-Low Income Residential-GRID"/>
    <n v="3897669.3"/>
    <x v="3"/>
    <x v="5"/>
  </r>
  <r>
    <s v="LINE 7"/>
    <x v="0"/>
    <x v="0"/>
    <s v="1-Residential-ESCO"/>
    <n v="115352.91"/>
    <x v="0"/>
    <x v="6"/>
  </r>
  <r>
    <s v="LINE 7"/>
    <x v="0"/>
    <x v="0"/>
    <s v="1-Residential-GRID"/>
    <n v="15116.48"/>
    <x v="1"/>
    <x v="6"/>
  </r>
  <r>
    <s v="LINE 7"/>
    <x v="0"/>
    <x v="0"/>
    <s v="2-Low Income Residential-ESCO"/>
    <n v="14792.28"/>
    <x v="2"/>
    <x v="6"/>
  </r>
  <r>
    <s v="LINE 7"/>
    <x v="0"/>
    <x v="0"/>
    <s v="2-Low Income Residential-GRID"/>
    <n v="698.54"/>
    <x v="3"/>
    <x v="6"/>
  </r>
  <r>
    <s v="LINE 7"/>
    <x v="0"/>
    <x v="1"/>
    <s v="1-Residential-ESCO"/>
    <n v="10420643.880000001"/>
    <x v="0"/>
    <x v="6"/>
  </r>
  <r>
    <s v="LINE 7"/>
    <x v="0"/>
    <x v="1"/>
    <s v="1-Residential-GRID"/>
    <n v="9226575.0999999996"/>
    <x v="1"/>
    <x v="6"/>
  </r>
  <r>
    <s v="LINE 7"/>
    <x v="0"/>
    <x v="1"/>
    <s v="2-Low Income Residential-ESCO"/>
    <n v="3091587.65"/>
    <x v="2"/>
    <x v="6"/>
  </r>
  <r>
    <s v="LINE 7"/>
    <x v="0"/>
    <x v="1"/>
    <s v="2-Low Income Residential-GRID"/>
    <n v="2508237.4900000002"/>
    <x v="3"/>
    <x v="6"/>
  </r>
  <r>
    <s v="LINE 8"/>
    <x v="0"/>
    <x v="0"/>
    <s v="1-Residential-ESCO"/>
    <n v="684005.3"/>
    <x v="0"/>
    <x v="7"/>
  </r>
  <r>
    <s v="LINE 8"/>
    <x v="0"/>
    <x v="0"/>
    <s v="1-Residential-GRID"/>
    <n v="89367.78"/>
    <x v="1"/>
    <x v="7"/>
  </r>
  <r>
    <s v="LINE 8"/>
    <x v="0"/>
    <x v="0"/>
    <s v="2-Low Income Residential-ESCO"/>
    <n v="61650.83"/>
    <x v="2"/>
    <x v="7"/>
  </r>
  <r>
    <s v="LINE 8"/>
    <x v="0"/>
    <x v="0"/>
    <s v="2-Low Income Residential-GRID"/>
    <n v="9901.64"/>
    <x v="3"/>
    <x v="7"/>
  </r>
  <r>
    <s v="LINE 8"/>
    <x v="0"/>
    <x v="1"/>
    <s v="1-Residential-ESCO"/>
    <n v="105622296.39"/>
    <x v="0"/>
    <x v="7"/>
  </r>
  <r>
    <s v="LINE 8"/>
    <x v="0"/>
    <x v="1"/>
    <s v="1-Residential-GRID"/>
    <n v="81755323.989999995"/>
    <x v="1"/>
    <x v="7"/>
  </r>
  <r>
    <s v="LINE 8"/>
    <x v="0"/>
    <x v="1"/>
    <s v="2-Low Income Residential-ESCO"/>
    <n v="54265325.32"/>
    <x v="2"/>
    <x v="7"/>
  </r>
  <r>
    <s v="LINE 8"/>
    <x v="0"/>
    <x v="1"/>
    <s v="2-Low Income Residential-GRID"/>
    <n v="33371092.370000001"/>
    <x v="3"/>
    <x v="7"/>
  </r>
  <r>
    <s v="LINE 9"/>
    <x v="0"/>
    <x v="0"/>
    <s v="1-Residential-ESCO"/>
    <n v="1060143.6499999999"/>
    <x v="0"/>
    <x v="8"/>
  </r>
  <r>
    <s v="LINE 9"/>
    <x v="0"/>
    <x v="0"/>
    <s v="1-Residential-GRID"/>
    <n v="140038.51999999999"/>
    <x v="1"/>
    <x v="8"/>
  </r>
  <r>
    <s v="LINE 9"/>
    <x v="0"/>
    <x v="0"/>
    <s v="2-Low Income Residential-ESCO"/>
    <n v="86648.09"/>
    <x v="2"/>
    <x v="8"/>
  </r>
  <r>
    <s v="LINE 9"/>
    <x v="0"/>
    <x v="0"/>
    <s v="2-Low Income Residential-GRID"/>
    <n v="12905.3"/>
    <x v="3"/>
    <x v="8"/>
  </r>
  <r>
    <s v="LINE 9"/>
    <x v="0"/>
    <x v="1"/>
    <s v="1-Residential-ESCO"/>
    <n v="134952626.75"/>
    <x v="0"/>
    <x v="8"/>
  </r>
  <r>
    <s v="LINE 9"/>
    <x v="0"/>
    <x v="1"/>
    <s v="1-Residential-GRID"/>
    <n v="108826159.20999999"/>
    <x v="1"/>
    <x v="8"/>
  </r>
  <r>
    <s v="LINE 9"/>
    <x v="0"/>
    <x v="1"/>
    <s v="2-Low Income Residential-ESCO"/>
    <n v="61893904.049999997"/>
    <x v="2"/>
    <x v="8"/>
  </r>
  <r>
    <s v="LINE 9"/>
    <x v="0"/>
    <x v="1"/>
    <s v="2-Low Income Residential-GRID"/>
    <n v="39776999.159999996"/>
    <x v="3"/>
    <x v="8"/>
  </r>
  <r>
    <s v="LINE 13"/>
    <x v="0"/>
    <x v="0"/>
    <s v="1-Residential-ESCO"/>
    <n v="2147684.2400000002"/>
    <x v="0"/>
    <x v="9"/>
  </r>
  <r>
    <s v="LINE 13"/>
    <x v="0"/>
    <x v="0"/>
    <s v="1-Residential-GRID"/>
    <n v="299286.2"/>
    <x v="1"/>
    <x v="9"/>
  </r>
  <r>
    <s v="LINE 13"/>
    <x v="0"/>
    <x v="0"/>
    <s v="2-Low Income Residential-ESCO"/>
    <n v="28932.62"/>
    <x v="2"/>
    <x v="9"/>
  </r>
  <r>
    <s v="LINE 13"/>
    <x v="0"/>
    <x v="0"/>
    <s v="2-Low Income Residential-GRID"/>
    <n v="8848"/>
    <x v="3"/>
    <x v="9"/>
  </r>
  <r>
    <s v="LINE 13"/>
    <x v="0"/>
    <x v="1"/>
    <s v="1-Residential-ESCO"/>
    <n v="82995793.010000005"/>
    <x v="0"/>
    <x v="9"/>
  </r>
  <r>
    <s v="LINE 13"/>
    <x v="0"/>
    <x v="1"/>
    <s v="1-Residential-GRID"/>
    <n v="76623169.010000005"/>
    <x v="1"/>
    <x v="9"/>
  </r>
  <r>
    <s v="LINE 13"/>
    <x v="0"/>
    <x v="1"/>
    <s v="2-Low Income Residential-ESCO"/>
    <n v="8073733.25"/>
    <x v="2"/>
    <x v="9"/>
  </r>
  <r>
    <s v="LINE 13"/>
    <x v="0"/>
    <x v="1"/>
    <s v="2-Low Income Residential-GRID"/>
    <n v="7099746.4500000002"/>
    <x v="3"/>
    <x v="9"/>
  </r>
  <r>
    <s v="LINE 17"/>
    <x v="0"/>
    <x v="0"/>
    <s v="1-Residential-ESCO"/>
    <n v="1"/>
    <x v="0"/>
    <x v="10"/>
  </r>
  <r>
    <s v="LINE 17"/>
    <x v="0"/>
    <x v="0"/>
    <s v="2-Low Income Residential-ESCO"/>
    <n v="12"/>
    <x v="2"/>
    <x v="10"/>
  </r>
  <r>
    <s v="LINE 17"/>
    <x v="0"/>
    <x v="0"/>
    <s v="2-Low Income Residential-GRID"/>
    <n v="2"/>
    <x v="3"/>
    <x v="10"/>
  </r>
  <r>
    <s v="LINE 17"/>
    <x v="0"/>
    <x v="1"/>
    <s v="1-Residential-ESCO"/>
    <n v="410"/>
    <x v="0"/>
    <x v="10"/>
  </r>
  <r>
    <s v="LINE 17"/>
    <x v="0"/>
    <x v="1"/>
    <s v="1-Residential-GRID"/>
    <n v="507"/>
    <x v="1"/>
    <x v="10"/>
  </r>
  <r>
    <s v="LINE 17"/>
    <x v="0"/>
    <x v="1"/>
    <s v="2-Low Income Residential-ESCO"/>
    <n v="4656"/>
    <x v="2"/>
    <x v="10"/>
  </r>
  <r>
    <s v="LINE 17"/>
    <x v="0"/>
    <x v="1"/>
    <s v="2-Low Income Residential-GRID"/>
    <n v="4314"/>
    <x v="3"/>
    <x v="10"/>
  </r>
  <r>
    <s v="LINE 19"/>
    <x v="0"/>
    <x v="0"/>
    <s v="1-Residential-ESCO"/>
    <n v="25"/>
    <x v="0"/>
    <x v="11"/>
  </r>
  <r>
    <s v="LINE 19"/>
    <x v="0"/>
    <x v="0"/>
    <s v="1-Residential-GRID"/>
    <n v="5"/>
    <x v="1"/>
    <x v="11"/>
  </r>
  <r>
    <s v="LINE 19"/>
    <x v="0"/>
    <x v="0"/>
    <s v="2-Low Income Residential-ESCO"/>
    <n v="1"/>
    <x v="2"/>
    <x v="11"/>
  </r>
  <r>
    <s v="LINE 19"/>
    <x v="0"/>
    <x v="1"/>
    <s v="1-Residential-ESCO"/>
    <n v="5526"/>
    <x v="0"/>
    <x v="11"/>
  </r>
  <r>
    <s v="LINE 19"/>
    <x v="0"/>
    <x v="1"/>
    <s v="1-Residential-GRID"/>
    <n v="5641"/>
    <x v="1"/>
    <x v="11"/>
  </r>
  <r>
    <s v="LINE 19"/>
    <x v="0"/>
    <x v="1"/>
    <s v="2-Low Income Residential-ESCO"/>
    <n v="1607"/>
    <x v="2"/>
    <x v="11"/>
  </r>
  <r>
    <s v="LINE 19"/>
    <x v="0"/>
    <x v="1"/>
    <s v="2-Low Income Residential-GRID"/>
    <n v="1609"/>
    <x v="3"/>
    <x v="11"/>
  </r>
  <r>
    <s v="LINE 20"/>
    <x v="0"/>
    <x v="0"/>
    <s v="1-Residential-ESCO"/>
    <n v="1276684.71"/>
    <x v="0"/>
    <x v="12"/>
  </r>
  <r>
    <s v="LINE 20"/>
    <x v="0"/>
    <x v="0"/>
    <s v="1-Residential-GRID"/>
    <n v="188137.88"/>
    <x v="1"/>
    <x v="12"/>
  </r>
  <r>
    <s v="LINE 20"/>
    <x v="0"/>
    <x v="0"/>
    <s v="2-Low Income Residential-ESCO"/>
    <n v="17806.740000000002"/>
    <x v="2"/>
    <x v="12"/>
  </r>
  <r>
    <s v="LINE 20"/>
    <x v="0"/>
    <x v="0"/>
    <s v="2-Low Income Residential-GRID"/>
    <n v="5343.3"/>
    <x v="3"/>
    <x v="12"/>
  </r>
  <r>
    <s v="LINE 20"/>
    <x v="0"/>
    <x v="1"/>
    <s v="1-Residential-ESCO"/>
    <n v="64439251.119999997"/>
    <x v="0"/>
    <x v="12"/>
  </r>
  <r>
    <s v="LINE 20"/>
    <x v="0"/>
    <x v="1"/>
    <s v="1-Residential-GRID"/>
    <n v="56913864.350000001"/>
    <x v="1"/>
    <x v="12"/>
  </r>
  <r>
    <s v="LINE 20"/>
    <x v="0"/>
    <x v="1"/>
    <s v="2-Low Income Residential-ESCO"/>
    <n v="6954609.6299999999"/>
    <x v="2"/>
    <x v="12"/>
  </r>
  <r>
    <s v="LINE 20"/>
    <x v="0"/>
    <x v="1"/>
    <s v="2-Low Income Residential-GRID"/>
    <n v="5967843.9900000002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1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40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9"/>
        <item m="1" x="38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7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39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7" firstHeaderRow="1" firstDataRow="3" firstDataCol="1"/>
  <pivotFields count="7">
    <pivotField showAll="0" defaultSubtotal="0"/>
    <pivotField axis="axisCol" showAll="0" defaultSubtotal="0">
      <items count="40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9"/>
        <item m="1" x="38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7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3"/>
    </i>
    <i r="1">
      <x v="4"/>
    </i>
  </rowItems>
  <colFields count="2">
    <field x="1"/>
    <field x="2"/>
  </colFields>
  <colItems count="2">
    <i>
      <x v="39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35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2">
        <item x="0"/>
        <item x="1"/>
      </items>
    </pivotField>
    <pivotField axis="axisCol" showAll="0" defaultSubtotal="0">
      <items count="3">
        <item x="0"/>
        <item x="1"/>
        <item h="1" x="2"/>
      </items>
    </pivotField>
    <pivotField showAll="0" defaultSubtotal="0"/>
    <pivotField dataField="1" subtotalTop="0" showAll="0" defaultSubtotal="0"/>
    <pivotField axis="axisRow" showAll="0" defaultSubtotal="0">
      <items count="5">
        <item x="2"/>
        <item h="1" x="3"/>
        <item x="0"/>
        <item h="1" x="1"/>
        <item h="1" x="4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36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2">
        <item x="0"/>
        <item x="1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5">
        <item h="1" x="2"/>
        <item x="3"/>
        <item h="1" x="0"/>
        <item x="1"/>
        <item h="1" x="4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9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0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30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30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81" t="s">
        <v>310</v>
      </c>
      <c r="B2" s="282"/>
    </row>
    <row r="3" spans="1:6" ht="29" x14ac:dyDescent="0.35">
      <c r="A3" s="196" t="s">
        <v>82</v>
      </c>
      <c r="B3" s="193" t="s">
        <v>86</v>
      </c>
    </row>
    <row r="4" spans="1:6" ht="29" x14ac:dyDescent="0.35">
      <c r="A4" s="196" t="s">
        <v>83</v>
      </c>
      <c r="B4" s="193" t="s">
        <v>87</v>
      </c>
    </row>
    <row r="5" spans="1:6" x14ac:dyDescent="0.35">
      <c r="A5" s="196" t="s">
        <v>84</v>
      </c>
      <c r="B5" s="193" t="s">
        <v>88</v>
      </c>
    </row>
    <row r="6" spans="1:6" x14ac:dyDescent="0.35">
      <c r="A6" s="196" t="s">
        <v>85</v>
      </c>
      <c r="B6" s="193" t="s">
        <v>89</v>
      </c>
    </row>
    <row r="7" spans="1:6" x14ac:dyDescent="0.35">
      <c r="A7" s="196" t="s">
        <v>91</v>
      </c>
      <c r="B7" s="193" t="s">
        <v>90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81" t="s">
        <v>340</v>
      </c>
      <c r="B11" s="282"/>
      <c r="D11" s="283" t="s">
        <v>341</v>
      </c>
      <c r="E11" s="284"/>
      <c r="F11" s="285"/>
    </row>
    <row r="12" spans="1:6" ht="29" x14ac:dyDescent="0.35">
      <c r="A12" s="194" t="s">
        <v>92</v>
      </c>
      <c r="B12" s="184" t="s">
        <v>326</v>
      </c>
      <c r="D12" s="200" t="s">
        <v>93</v>
      </c>
      <c r="E12" s="200" t="s">
        <v>94</v>
      </c>
      <c r="F12" s="200" t="s">
        <v>95</v>
      </c>
    </row>
    <row r="13" spans="1:6" x14ac:dyDescent="0.35">
      <c r="A13" s="194" t="s">
        <v>104</v>
      </c>
      <c r="B13" s="184" t="s">
        <v>327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105</v>
      </c>
      <c r="B14" s="184" t="s">
        <v>328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106</v>
      </c>
      <c r="B15" s="184" t="s">
        <v>329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142</v>
      </c>
      <c r="B16" s="184" t="s">
        <v>330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143</v>
      </c>
      <c r="B17" s="184" t="s">
        <v>331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144</v>
      </c>
      <c r="B18" s="184" t="s">
        <v>332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145</v>
      </c>
      <c r="B19" s="184" t="s">
        <v>333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146</v>
      </c>
      <c r="B20" s="184" t="s">
        <v>334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147</v>
      </c>
      <c r="B21" s="184" t="s">
        <v>339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148</v>
      </c>
      <c r="B22" s="184" t="s">
        <v>321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149</v>
      </c>
      <c r="B23" s="184" t="s">
        <v>322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150</v>
      </c>
      <c r="B24" s="184" t="s">
        <v>338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151</v>
      </c>
      <c r="B25" s="184" t="s">
        <v>323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152</v>
      </c>
      <c r="B26" s="184" t="s">
        <v>324</v>
      </c>
      <c r="D26" s="197">
        <v>43922</v>
      </c>
      <c r="E26" s="199" t="s">
        <v>136</v>
      </c>
      <c r="F26" s="198">
        <v>43953</v>
      </c>
    </row>
    <row r="27" spans="1:6" x14ac:dyDescent="0.35">
      <c r="A27" s="194" t="s">
        <v>153</v>
      </c>
      <c r="B27" s="184" t="s">
        <v>325</v>
      </c>
      <c r="D27" s="197">
        <v>43952</v>
      </c>
      <c r="E27" s="199" t="s">
        <v>136</v>
      </c>
      <c r="F27" s="198">
        <v>43981</v>
      </c>
    </row>
    <row r="28" spans="1:6" x14ac:dyDescent="0.35">
      <c r="A28" s="194" t="s">
        <v>154</v>
      </c>
      <c r="B28" s="184" t="s">
        <v>335</v>
      </c>
      <c r="D28" s="197">
        <v>43983</v>
      </c>
      <c r="E28" s="199" t="s">
        <v>136</v>
      </c>
      <c r="F28" s="198">
        <v>44009</v>
      </c>
    </row>
    <row r="29" spans="1:6" x14ac:dyDescent="0.35">
      <c r="A29" s="194" t="s">
        <v>155</v>
      </c>
      <c r="B29" s="184" t="s">
        <v>337</v>
      </c>
      <c r="D29" s="197">
        <v>44013</v>
      </c>
      <c r="E29" s="199" t="s">
        <v>136</v>
      </c>
      <c r="F29" s="198">
        <v>44044</v>
      </c>
    </row>
    <row r="30" spans="1:6" x14ac:dyDescent="0.35">
      <c r="A30" s="194" t="s">
        <v>156</v>
      </c>
      <c r="B30" s="184" t="s">
        <v>336</v>
      </c>
      <c r="D30" s="197">
        <v>44044</v>
      </c>
      <c r="E30" s="199" t="s">
        <v>136</v>
      </c>
      <c r="F30" s="198">
        <v>44072</v>
      </c>
    </row>
    <row r="31" spans="1:6" x14ac:dyDescent="0.35">
      <c r="D31" s="197">
        <v>44075</v>
      </c>
      <c r="E31" s="199" t="s">
        <v>136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81" t="s">
        <v>309</v>
      </c>
      <c r="B35" s="282"/>
    </row>
    <row r="36" spans="1:6" x14ac:dyDescent="0.35">
      <c r="A36" s="194" t="s">
        <v>140</v>
      </c>
      <c r="B36" s="184" t="s">
        <v>141</v>
      </c>
    </row>
    <row r="37" spans="1:6" x14ac:dyDescent="0.35">
      <c r="A37" s="194" t="s">
        <v>137</v>
      </c>
      <c r="B37" s="184" t="s">
        <v>138</v>
      </c>
    </row>
    <row r="38" spans="1:6" x14ac:dyDescent="0.35">
      <c r="A38" s="194"/>
      <c r="B38" s="184" t="s">
        <v>139</v>
      </c>
    </row>
    <row r="39" spans="1:6" x14ac:dyDescent="0.35">
      <c r="A39" s="194" t="s">
        <v>159</v>
      </c>
      <c r="B39" s="184" t="s">
        <v>160</v>
      </c>
    </row>
    <row r="40" spans="1:6" x14ac:dyDescent="0.35">
      <c r="A40" s="194"/>
      <c r="B40" s="184" t="s">
        <v>161</v>
      </c>
    </row>
    <row r="41" spans="1:6" x14ac:dyDescent="0.35">
      <c r="A41" s="194" t="s">
        <v>158</v>
      </c>
      <c r="B41" s="184" t="s">
        <v>162</v>
      </c>
    </row>
    <row r="42" spans="1:6" x14ac:dyDescent="0.35">
      <c r="A42" s="194"/>
      <c r="B42" s="184" t="s">
        <v>163</v>
      </c>
    </row>
    <row r="43" spans="1:6" ht="29" x14ac:dyDescent="0.35">
      <c r="A43" s="194" t="s">
        <v>157</v>
      </c>
      <c r="B43" s="184" t="s">
        <v>164</v>
      </c>
    </row>
    <row r="44" spans="1:6" ht="29" x14ac:dyDescent="0.35">
      <c r="A44" s="194"/>
      <c r="B44" s="184" t="s">
        <v>165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308</v>
      </c>
      <c r="B48" s="184" t="s">
        <v>343</v>
      </c>
      <c r="C48" s="205" t="s">
        <v>350</v>
      </c>
    </row>
    <row r="49" spans="1:3" ht="29" x14ac:dyDescent="0.35">
      <c r="A49" s="194" t="s">
        <v>344</v>
      </c>
      <c r="B49" s="184" t="s">
        <v>345</v>
      </c>
      <c r="C49" s="205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89" t="s">
        <v>101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182</v>
      </c>
      <c r="C2005" s="177">
        <v>2020</v>
      </c>
      <c r="D2005" s="180">
        <v>1</v>
      </c>
      <c r="E2005" s="180" t="s">
        <v>254</v>
      </c>
      <c r="F2005" s="181">
        <v>10</v>
      </c>
      <c r="G2005" s="180" t="s">
        <v>239</v>
      </c>
      <c r="H2005" s="180">
        <v>616</v>
      </c>
      <c r="I2005" s="180" t="s">
        <v>200</v>
      </c>
      <c r="J2005" s="180" t="s">
        <v>126</v>
      </c>
      <c r="K2005" s="180" t="s">
        <v>198</v>
      </c>
      <c r="L2005" s="180">
        <v>4513</v>
      </c>
      <c r="M2005" s="180" t="s">
        <v>241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182</v>
      </c>
      <c r="C2006" s="177">
        <v>2020</v>
      </c>
      <c r="D2006" s="180">
        <v>1</v>
      </c>
      <c r="E2006" s="180" t="s">
        <v>254</v>
      </c>
      <c r="F2006" s="181">
        <v>1</v>
      </c>
      <c r="G2006" s="180" t="s">
        <v>184</v>
      </c>
      <c r="H2006" s="180">
        <v>603</v>
      </c>
      <c r="I2006" s="180" t="s">
        <v>197</v>
      </c>
      <c r="J2006" s="180" t="s">
        <v>126</v>
      </c>
      <c r="K2006" s="180" t="s">
        <v>198</v>
      </c>
      <c r="L2006" s="180">
        <v>200</v>
      </c>
      <c r="M2006" s="180" t="s">
        <v>211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182</v>
      </c>
      <c r="C2007" s="177">
        <v>2020</v>
      </c>
      <c r="D2007" s="180">
        <v>1</v>
      </c>
      <c r="E2007" s="180" t="s">
        <v>254</v>
      </c>
      <c r="F2007" s="181">
        <v>3</v>
      </c>
      <c r="G2007" s="180" t="s">
        <v>190</v>
      </c>
      <c r="H2007" s="180">
        <v>954</v>
      </c>
      <c r="I2007" s="180" t="s">
        <v>238</v>
      </c>
      <c r="J2007" s="180" t="s">
        <v>120</v>
      </c>
      <c r="K2007" s="180" t="s">
        <v>217</v>
      </c>
      <c r="L2007" s="180">
        <v>4532</v>
      </c>
      <c r="M2007" s="180" t="s">
        <v>201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188</v>
      </c>
      <c r="C2008" s="177">
        <v>2020</v>
      </c>
      <c r="D2008" s="180">
        <v>1</v>
      </c>
      <c r="E2008" s="180" t="s">
        <v>254</v>
      </c>
      <c r="F2008" s="181">
        <v>1</v>
      </c>
      <c r="G2008" s="180" t="s">
        <v>184</v>
      </c>
      <c r="H2008" s="180">
        <v>5</v>
      </c>
      <c r="I2008" s="180" t="s">
        <v>191</v>
      </c>
      <c r="J2008" s="180" t="s">
        <v>116</v>
      </c>
      <c r="K2008" s="180" t="s">
        <v>186</v>
      </c>
      <c r="L2008" s="180">
        <v>200</v>
      </c>
      <c r="M2008" s="180" t="s">
        <v>211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182</v>
      </c>
      <c r="C2009" s="177">
        <v>2020</v>
      </c>
      <c r="D2009" s="180">
        <v>1</v>
      </c>
      <c r="E2009" s="180" t="s">
        <v>254</v>
      </c>
      <c r="F2009" s="181">
        <v>1</v>
      </c>
      <c r="G2009" s="180" t="s">
        <v>184</v>
      </c>
      <c r="H2009" s="180">
        <v>11</v>
      </c>
      <c r="I2009" s="180" t="s">
        <v>284</v>
      </c>
      <c r="J2009" s="180" t="s">
        <v>116</v>
      </c>
      <c r="K2009" s="180" t="s">
        <v>186</v>
      </c>
      <c r="L2009" s="180">
        <v>200</v>
      </c>
      <c r="M2009" s="180" t="s">
        <v>211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182</v>
      </c>
      <c r="C2010" s="177">
        <v>2020</v>
      </c>
      <c r="D2010" s="180">
        <v>1</v>
      </c>
      <c r="E2010" s="180" t="s">
        <v>254</v>
      </c>
      <c r="F2010" s="181">
        <v>10</v>
      </c>
      <c r="G2010" s="180" t="s">
        <v>239</v>
      </c>
      <c r="H2010" s="180">
        <v>5</v>
      </c>
      <c r="I2010" s="180" t="s">
        <v>191</v>
      </c>
      <c r="J2010" s="180" t="s">
        <v>116</v>
      </c>
      <c r="K2010" s="180" t="s">
        <v>186</v>
      </c>
      <c r="L2010" s="180">
        <v>207</v>
      </c>
      <c r="M2010" s="180" t="s">
        <v>244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182</v>
      </c>
      <c r="C2011" s="177">
        <v>2020</v>
      </c>
      <c r="D2011" s="180">
        <v>1</v>
      </c>
      <c r="E2011" s="180" t="s">
        <v>254</v>
      </c>
      <c r="F2011" s="181">
        <v>5</v>
      </c>
      <c r="G2011" s="180" t="s">
        <v>196</v>
      </c>
      <c r="H2011" s="180">
        <v>950</v>
      </c>
      <c r="I2011" s="180" t="s">
        <v>185</v>
      </c>
      <c r="J2011" s="180" t="s">
        <v>116</v>
      </c>
      <c r="K2011" s="180" t="s">
        <v>186</v>
      </c>
      <c r="L2011" s="180">
        <v>4552</v>
      </c>
      <c r="M2011" s="180" t="s">
        <v>277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182</v>
      </c>
      <c r="C2012" s="177">
        <v>2020</v>
      </c>
      <c r="D2012" s="180">
        <v>1</v>
      </c>
      <c r="E2012" s="180" t="s">
        <v>254</v>
      </c>
      <c r="F2012" s="181">
        <v>3</v>
      </c>
      <c r="G2012" s="180" t="s">
        <v>190</v>
      </c>
      <c r="H2012" s="180">
        <v>950</v>
      </c>
      <c r="I2012" s="180" t="s">
        <v>185</v>
      </c>
      <c r="J2012" s="180" t="s">
        <v>116</v>
      </c>
      <c r="K2012" s="180" t="s">
        <v>186</v>
      </c>
      <c r="L2012" s="180">
        <v>4532</v>
      </c>
      <c r="M2012" s="180" t="s">
        <v>201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188</v>
      </c>
      <c r="C2013" s="177">
        <v>2020</v>
      </c>
      <c r="D2013" s="180">
        <v>1</v>
      </c>
      <c r="E2013" s="180" t="s">
        <v>254</v>
      </c>
      <c r="F2013" s="181">
        <v>1</v>
      </c>
      <c r="G2013" s="180" t="s">
        <v>184</v>
      </c>
      <c r="H2013" s="180">
        <v>953</v>
      </c>
      <c r="I2013" s="180" t="s">
        <v>214</v>
      </c>
      <c r="J2013" s="180" t="s">
        <v>119</v>
      </c>
      <c r="K2013" s="180" t="s">
        <v>215</v>
      </c>
      <c r="L2013" s="180">
        <v>4512</v>
      </c>
      <c r="M2013" s="180" t="s">
        <v>187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188</v>
      </c>
      <c r="C2014" s="177">
        <v>2020</v>
      </c>
      <c r="D2014" s="180">
        <v>1</v>
      </c>
      <c r="E2014" s="180" t="s">
        <v>254</v>
      </c>
      <c r="F2014" s="181">
        <v>1</v>
      </c>
      <c r="G2014" s="180" t="s">
        <v>184</v>
      </c>
      <c r="H2014" s="180">
        <v>950</v>
      </c>
      <c r="I2014" s="180" t="s">
        <v>185</v>
      </c>
      <c r="J2014" s="180" t="s">
        <v>116</v>
      </c>
      <c r="K2014" s="180" t="s">
        <v>186</v>
      </c>
      <c r="L2014" s="180">
        <v>4512</v>
      </c>
      <c r="M2014" s="180" t="s">
        <v>187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182</v>
      </c>
      <c r="C2015" s="177">
        <v>2020</v>
      </c>
      <c r="D2015" s="180">
        <v>1</v>
      </c>
      <c r="E2015" s="180" t="s">
        <v>254</v>
      </c>
      <c r="F2015" s="181">
        <v>10</v>
      </c>
      <c r="G2015" s="180" t="s">
        <v>239</v>
      </c>
      <c r="H2015" s="180">
        <v>950</v>
      </c>
      <c r="I2015" s="180" t="s">
        <v>185</v>
      </c>
      <c r="J2015" s="180" t="s">
        <v>116</v>
      </c>
      <c r="K2015" s="180" t="s">
        <v>186</v>
      </c>
      <c r="L2015" s="180">
        <v>4513</v>
      </c>
      <c r="M2015" s="180" t="s">
        <v>241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182</v>
      </c>
      <c r="C2016" s="177">
        <v>2020</v>
      </c>
      <c r="D2016" s="180">
        <v>1</v>
      </c>
      <c r="E2016" s="180" t="s">
        <v>254</v>
      </c>
      <c r="F2016" s="181">
        <v>6</v>
      </c>
      <c r="G2016" s="180" t="s">
        <v>193</v>
      </c>
      <c r="H2016" s="180">
        <v>626</v>
      </c>
      <c r="I2016" s="180" t="s">
        <v>269</v>
      </c>
      <c r="J2016" s="180" t="s">
        <v>133</v>
      </c>
      <c r="K2016" s="180" t="s">
        <v>213</v>
      </c>
      <c r="L2016" s="180">
        <v>700</v>
      </c>
      <c r="M2016" s="180" t="s">
        <v>194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188</v>
      </c>
      <c r="C2017" s="177">
        <v>2020</v>
      </c>
      <c r="D2017" s="180">
        <v>1</v>
      </c>
      <c r="E2017" s="180" t="s">
        <v>254</v>
      </c>
      <c r="F2017" s="181">
        <v>3</v>
      </c>
      <c r="G2017" s="180" t="s">
        <v>190</v>
      </c>
      <c r="H2017" s="180">
        <v>951</v>
      </c>
      <c r="I2017" s="180" t="s">
        <v>251</v>
      </c>
      <c r="J2017" s="180" t="s">
        <v>127</v>
      </c>
      <c r="K2017" s="180" t="s">
        <v>250</v>
      </c>
      <c r="L2017" s="180">
        <v>4532</v>
      </c>
      <c r="M2017" s="180" t="s">
        <v>201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188</v>
      </c>
      <c r="C2018" s="177">
        <v>2020</v>
      </c>
      <c r="D2018" s="180">
        <v>1</v>
      </c>
      <c r="E2018" s="180" t="s">
        <v>254</v>
      </c>
      <c r="F2018" s="181">
        <v>3</v>
      </c>
      <c r="G2018" s="180" t="s">
        <v>190</v>
      </c>
      <c r="H2018" s="180">
        <v>955</v>
      </c>
      <c r="I2018" s="180" t="s">
        <v>283</v>
      </c>
      <c r="J2018" s="180" t="s">
        <v>128</v>
      </c>
      <c r="K2018" s="180" t="s">
        <v>264</v>
      </c>
      <c r="L2018" s="180">
        <v>4532</v>
      </c>
      <c r="M2018" s="180" t="s">
        <v>201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182</v>
      </c>
      <c r="C2019" s="177">
        <v>2020</v>
      </c>
      <c r="D2019" s="180">
        <v>1</v>
      </c>
      <c r="E2019" s="180" t="s">
        <v>254</v>
      </c>
      <c r="F2019" s="181">
        <v>6</v>
      </c>
      <c r="G2019" s="180" t="s">
        <v>193</v>
      </c>
      <c r="H2019" s="180">
        <v>612</v>
      </c>
      <c r="I2019" s="180" t="s">
        <v>224</v>
      </c>
      <c r="J2019" s="180" t="s">
        <v>117</v>
      </c>
      <c r="K2019" s="180" t="s">
        <v>225</v>
      </c>
      <c r="L2019" s="180">
        <v>700</v>
      </c>
      <c r="M2019" s="180" t="s">
        <v>194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188</v>
      </c>
      <c r="C2020" s="177">
        <v>2020</v>
      </c>
      <c r="D2020" s="180">
        <v>1</v>
      </c>
      <c r="E2020" s="180" t="s">
        <v>254</v>
      </c>
      <c r="F2020" s="181">
        <v>3</v>
      </c>
      <c r="G2020" s="180" t="s">
        <v>190</v>
      </c>
      <c r="H2020" s="180">
        <v>621</v>
      </c>
      <c r="I2020" s="180" t="s">
        <v>260</v>
      </c>
      <c r="J2020" s="180" t="s">
        <v>117</v>
      </c>
      <c r="K2020" s="180" t="s">
        <v>225</v>
      </c>
      <c r="L2020" s="180">
        <v>4532</v>
      </c>
      <c r="M2020" s="180" t="s">
        <v>201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182</v>
      </c>
      <c r="C2021" s="177">
        <v>2020</v>
      </c>
      <c r="D2021" s="180">
        <v>1</v>
      </c>
      <c r="E2021" s="180" t="s">
        <v>254</v>
      </c>
      <c r="F2021" s="181">
        <v>6</v>
      </c>
      <c r="G2021" s="180" t="s">
        <v>193</v>
      </c>
      <c r="H2021" s="180">
        <v>607</v>
      </c>
      <c r="I2021" s="180" t="s">
        <v>294</v>
      </c>
      <c r="J2021" s="180" t="s">
        <v>131</v>
      </c>
      <c r="K2021" s="180" t="s">
        <v>281</v>
      </c>
      <c r="L2021" s="180">
        <v>700</v>
      </c>
      <c r="M2021" s="180" t="s">
        <v>194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188</v>
      </c>
      <c r="C2022" s="177">
        <v>2020</v>
      </c>
      <c r="D2022" s="180">
        <v>1</v>
      </c>
      <c r="E2022" s="180" t="s">
        <v>254</v>
      </c>
      <c r="F2022" s="181">
        <v>60</v>
      </c>
      <c r="G2022" s="180" t="s">
        <v>213</v>
      </c>
      <c r="H2022" s="180">
        <v>624</v>
      </c>
      <c r="I2022" s="180" t="s">
        <v>227</v>
      </c>
      <c r="J2022" s="180" t="s">
        <v>125</v>
      </c>
      <c r="K2022" s="180" t="s">
        <v>228</v>
      </c>
      <c r="L2022" s="180">
        <v>4563</v>
      </c>
      <c r="M2022" s="180" t="s">
        <v>229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188</v>
      </c>
      <c r="C2023" s="177">
        <v>2020</v>
      </c>
      <c r="D2023" s="180">
        <v>1</v>
      </c>
      <c r="E2023" s="180" t="s">
        <v>254</v>
      </c>
      <c r="F2023" s="181">
        <v>1</v>
      </c>
      <c r="G2023" s="180" t="s">
        <v>184</v>
      </c>
      <c r="H2023" s="180">
        <v>905</v>
      </c>
      <c r="I2023" s="180" t="s">
        <v>273</v>
      </c>
      <c r="J2023" s="180" t="s">
        <v>123</v>
      </c>
      <c r="K2023" s="180" t="s">
        <v>243</v>
      </c>
      <c r="L2023" s="180">
        <v>4512</v>
      </c>
      <c r="M2023" s="180" t="s">
        <v>187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182</v>
      </c>
      <c r="C2024" s="177">
        <v>2020</v>
      </c>
      <c r="D2024" s="180">
        <v>1</v>
      </c>
      <c r="E2024" s="180" t="s">
        <v>254</v>
      </c>
      <c r="F2024" s="181">
        <v>5</v>
      </c>
      <c r="G2024" s="180" t="s">
        <v>196</v>
      </c>
      <c r="H2024" s="180">
        <v>616</v>
      </c>
      <c r="I2024" s="180" t="s">
        <v>200</v>
      </c>
      <c r="J2024" s="180" t="s">
        <v>126</v>
      </c>
      <c r="K2024" s="180" t="s">
        <v>198</v>
      </c>
      <c r="L2024" s="180">
        <v>4552</v>
      </c>
      <c r="M2024" s="180" t="s">
        <v>277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182</v>
      </c>
      <c r="C2025" s="177">
        <v>2020</v>
      </c>
      <c r="D2025" s="180">
        <v>1</v>
      </c>
      <c r="E2025" s="180" t="s">
        <v>254</v>
      </c>
      <c r="F2025" s="181">
        <v>1</v>
      </c>
      <c r="G2025" s="180" t="s">
        <v>184</v>
      </c>
      <c r="H2025" s="180">
        <v>1</v>
      </c>
      <c r="I2025" s="180" t="s">
        <v>230</v>
      </c>
      <c r="J2025" s="180" t="s">
        <v>122</v>
      </c>
      <c r="K2025" s="180" t="s">
        <v>231</v>
      </c>
      <c r="L2025" s="180">
        <v>200</v>
      </c>
      <c r="M2025" s="180" t="s">
        <v>211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182</v>
      </c>
      <c r="C2026" s="177">
        <v>2020</v>
      </c>
      <c r="D2026" s="180">
        <v>1</v>
      </c>
      <c r="E2026" s="180" t="s">
        <v>254</v>
      </c>
      <c r="F2026" s="181">
        <v>3</v>
      </c>
      <c r="G2026" s="180" t="s">
        <v>190</v>
      </c>
      <c r="H2026" s="180">
        <v>11</v>
      </c>
      <c r="I2026" s="180" t="s">
        <v>284</v>
      </c>
      <c r="J2026" s="180" t="s">
        <v>116</v>
      </c>
      <c r="K2026" s="180" t="s">
        <v>186</v>
      </c>
      <c r="L2026" s="180">
        <v>300</v>
      </c>
      <c r="M2026" s="180" t="s">
        <v>192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182</v>
      </c>
      <c r="C2027" s="177">
        <v>2020</v>
      </c>
      <c r="D2027" s="180">
        <v>1</v>
      </c>
      <c r="E2027" s="180" t="s">
        <v>254</v>
      </c>
      <c r="F2027" s="181">
        <v>3</v>
      </c>
      <c r="G2027" s="180" t="s">
        <v>190</v>
      </c>
      <c r="H2027" s="180">
        <v>5</v>
      </c>
      <c r="I2027" s="180" t="s">
        <v>191</v>
      </c>
      <c r="J2027" s="180" t="s">
        <v>116</v>
      </c>
      <c r="K2027" s="180" t="s">
        <v>186</v>
      </c>
      <c r="L2027" s="180">
        <v>300</v>
      </c>
      <c r="M2027" s="180" t="s">
        <v>192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188</v>
      </c>
      <c r="C2028" s="177">
        <v>2020</v>
      </c>
      <c r="D2028" s="180">
        <v>1</v>
      </c>
      <c r="E2028" s="180" t="s">
        <v>254</v>
      </c>
      <c r="F2028" s="181">
        <v>3</v>
      </c>
      <c r="G2028" s="180" t="s">
        <v>190</v>
      </c>
      <c r="H2028" s="180">
        <v>10</v>
      </c>
      <c r="I2028" s="180" t="s">
        <v>252</v>
      </c>
      <c r="J2028" s="180" t="s">
        <v>119</v>
      </c>
      <c r="K2028" s="180" t="s">
        <v>215</v>
      </c>
      <c r="L2028" s="180">
        <v>300</v>
      </c>
      <c r="M2028" s="180" t="s">
        <v>192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182</v>
      </c>
      <c r="C2029" s="177">
        <v>2020</v>
      </c>
      <c r="D2029" s="180">
        <v>1</v>
      </c>
      <c r="E2029" s="180" t="s">
        <v>254</v>
      </c>
      <c r="F2029" s="181">
        <v>75</v>
      </c>
      <c r="G2029" s="180" t="s">
        <v>213</v>
      </c>
      <c r="H2029" s="180">
        <v>950</v>
      </c>
      <c r="I2029" s="180" t="s">
        <v>185</v>
      </c>
      <c r="J2029" s="180" t="s">
        <v>116</v>
      </c>
      <c r="K2029" s="180" t="s">
        <v>186</v>
      </c>
      <c r="L2029" s="180">
        <v>4575</v>
      </c>
      <c r="M2029" s="180" t="s">
        <v>213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182</v>
      </c>
      <c r="C2030" s="177">
        <v>2020</v>
      </c>
      <c r="D2030" s="180">
        <v>1</v>
      </c>
      <c r="E2030" s="180" t="s">
        <v>254</v>
      </c>
      <c r="F2030" s="181">
        <v>3</v>
      </c>
      <c r="G2030" s="180" t="s">
        <v>190</v>
      </c>
      <c r="H2030" s="180">
        <v>8</v>
      </c>
      <c r="I2030" s="180" t="s">
        <v>249</v>
      </c>
      <c r="J2030" s="180" t="s">
        <v>127</v>
      </c>
      <c r="K2030" s="180" t="s">
        <v>250</v>
      </c>
      <c r="L2030" s="180">
        <v>300</v>
      </c>
      <c r="M2030" s="180" t="s">
        <v>192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182</v>
      </c>
      <c r="C2031" s="177">
        <v>2020</v>
      </c>
      <c r="D2031" s="180">
        <v>1</v>
      </c>
      <c r="E2031" s="180" t="s">
        <v>254</v>
      </c>
      <c r="F2031" s="181">
        <v>1</v>
      </c>
      <c r="G2031" s="180" t="s">
        <v>184</v>
      </c>
      <c r="H2031" s="180">
        <v>903</v>
      </c>
      <c r="I2031" s="180" t="s">
        <v>240</v>
      </c>
      <c r="J2031" s="180" t="s">
        <v>122</v>
      </c>
      <c r="K2031" s="180" t="s">
        <v>231</v>
      </c>
      <c r="L2031" s="180">
        <v>4512</v>
      </c>
      <c r="M2031" s="180" t="s">
        <v>187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182</v>
      </c>
      <c r="C2032" s="177">
        <v>2020</v>
      </c>
      <c r="D2032" s="180">
        <v>1</v>
      </c>
      <c r="E2032" s="180" t="s">
        <v>254</v>
      </c>
      <c r="F2032" s="181">
        <v>1</v>
      </c>
      <c r="G2032" s="180" t="s">
        <v>184</v>
      </c>
      <c r="H2032" s="180">
        <v>950</v>
      </c>
      <c r="I2032" s="180" t="s">
        <v>185</v>
      </c>
      <c r="J2032" s="180" t="s">
        <v>116</v>
      </c>
      <c r="K2032" s="180" t="s">
        <v>186</v>
      </c>
      <c r="L2032" s="180">
        <v>4512</v>
      </c>
      <c r="M2032" s="180" t="s">
        <v>187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182</v>
      </c>
      <c r="C2033" s="177">
        <v>2020</v>
      </c>
      <c r="D2033" s="180">
        <v>1</v>
      </c>
      <c r="E2033" s="180" t="s">
        <v>254</v>
      </c>
      <c r="F2033" s="181">
        <v>75</v>
      </c>
      <c r="G2033" s="180" t="s">
        <v>213</v>
      </c>
      <c r="H2033" s="180">
        <v>5</v>
      </c>
      <c r="I2033" s="180" t="s">
        <v>191</v>
      </c>
      <c r="J2033" s="180" t="s">
        <v>116</v>
      </c>
      <c r="K2033" s="180" t="s">
        <v>186</v>
      </c>
      <c r="L2033" s="180">
        <v>1575</v>
      </c>
      <c r="M2033" s="180" t="s">
        <v>219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182</v>
      </c>
      <c r="C2034" s="177">
        <v>2020</v>
      </c>
      <c r="D2034" s="180">
        <v>1</v>
      </c>
      <c r="E2034" s="180" t="s">
        <v>254</v>
      </c>
      <c r="F2034" s="181">
        <v>6</v>
      </c>
      <c r="G2034" s="180" t="s">
        <v>193</v>
      </c>
      <c r="H2034" s="180">
        <v>602</v>
      </c>
      <c r="I2034" s="180" t="s">
        <v>247</v>
      </c>
      <c r="J2034" s="180" t="s">
        <v>126</v>
      </c>
      <c r="K2034" s="180" t="s">
        <v>198</v>
      </c>
      <c r="L2034" s="180">
        <v>700</v>
      </c>
      <c r="M2034" s="180" t="s">
        <v>194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188</v>
      </c>
      <c r="C2035" s="177">
        <v>2020</v>
      </c>
      <c r="D2035" s="180">
        <v>1</v>
      </c>
      <c r="E2035" s="180" t="s">
        <v>254</v>
      </c>
      <c r="F2035" s="181">
        <v>3</v>
      </c>
      <c r="G2035" s="180" t="s">
        <v>190</v>
      </c>
      <c r="H2035" s="180">
        <v>710</v>
      </c>
      <c r="I2035" s="180" t="s">
        <v>221</v>
      </c>
      <c r="J2035" s="180" t="s">
        <v>208</v>
      </c>
      <c r="K2035" s="180" t="s">
        <v>209</v>
      </c>
      <c r="L2035" s="180">
        <v>4532</v>
      </c>
      <c r="M2035" s="180" t="s">
        <v>201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182</v>
      </c>
      <c r="C2036" s="177">
        <v>2020</v>
      </c>
      <c r="D2036" s="180">
        <v>1</v>
      </c>
      <c r="E2036" s="180" t="s">
        <v>254</v>
      </c>
      <c r="F2036" s="181">
        <v>3</v>
      </c>
      <c r="G2036" s="180" t="s">
        <v>190</v>
      </c>
      <c r="H2036" s="180">
        <v>17</v>
      </c>
      <c r="I2036" s="180" t="s">
        <v>205</v>
      </c>
      <c r="J2036" s="180" t="s">
        <v>129</v>
      </c>
      <c r="K2036" s="180" t="s">
        <v>206</v>
      </c>
      <c r="L2036" s="180">
        <v>300</v>
      </c>
      <c r="M2036" s="180" t="s">
        <v>192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182</v>
      </c>
      <c r="C2037" s="177">
        <v>2020</v>
      </c>
      <c r="D2037" s="180">
        <v>1</v>
      </c>
      <c r="E2037" s="180" t="s">
        <v>254</v>
      </c>
      <c r="F2037" s="181">
        <v>3</v>
      </c>
      <c r="G2037" s="180" t="s">
        <v>190</v>
      </c>
      <c r="H2037" s="180">
        <v>602</v>
      </c>
      <c r="I2037" s="180" t="s">
        <v>247</v>
      </c>
      <c r="J2037" s="180" t="s">
        <v>126</v>
      </c>
      <c r="K2037" s="180" t="s">
        <v>198</v>
      </c>
      <c r="L2037" s="180">
        <v>300</v>
      </c>
      <c r="M2037" s="180" t="s">
        <v>192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182</v>
      </c>
      <c r="C2038" s="177">
        <v>2020</v>
      </c>
      <c r="D2038" s="180">
        <v>1</v>
      </c>
      <c r="E2038" s="180" t="s">
        <v>254</v>
      </c>
      <c r="F2038" s="181">
        <v>3</v>
      </c>
      <c r="G2038" s="180" t="s">
        <v>190</v>
      </c>
      <c r="H2038" s="180">
        <v>603</v>
      </c>
      <c r="I2038" s="180" t="s">
        <v>197</v>
      </c>
      <c r="J2038" s="180" t="s">
        <v>126</v>
      </c>
      <c r="K2038" s="180" t="s">
        <v>198</v>
      </c>
      <c r="L2038" s="180">
        <v>300</v>
      </c>
      <c r="M2038" s="180" t="s">
        <v>192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182</v>
      </c>
      <c r="C2039" s="177">
        <v>2020</v>
      </c>
      <c r="D2039" s="180">
        <v>1</v>
      </c>
      <c r="E2039" s="180" t="s">
        <v>254</v>
      </c>
      <c r="F2039" s="181">
        <v>60</v>
      </c>
      <c r="G2039" s="180" t="s">
        <v>213</v>
      </c>
      <c r="H2039" s="180">
        <v>624</v>
      </c>
      <c r="I2039" s="180" t="s">
        <v>227</v>
      </c>
      <c r="J2039" s="180" t="s">
        <v>125</v>
      </c>
      <c r="K2039" s="180" t="s">
        <v>228</v>
      </c>
      <c r="L2039" s="180">
        <v>4563</v>
      </c>
      <c r="M2039" s="180" t="s">
        <v>229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182</v>
      </c>
      <c r="C2040" s="177">
        <v>2020</v>
      </c>
      <c r="D2040" s="180">
        <v>1</v>
      </c>
      <c r="E2040" s="180" t="s">
        <v>254</v>
      </c>
      <c r="F2040" s="181">
        <v>1</v>
      </c>
      <c r="G2040" s="180" t="s">
        <v>184</v>
      </c>
      <c r="H2040" s="180">
        <v>7</v>
      </c>
      <c r="I2040" s="180" t="s">
        <v>242</v>
      </c>
      <c r="J2040" s="180" t="s">
        <v>123</v>
      </c>
      <c r="K2040" s="180" t="s">
        <v>243</v>
      </c>
      <c r="L2040" s="180">
        <v>200</v>
      </c>
      <c r="M2040" s="180" t="s">
        <v>211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182</v>
      </c>
      <c r="C2041" s="180">
        <v>2020</v>
      </c>
      <c r="D2041" s="180">
        <v>1</v>
      </c>
      <c r="E2041" s="180" t="s">
        <v>254</v>
      </c>
      <c r="F2041" s="181">
        <v>1</v>
      </c>
      <c r="G2041" s="180" t="s">
        <v>184</v>
      </c>
      <c r="H2041" s="180">
        <v>616</v>
      </c>
      <c r="I2041" s="180" t="s">
        <v>200</v>
      </c>
      <c r="J2041" s="180" t="s">
        <v>126</v>
      </c>
      <c r="K2041" s="180" t="s">
        <v>198</v>
      </c>
      <c r="L2041" s="180">
        <v>4512</v>
      </c>
      <c r="M2041" s="180" t="s">
        <v>187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188</v>
      </c>
      <c r="C2042" s="180">
        <v>2020</v>
      </c>
      <c r="D2042" s="180">
        <v>1</v>
      </c>
      <c r="E2042" s="180" t="s">
        <v>254</v>
      </c>
      <c r="F2042" s="181">
        <v>1</v>
      </c>
      <c r="G2042" s="180" t="s">
        <v>184</v>
      </c>
      <c r="H2042" s="180">
        <v>1</v>
      </c>
      <c r="I2042" s="180" t="s">
        <v>230</v>
      </c>
      <c r="J2042" s="180" t="s">
        <v>122</v>
      </c>
      <c r="K2042" s="180" t="s">
        <v>231</v>
      </c>
      <c r="L2042" s="180">
        <v>200</v>
      </c>
      <c r="M2042" s="180" t="s">
        <v>211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188</v>
      </c>
      <c r="C2043" s="180">
        <v>2020</v>
      </c>
      <c r="D2043" s="180">
        <v>1</v>
      </c>
      <c r="E2043" s="180" t="s">
        <v>254</v>
      </c>
      <c r="F2043" s="181">
        <v>5</v>
      </c>
      <c r="G2043" s="180" t="s">
        <v>196</v>
      </c>
      <c r="H2043" s="180">
        <v>950</v>
      </c>
      <c r="I2043" s="180" t="s">
        <v>185</v>
      </c>
      <c r="J2043" s="180" t="s">
        <v>116</v>
      </c>
      <c r="K2043" s="180" t="s">
        <v>186</v>
      </c>
      <c r="L2043" s="180">
        <v>4552</v>
      </c>
      <c r="M2043" s="180" t="s">
        <v>277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182</v>
      </c>
      <c r="C2044" s="180">
        <v>2020</v>
      </c>
      <c r="D2044" s="180">
        <v>1</v>
      </c>
      <c r="E2044" s="180" t="s">
        <v>254</v>
      </c>
      <c r="F2044" s="181">
        <v>77</v>
      </c>
      <c r="G2044" s="180" t="s">
        <v>213</v>
      </c>
      <c r="H2044" s="180">
        <v>950</v>
      </c>
      <c r="I2044" s="180" t="s">
        <v>185</v>
      </c>
      <c r="J2044" s="180" t="s">
        <v>116</v>
      </c>
      <c r="K2044" s="180" t="s">
        <v>186</v>
      </c>
      <c r="L2044" s="180">
        <v>4577</v>
      </c>
      <c r="M2044" s="180" t="s">
        <v>213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182</v>
      </c>
      <c r="C2045" s="180">
        <v>2020</v>
      </c>
      <c r="D2045" s="180">
        <v>1</v>
      </c>
      <c r="E2045" s="180" t="s">
        <v>254</v>
      </c>
      <c r="F2045" s="181">
        <v>72</v>
      </c>
      <c r="G2045" s="180" t="s">
        <v>213</v>
      </c>
      <c r="H2045" s="180">
        <v>1</v>
      </c>
      <c r="I2045" s="180" t="s">
        <v>230</v>
      </c>
      <c r="J2045" s="180" t="s">
        <v>122</v>
      </c>
      <c r="K2045" s="180" t="s">
        <v>231</v>
      </c>
      <c r="L2045" s="180">
        <v>1572</v>
      </c>
      <c r="M2045" s="180" t="s">
        <v>232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182</v>
      </c>
      <c r="C2046" s="180">
        <v>2020</v>
      </c>
      <c r="D2046" s="180">
        <v>1</v>
      </c>
      <c r="E2046" s="180" t="s">
        <v>254</v>
      </c>
      <c r="F2046" s="181">
        <v>3</v>
      </c>
      <c r="G2046" s="180" t="s">
        <v>190</v>
      </c>
      <c r="H2046" s="180">
        <v>18</v>
      </c>
      <c r="I2046" s="180" t="s">
        <v>216</v>
      </c>
      <c r="J2046" s="180" t="s">
        <v>120</v>
      </c>
      <c r="K2046" s="180" t="s">
        <v>217</v>
      </c>
      <c r="L2046" s="180">
        <v>300</v>
      </c>
      <c r="M2046" s="180" t="s">
        <v>192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182</v>
      </c>
      <c r="C2047" s="180">
        <v>2020</v>
      </c>
      <c r="D2047" s="180">
        <v>1</v>
      </c>
      <c r="E2047" s="180" t="s">
        <v>254</v>
      </c>
      <c r="F2047" s="181">
        <v>3</v>
      </c>
      <c r="G2047" s="180" t="s">
        <v>190</v>
      </c>
      <c r="H2047" s="180">
        <v>953</v>
      </c>
      <c r="I2047" s="180" t="s">
        <v>214</v>
      </c>
      <c r="J2047" s="180" t="s">
        <v>119</v>
      </c>
      <c r="K2047" s="180" t="s">
        <v>215</v>
      </c>
      <c r="L2047" s="180">
        <v>4532</v>
      </c>
      <c r="M2047" s="180" t="s">
        <v>201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182</v>
      </c>
      <c r="C2048" s="180">
        <v>2020</v>
      </c>
      <c r="D2048" s="180">
        <v>1</v>
      </c>
      <c r="E2048" s="180" t="s">
        <v>254</v>
      </c>
      <c r="F2048" s="181">
        <v>3</v>
      </c>
      <c r="G2048" s="180" t="s">
        <v>190</v>
      </c>
      <c r="H2048" s="180">
        <v>956</v>
      </c>
      <c r="I2048" s="180" t="s">
        <v>286</v>
      </c>
      <c r="J2048" s="180" t="s">
        <v>120</v>
      </c>
      <c r="K2048" s="180" t="s">
        <v>217</v>
      </c>
      <c r="L2048" s="180">
        <v>4532</v>
      </c>
      <c r="M2048" s="180" t="s">
        <v>201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182</v>
      </c>
      <c r="C2049" s="180">
        <v>2020</v>
      </c>
      <c r="D2049" s="180">
        <v>1</v>
      </c>
      <c r="E2049" s="180" t="s">
        <v>254</v>
      </c>
      <c r="F2049" s="181">
        <v>77</v>
      </c>
      <c r="G2049" s="180" t="s">
        <v>213</v>
      </c>
      <c r="H2049" s="180">
        <v>5</v>
      </c>
      <c r="I2049" s="180" t="s">
        <v>191</v>
      </c>
      <c r="J2049" s="180" t="s">
        <v>116</v>
      </c>
      <c r="K2049" s="180" t="s">
        <v>186</v>
      </c>
      <c r="L2049" s="180">
        <v>1577</v>
      </c>
      <c r="M2049" s="180" t="s">
        <v>234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182</v>
      </c>
      <c r="C2050" s="180">
        <v>2020</v>
      </c>
      <c r="D2050" s="180">
        <v>1</v>
      </c>
      <c r="E2050" s="180" t="s">
        <v>254</v>
      </c>
      <c r="F2050" s="181">
        <v>10</v>
      </c>
      <c r="G2050" s="180" t="s">
        <v>239</v>
      </c>
      <c r="H2050" s="180">
        <v>903</v>
      </c>
      <c r="I2050" s="180" t="s">
        <v>240</v>
      </c>
      <c r="J2050" s="180" t="s">
        <v>122</v>
      </c>
      <c r="K2050" s="180" t="s">
        <v>231</v>
      </c>
      <c r="L2050" s="180">
        <v>4513</v>
      </c>
      <c r="M2050" s="180" t="s">
        <v>241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182</v>
      </c>
      <c r="C2051" s="180">
        <v>2020</v>
      </c>
      <c r="D2051" s="180">
        <v>1</v>
      </c>
      <c r="E2051" s="180" t="s">
        <v>254</v>
      </c>
      <c r="F2051" s="181">
        <v>3</v>
      </c>
      <c r="G2051" s="180" t="s">
        <v>190</v>
      </c>
      <c r="H2051" s="180">
        <v>16</v>
      </c>
      <c r="I2051" s="180" t="s">
        <v>282</v>
      </c>
      <c r="J2051" s="180" t="s">
        <v>128</v>
      </c>
      <c r="K2051" s="180" t="s">
        <v>264</v>
      </c>
      <c r="L2051" s="180">
        <v>300</v>
      </c>
      <c r="M2051" s="180" t="s">
        <v>192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182</v>
      </c>
      <c r="C2052" s="180">
        <v>2020</v>
      </c>
      <c r="D2052" s="180">
        <v>1</v>
      </c>
      <c r="E2052" s="180" t="s">
        <v>254</v>
      </c>
      <c r="F2052" s="181">
        <v>75</v>
      </c>
      <c r="G2052" s="180" t="s">
        <v>213</v>
      </c>
      <c r="H2052" s="180">
        <v>701</v>
      </c>
      <c r="I2052" s="180" t="s">
        <v>207</v>
      </c>
      <c r="J2052" s="180" t="s">
        <v>208</v>
      </c>
      <c r="K2052" s="180" t="s">
        <v>209</v>
      </c>
      <c r="L2052" s="180">
        <v>1575</v>
      </c>
      <c r="M2052" s="180" t="s">
        <v>219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182</v>
      </c>
      <c r="C2053" s="180">
        <v>2020</v>
      </c>
      <c r="D2053" s="180">
        <v>1</v>
      </c>
      <c r="E2053" s="180" t="s">
        <v>254</v>
      </c>
      <c r="F2053" s="181">
        <v>5</v>
      </c>
      <c r="G2053" s="180" t="s">
        <v>196</v>
      </c>
      <c r="H2053" s="180">
        <v>602</v>
      </c>
      <c r="I2053" s="180" t="s">
        <v>247</v>
      </c>
      <c r="J2053" s="180" t="s">
        <v>126</v>
      </c>
      <c r="K2053" s="180" t="s">
        <v>198</v>
      </c>
      <c r="L2053" s="180">
        <v>460</v>
      </c>
      <c r="M2053" s="180" t="s">
        <v>199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182</v>
      </c>
      <c r="C2054" s="180">
        <v>2020</v>
      </c>
      <c r="D2054" s="180">
        <v>1</v>
      </c>
      <c r="E2054" s="180" t="s">
        <v>254</v>
      </c>
      <c r="F2054" s="181">
        <v>6</v>
      </c>
      <c r="G2054" s="180" t="s">
        <v>193</v>
      </c>
      <c r="H2054" s="180">
        <v>600</v>
      </c>
      <c r="I2054" s="180" t="s">
        <v>267</v>
      </c>
      <c r="J2054" s="180" t="s">
        <v>124</v>
      </c>
      <c r="K2054" s="180" t="s">
        <v>262</v>
      </c>
      <c r="L2054" s="180">
        <v>700</v>
      </c>
      <c r="M2054" s="180" t="s">
        <v>194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182</v>
      </c>
      <c r="C2055" s="180">
        <v>2020</v>
      </c>
      <c r="D2055" s="180">
        <v>1</v>
      </c>
      <c r="E2055" s="180" t="s">
        <v>254</v>
      </c>
      <c r="F2055" s="181">
        <v>6</v>
      </c>
      <c r="G2055" s="180" t="s">
        <v>193</v>
      </c>
      <c r="H2055" s="180">
        <v>617</v>
      </c>
      <c r="I2055" s="180" t="s">
        <v>288</v>
      </c>
      <c r="J2055" s="180" t="s">
        <v>289</v>
      </c>
      <c r="K2055" s="180" t="s">
        <v>290</v>
      </c>
      <c r="L2055" s="180">
        <v>4562</v>
      </c>
      <c r="M2055" s="180" t="s">
        <v>212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188</v>
      </c>
      <c r="C2056" s="180">
        <v>2020</v>
      </c>
      <c r="D2056" s="180">
        <v>1</v>
      </c>
      <c r="E2056" s="180" t="s">
        <v>254</v>
      </c>
      <c r="F2056" s="181">
        <v>6</v>
      </c>
      <c r="G2056" s="180" t="s">
        <v>193</v>
      </c>
      <c r="H2056" s="180">
        <v>624</v>
      </c>
      <c r="I2056" s="180" t="s">
        <v>227</v>
      </c>
      <c r="J2056" s="180" t="s">
        <v>125</v>
      </c>
      <c r="K2056" s="180" t="s">
        <v>228</v>
      </c>
      <c r="L2056" s="180">
        <v>4562</v>
      </c>
      <c r="M2056" s="180" t="s">
        <v>212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182</v>
      </c>
      <c r="C2057" s="180">
        <v>2020</v>
      </c>
      <c r="D2057" s="180">
        <v>1</v>
      </c>
      <c r="E2057" s="180" t="s">
        <v>254</v>
      </c>
      <c r="F2057" s="181">
        <v>3</v>
      </c>
      <c r="G2057" s="180" t="s">
        <v>190</v>
      </c>
      <c r="H2057" s="180">
        <v>616</v>
      </c>
      <c r="I2057" s="180" t="s">
        <v>200</v>
      </c>
      <c r="J2057" s="180" t="s">
        <v>126</v>
      </c>
      <c r="K2057" s="180" t="s">
        <v>198</v>
      </c>
      <c r="L2057" s="180">
        <v>4532</v>
      </c>
      <c r="M2057" s="180" t="s">
        <v>201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188</v>
      </c>
      <c r="C2058" s="180">
        <v>2020</v>
      </c>
      <c r="D2058" s="180">
        <v>1</v>
      </c>
      <c r="E2058" s="180" t="s">
        <v>254</v>
      </c>
      <c r="F2058" s="181">
        <v>3</v>
      </c>
      <c r="G2058" s="180" t="s">
        <v>190</v>
      </c>
      <c r="H2058" s="180">
        <v>616</v>
      </c>
      <c r="I2058" s="180" t="s">
        <v>200</v>
      </c>
      <c r="J2058" s="180" t="s">
        <v>126</v>
      </c>
      <c r="K2058" s="180" t="s">
        <v>198</v>
      </c>
      <c r="L2058" s="180">
        <v>4532</v>
      </c>
      <c r="M2058" s="180" t="s">
        <v>201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182</v>
      </c>
      <c r="C2059" s="180">
        <v>2020</v>
      </c>
      <c r="D2059" s="180">
        <v>1</v>
      </c>
      <c r="E2059" s="180" t="s">
        <v>254</v>
      </c>
      <c r="F2059" s="181">
        <v>75</v>
      </c>
      <c r="G2059" s="180" t="s">
        <v>213</v>
      </c>
      <c r="H2059" s="180">
        <v>13</v>
      </c>
      <c r="I2059" s="180" t="s">
        <v>297</v>
      </c>
      <c r="J2059" s="180" t="s">
        <v>120</v>
      </c>
      <c r="K2059" s="180" t="s">
        <v>217</v>
      </c>
      <c r="L2059" s="180">
        <v>1575</v>
      </c>
      <c r="M2059" s="180" t="s">
        <v>219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182</v>
      </c>
      <c r="C2060" s="180">
        <v>2020</v>
      </c>
      <c r="D2060" s="180">
        <v>1</v>
      </c>
      <c r="E2060" s="180" t="s">
        <v>254</v>
      </c>
      <c r="F2060" s="181">
        <v>10</v>
      </c>
      <c r="G2060" s="180" t="s">
        <v>239</v>
      </c>
      <c r="H2060" s="180">
        <v>2</v>
      </c>
      <c r="I2060" s="180" t="s">
        <v>265</v>
      </c>
      <c r="J2060" s="180" t="s">
        <v>122</v>
      </c>
      <c r="K2060" s="180" t="s">
        <v>231</v>
      </c>
      <c r="L2060" s="180">
        <v>207</v>
      </c>
      <c r="M2060" s="180" t="s">
        <v>244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182</v>
      </c>
      <c r="C2061" s="180">
        <v>2020</v>
      </c>
      <c r="D2061" s="180">
        <v>1</v>
      </c>
      <c r="E2061" s="180" t="s">
        <v>254</v>
      </c>
      <c r="F2061" s="181">
        <v>79</v>
      </c>
      <c r="G2061" s="180" t="s">
        <v>213</v>
      </c>
      <c r="H2061" s="180">
        <v>153</v>
      </c>
      <c r="I2061" s="180" t="s">
        <v>270</v>
      </c>
      <c r="J2061" s="180" t="s">
        <v>271</v>
      </c>
      <c r="K2061" s="180" t="s">
        <v>271</v>
      </c>
      <c r="L2061" s="180">
        <v>1579</v>
      </c>
      <c r="M2061" s="180" t="s">
        <v>272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188</v>
      </c>
      <c r="C2062" s="180">
        <v>2020</v>
      </c>
      <c r="D2062" s="180">
        <v>1</v>
      </c>
      <c r="E2062" s="180" t="s">
        <v>254</v>
      </c>
      <c r="F2062" s="181">
        <v>3</v>
      </c>
      <c r="G2062" s="180" t="s">
        <v>190</v>
      </c>
      <c r="H2062" s="180">
        <v>952</v>
      </c>
      <c r="I2062" s="180" t="s">
        <v>236</v>
      </c>
      <c r="J2062" s="180" t="s">
        <v>118</v>
      </c>
      <c r="K2062" s="180" t="s">
        <v>237</v>
      </c>
      <c r="L2062" s="180">
        <v>4532</v>
      </c>
      <c r="M2062" s="180" t="s">
        <v>201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182</v>
      </c>
      <c r="C2063" s="180">
        <v>2020</v>
      </c>
      <c r="D2063" s="180">
        <v>1</v>
      </c>
      <c r="E2063" s="180" t="s">
        <v>254</v>
      </c>
      <c r="F2063" s="181">
        <v>3</v>
      </c>
      <c r="G2063" s="180" t="s">
        <v>190</v>
      </c>
      <c r="H2063" s="180">
        <v>15</v>
      </c>
      <c r="I2063" s="180" t="s">
        <v>253</v>
      </c>
      <c r="J2063" s="180" t="s">
        <v>119</v>
      </c>
      <c r="K2063" s="180" t="s">
        <v>215</v>
      </c>
      <c r="L2063" s="180">
        <v>300</v>
      </c>
      <c r="M2063" s="180" t="s">
        <v>192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188</v>
      </c>
      <c r="C2064" s="180">
        <v>2020</v>
      </c>
      <c r="D2064" s="180">
        <v>1</v>
      </c>
      <c r="E2064" s="180" t="s">
        <v>254</v>
      </c>
      <c r="F2064" s="181">
        <v>3</v>
      </c>
      <c r="G2064" s="180" t="s">
        <v>190</v>
      </c>
      <c r="H2064" s="180">
        <v>15</v>
      </c>
      <c r="I2064" s="180" t="s">
        <v>253</v>
      </c>
      <c r="J2064" s="180" t="s">
        <v>119</v>
      </c>
      <c r="K2064" s="180" t="s">
        <v>215</v>
      </c>
      <c r="L2064" s="180">
        <v>300</v>
      </c>
      <c r="M2064" s="180" t="s">
        <v>192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182</v>
      </c>
      <c r="C2065" s="180">
        <v>2020</v>
      </c>
      <c r="D2065" s="180">
        <v>1</v>
      </c>
      <c r="E2065" s="180" t="s">
        <v>254</v>
      </c>
      <c r="F2065" s="181">
        <v>1</v>
      </c>
      <c r="G2065" s="180" t="s">
        <v>184</v>
      </c>
      <c r="H2065" s="180">
        <v>953</v>
      </c>
      <c r="I2065" s="180" t="s">
        <v>214</v>
      </c>
      <c r="J2065" s="180" t="s">
        <v>119</v>
      </c>
      <c r="K2065" s="180" t="s">
        <v>215</v>
      </c>
      <c r="L2065" s="180">
        <v>4512</v>
      </c>
      <c r="M2065" s="180" t="s">
        <v>187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182</v>
      </c>
      <c r="C2066" s="180">
        <v>2020</v>
      </c>
      <c r="D2066" s="180">
        <v>1</v>
      </c>
      <c r="E2066" s="180" t="s">
        <v>254</v>
      </c>
      <c r="F2066" s="181">
        <v>79</v>
      </c>
      <c r="G2066" s="180" t="s">
        <v>213</v>
      </c>
      <c r="H2066" s="180">
        <v>950</v>
      </c>
      <c r="I2066" s="180" t="s">
        <v>185</v>
      </c>
      <c r="J2066" s="180" t="s">
        <v>116</v>
      </c>
      <c r="K2066" s="180" t="s">
        <v>186</v>
      </c>
      <c r="L2066" s="180">
        <v>4579</v>
      </c>
      <c r="M2066" s="180" t="s">
        <v>222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182</v>
      </c>
      <c r="C2067" s="180">
        <v>2020</v>
      </c>
      <c r="D2067" s="180">
        <v>1</v>
      </c>
      <c r="E2067" s="180" t="s">
        <v>254</v>
      </c>
      <c r="F2067" s="181">
        <v>5</v>
      </c>
      <c r="G2067" s="180" t="s">
        <v>196</v>
      </c>
      <c r="H2067" s="180">
        <v>8</v>
      </c>
      <c r="I2067" s="180" t="s">
        <v>249</v>
      </c>
      <c r="J2067" s="180" t="s">
        <v>127</v>
      </c>
      <c r="K2067" s="180" t="s">
        <v>250</v>
      </c>
      <c r="L2067" s="180">
        <v>460</v>
      </c>
      <c r="M2067" s="180" t="s">
        <v>199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182</v>
      </c>
      <c r="C2068" s="180">
        <v>2020</v>
      </c>
      <c r="D2068" s="180">
        <v>1</v>
      </c>
      <c r="E2068" s="180" t="s">
        <v>254</v>
      </c>
      <c r="F2068" s="181">
        <v>5</v>
      </c>
      <c r="G2068" s="180" t="s">
        <v>196</v>
      </c>
      <c r="H2068" s="180">
        <v>954</v>
      </c>
      <c r="I2068" s="180" t="s">
        <v>238</v>
      </c>
      <c r="J2068" s="180" t="s">
        <v>120</v>
      </c>
      <c r="K2068" s="180" t="s">
        <v>217</v>
      </c>
      <c r="L2068" s="180">
        <v>4552</v>
      </c>
      <c r="M2068" s="180" t="s">
        <v>277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182</v>
      </c>
      <c r="C2069" s="180">
        <v>2020</v>
      </c>
      <c r="D2069" s="180">
        <v>1</v>
      </c>
      <c r="E2069" s="180" t="s">
        <v>254</v>
      </c>
      <c r="F2069" s="181">
        <v>6</v>
      </c>
      <c r="G2069" s="180" t="s">
        <v>193</v>
      </c>
      <c r="H2069" s="180">
        <v>608</v>
      </c>
      <c r="I2069" s="180" t="s">
        <v>291</v>
      </c>
      <c r="J2069" s="180" t="s">
        <v>279</v>
      </c>
      <c r="K2069" s="180" t="s">
        <v>213</v>
      </c>
      <c r="L2069" s="180">
        <v>700</v>
      </c>
      <c r="M2069" s="180" t="s">
        <v>194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182</v>
      </c>
      <c r="C2070" s="180">
        <v>2020</v>
      </c>
      <c r="D2070" s="180">
        <v>1</v>
      </c>
      <c r="E2070" s="180" t="s">
        <v>254</v>
      </c>
      <c r="F2070" s="181">
        <v>6</v>
      </c>
      <c r="G2070" s="180" t="s">
        <v>193</v>
      </c>
      <c r="H2070" s="180">
        <v>625</v>
      </c>
      <c r="I2070" s="180" t="s">
        <v>287</v>
      </c>
      <c r="J2070" s="180" t="s">
        <v>133</v>
      </c>
      <c r="K2070" s="180" t="s">
        <v>213</v>
      </c>
      <c r="L2070" s="180">
        <v>700</v>
      </c>
      <c r="M2070" s="180" t="s">
        <v>194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182</v>
      </c>
      <c r="C2071" s="180">
        <v>2020</v>
      </c>
      <c r="D2071" s="180">
        <v>1</v>
      </c>
      <c r="E2071" s="180" t="s">
        <v>254</v>
      </c>
      <c r="F2071" s="181">
        <v>3</v>
      </c>
      <c r="G2071" s="180" t="s">
        <v>190</v>
      </c>
      <c r="H2071" s="180">
        <v>700</v>
      </c>
      <c r="I2071" s="180" t="s">
        <v>274</v>
      </c>
      <c r="J2071" s="180" t="s">
        <v>208</v>
      </c>
      <c r="K2071" s="180" t="s">
        <v>209</v>
      </c>
      <c r="L2071" s="180">
        <v>300</v>
      </c>
      <c r="M2071" s="180" t="s">
        <v>192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182</v>
      </c>
      <c r="C2072" s="180">
        <v>2020</v>
      </c>
      <c r="D2072" s="180">
        <v>1</v>
      </c>
      <c r="E2072" s="180" t="s">
        <v>254</v>
      </c>
      <c r="F2072" s="181">
        <v>60</v>
      </c>
      <c r="G2072" s="180" t="s">
        <v>213</v>
      </c>
      <c r="H2072" s="180">
        <v>612</v>
      </c>
      <c r="I2072" s="180" t="s">
        <v>224</v>
      </c>
      <c r="J2072" s="180" t="s">
        <v>117</v>
      </c>
      <c r="K2072" s="180" t="s">
        <v>225</v>
      </c>
      <c r="L2072" s="180">
        <v>360</v>
      </c>
      <c r="M2072" s="180" t="s">
        <v>226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188</v>
      </c>
      <c r="C2073" s="180">
        <v>2020</v>
      </c>
      <c r="D2073" s="180">
        <v>1</v>
      </c>
      <c r="E2073" s="180" t="s">
        <v>254</v>
      </c>
      <c r="F2073" s="181">
        <v>3</v>
      </c>
      <c r="G2073" s="180" t="s">
        <v>190</v>
      </c>
      <c r="H2073" s="180">
        <v>953</v>
      </c>
      <c r="I2073" s="180" t="s">
        <v>214</v>
      </c>
      <c r="J2073" s="180" t="s">
        <v>119</v>
      </c>
      <c r="K2073" s="180" t="s">
        <v>215</v>
      </c>
      <c r="L2073" s="180">
        <v>4532</v>
      </c>
      <c r="M2073" s="180" t="s">
        <v>201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182</v>
      </c>
      <c r="C2074" s="180">
        <v>2020</v>
      </c>
      <c r="D2074" s="180">
        <v>1</v>
      </c>
      <c r="E2074" s="180" t="s">
        <v>254</v>
      </c>
      <c r="F2074" s="181">
        <v>60</v>
      </c>
      <c r="G2074" s="180" t="s">
        <v>213</v>
      </c>
      <c r="H2074" s="180">
        <v>601</v>
      </c>
      <c r="I2074" s="180" t="s">
        <v>261</v>
      </c>
      <c r="J2074" s="180" t="s">
        <v>124</v>
      </c>
      <c r="K2074" s="180" t="s">
        <v>262</v>
      </c>
      <c r="L2074" s="180">
        <v>360</v>
      </c>
      <c r="M2074" s="180" t="s">
        <v>226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188</v>
      </c>
      <c r="C2075" s="180">
        <v>2020</v>
      </c>
      <c r="D2075" s="180">
        <v>1</v>
      </c>
      <c r="E2075" s="180" t="s">
        <v>254</v>
      </c>
      <c r="F2075" s="181">
        <v>6</v>
      </c>
      <c r="G2075" s="180" t="s">
        <v>193</v>
      </c>
      <c r="H2075" s="180">
        <v>615</v>
      </c>
      <c r="I2075" s="180" t="s">
        <v>293</v>
      </c>
      <c r="J2075" s="180" t="s">
        <v>124</v>
      </c>
      <c r="K2075" s="180" t="s">
        <v>262</v>
      </c>
      <c r="L2075" s="180">
        <v>4562</v>
      </c>
      <c r="M2075" s="180" t="s">
        <v>212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182</v>
      </c>
      <c r="C2076" s="180">
        <v>2020</v>
      </c>
      <c r="D2076" s="180">
        <v>1</v>
      </c>
      <c r="E2076" s="180" t="s">
        <v>254</v>
      </c>
      <c r="F2076" s="181">
        <v>6</v>
      </c>
      <c r="G2076" s="180" t="s">
        <v>193</v>
      </c>
      <c r="H2076" s="180">
        <v>624</v>
      </c>
      <c r="I2076" s="180" t="s">
        <v>227</v>
      </c>
      <c r="J2076" s="180" t="s">
        <v>125</v>
      </c>
      <c r="K2076" s="180" t="s">
        <v>228</v>
      </c>
      <c r="L2076" s="180">
        <v>4562</v>
      </c>
      <c r="M2076" s="180" t="s">
        <v>212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182</v>
      </c>
      <c r="C2077" s="180">
        <v>2020</v>
      </c>
      <c r="D2077" s="180">
        <v>1</v>
      </c>
      <c r="E2077" s="180" t="s">
        <v>254</v>
      </c>
      <c r="F2077" s="181">
        <v>1</v>
      </c>
      <c r="G2077" s="180" t="s">
        <v>184</v>
      </c>
      <c r="H2077" s="180">
        <v>905</v>
      </c>
      <c r="I2077" s="180" t="s">
        <v>273</v>
      </c>
      <c r="J2077" s="180" t="s">
        <v>123</v>
      </c>
      <c r="K2077" s="180" t="s">
        <v>243</v>
      </c>
      <c r="L2077" s="180">
        <v>4512</v>
      </c>
      <c r="M2077" s="180" t="s">
        <v>187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188</v>
      </c>
      <c r="C2078" s="180">
        <v>2020</v>
      </c>
      <c r="D2078" s="180">
        <v>1</v>
      </c>
      <c r="E2078" s="180" t="s">
        <v>254</v>
      </c>
      <c r="F2078" s="181">
        <v>3</v>
      </c>
      <c r="G2078" s="180" t="s">
        <v>190</v>
      </c>
      <c r="H2078" s="180">
        <v>903</v>
      </c>
      <c r="I2078" s="180" t="s">
        <v>240</v>
      </c>
      <c r="J2078" s="180" t="s">
        <v>122</v>
      </c>
      <c r="K2078" s="180" t="s">
        <v>231</v>
      </c>
      <c r="L2078" s="180">
        <v>4532</v>
      </c>
      <c r="M2078" s="180" t="s">
        <v>201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182</v>
      </c>
      <c r="C2079" s="180">
        <v>2020</v>
      </c>
      <c r="D2079" s="180">
        <v>1</v>
      </c>
      <c r="E2079" s="180" t="s">
        <v>254</v>
      </c>
      <c r="F2079" s="181">
        <v>6</v>
      </c>
      <c r="G2079" s="180" t="s">
        <v>193</v>
      </c>
      <c r="H2079" s="180">
        <v>603</v>
      </c>
      <c r="I2079" s="180" t="s">
        <v>197</v>
      </c>
      <c r="J2079" s="180" t="s">
        <v>126</v>
      </c>
      <c r="K2079" s="180" t="s">
        <v>198</v>
      </c>
      <c r="L2079" s="180">
        <v>700</v>
      </c>
      <c r="M2079" s="180" t="s">
        <v>194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182</v>
      </c>
      <c r="C2080" s="180">
        <v>2020</v>
      </c>
      <c r="D2080" s="180">
        <v>1</v>
      </c>
      <c r="E2080" s="180" t="s">
        <v>254</v>
      </c>
      <c r="F2080" s="181">
        <v>77</v>
      </c>
      <c r="G2080" s="180" t="s">
        <v>213</v>
      </c>
      <c r="H2080" s="180">
        <v>18</v>
      </c>
      <c r="I2080" s="180" t="s">
        <v>216</v>
      </c>
      <c r="J2080" s="180" t="s">
        <v>120</v>
      </c>
      <c r="K2080" s="180" t="s">
        <v>217</v>
      </c>
      <c r="L2080" s="180">
        <v>1577</v>
      </c>
      <c r="M2080" s="180" t="s">
        <v>234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182</v>
      </c>
      <c r="C2081" s="180">
        <v>2020</v>
      </c>
      <c r="D2081" s="180">
        <v>1</v>
      </c>
      <c r="E2081" s="180" t="s">
        <v>254</v>
      </c>
      <c r="F2081" s="181">
        <v>79</v>
      </c>
      <c r="G2081" s="180" t="s">
        <v>213</v>
      </c>
      <c r="H2081" s="180">
        <v>18</v>
      </c>
      <c r="I2081" s="180" t="s">
        <v>216</v>
      </c>
      <c r="J2081" s="180" t="s">
        <v>120</v>
      </c>
      <c r="K2081" s="180" t="s">
        <v>217</v>
      </c>
      <c r="L2081" s="180">
        <v>1579</v>
      </c>
      <c r="M2081" s="180" t="s">
        <v>272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188</v>
      </c>
      <c r="C2082" s="180">
        <v>2020</v>
      </c>
      <c r="D2082" s="180">
        <v>1</v>
      </c>
      <c r="E2082" s="180" t="s">
        <v>254</v>
      </c>
      <c r="F2082" s="181">
        <v>5</v>
      </c>
      <c r="G2082" s="180" t="s">
        <v>196</v>
      </c>
      <c r="H2082" s="180">
        <v>710</v>
      </c>
      <c r="I2082" s="180" t="s">
        <v>221</v>
      </c>
      <c r="J2082" s="180" t="s">
        <v>208</v>
      </c>
      <c r="K2082" s="180" t="s">
        <v>209</v>
      </c>
      <c r="L2082" s="180">
        <v>4552</v>
      </c>
      <c r="M2082" s="180" t="s">
        <v>277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188</v>
      </c>
      <c r="C2083" s="180">
        <v>2020</v>
      </c>
      <c r="D2083" s="180">
        <v>1</v>
      </c>
      <c r="E2083" s="180" t="s">
        <v>254</v>
      </c>
      <c r="F2083" s="181">
        <v>3</v>
      </c>
      <c r="G2083" s="180" t="s">
        <v>190</v>
      </c>
      <c r="H2083" s="180">
        <v>5</v>
      </c>
      <c r="I2083" s="180" t="s">
        <v>191</v>
      </c>
      <c r="J2083" s="180" t="s">
        <v>116</v>
      </c>
      <c r="K2083" s="180" t="s">
        <v>186</v>
      </c>
      <c r="L2083" s="180">
        <v>300</v>
      </c>
      <c r="M2083" s="180" t="s">
        <v>192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182</v>
      </c>
      <c r="C2084" s="180">
        <v>2020</v>
      </c>
      <c r="D2084" s="180">
        <v>1</v>
      </c>
      <c r="E2084" s="180" t="s">
        <v>254</v>
      </c>
      <c r="F2084" s="181">
        <v>3</v>
      </c>
      <c r="G2084" s="180" t="s">
        <v>190</v>
      </c>
      <c r="H2084" s="180">
        <v>2</v>
      </c>
      <c r="I2084" s="180" t="s">
        <v>265</v>
      </c>
      <c r="J2084" s="180" t="s">
        <v>122</v>
      </c>
      <c r="K2084" s="180" t="s">
        <v>231</v>
      </c>
      <c r="L2084" s="180">
        <v>300</v>
      </c>
      <c r="M2084" s="180" t="s">
        <v>192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182</v>
      </c>
      <c r="C2085" s="180">
        <v>2020</v>
      </c>
      <c r="D2085" s="180">
        <v>1</v>
      </c>
      <c r="E2085" s="180" t="s">
        <v>254</v>
      </c>
      <c r="F2085" s="181">
        <v>6</v>
      </c>
      <c r="G2085" s="180" t="s">
        <v>193</v>
      </c>
      <c r="H2085" s="180">
        <v>5</v>
      </c>
      <c r="I2085" s="180" t="s">
        <v>191</v>
      </c>
      <c r="J2085" s="180" t="s">
        <v>116</v>
      </c>
      <c r="K2085" s="180" t="s">
        <v>186</v>
      </c>
      <c r="L2085" s="180">
        <v>700</v>
      </c>
      <c r="M2085" s="180" t="s">
        <v>194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182</v>
      </c>
      <c r="C2086" s="180">
        <v>2020</v>
      </c>
      <c r="D2086" s="180">
        <v>1</v>
      </c>
      <c r="E2086" s="180" t="s">
        <v>254</v>
      </c>
      <c r="F2086" s="181">
        <v>72</v>
      </c>
      <c r="G2086" s="180" t="s">
        <v>213</v>
      </c>
      <c r="H2086" s="180">
        <v>5</v>
      </c>
      <c r="I2086" s="180" t="s">
        <v>191</v>
      </c>
      <c r="J2086" s="180" t="s">
        <v>116</v>
      </c>
      <c r="K2086" s="180" t="s">
        <v>186</v>
      </c>
      <c r="L2086" s="180">
        <v>1572</v>
      </c>
      <c r="M2086" s="180" t="s">
        <v>232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182</v>
      </c>
      <c r="C2087" s="180">
        <v>2020</v>
      </c>
      <c r="D2087" s="180">
        <v>1</v>
      </c>
      <c r="E2087" s="180" t="s">
        <v>254</v>
      </c>
      <c r="F2087" s="181">
        <v>6</v>
      </c>
      <c r="G2087" s="180" t="s">
        <v>193</v>
      </c>
      <c r="H2087" s="180">
        <v>619</v>
      </c>
      <c r="I2087" s="180" t="s">
        <v>278</v>
      </c>
      <c r="J2087" s="180" t="s">
        <v>279</v>
      </c>
      <c r="K2087" s="180" t="s">
        <v>213</v>
      </c>
      <c r="L2087" s="180">
        <v>4562</v>
      </c>
      <c r="M2087" s="180" t="s">
        <v>212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182</v>
      </c>
      <c r="C2088" s="180">
        <v>2020</v>
      </c>
      <c r="D2088" s="180">
        <v>1</v>
      </c>
      <c r="E2088" s="180" t="s">
        <v>254</v>
      </c>
      <c r="F2088" s="181">
        <v>1</v>
      </c>
      <c r="G2088" s="180" t="s">
        <v>184</v>
      </c>
      <c r="H2088" s="180">
        <v>10</v>
      </c>
      <c r="I2088" s="180" t="s">
        <v>252</v>
      </c>
      <c r="J2088" s="180" t="s">
        <v>118</v>
      </c>
      <c r="K2088" s="180" t="s">
        <v>237</v>
      </c>
      <c r="L2088" s="180">
        <v>200</v>
      </c>
      <c r="M2088" s="180" t="s">
        <v>211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182</v>
      </c>
      <c r="C2089" s="180">
        <v>2020</v>
      </c>
      <c r="D2089" s="180">
        <v>1</v>
      </c>
      <c r="E2089" s="180" t="s">
        <v>254</v>
      </c>
      <c r="F2089" s="181">
        <v>3</v>
      </c>
      <c r="G2089" s="180" t="s">
        <v>190</v>
      </c>
      <c r="H2089" s="180">
        <v>9</v>
      </c>
      <c r="I2089" s="180" t="s">
        <v>276</v>
      </c>
      <c r="J2089" s="180" t="s">
        <v>118</v>
      </c>
      <c r="K2089" s="180" t="s">
        <v>237</v>
      </c>
      <c r="L2089" s="180">
        <v>300</v>
      </c>
      <c r="M2089" s="180" t="s">
        <v>192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182</v>
      </c>
      <c r="C2090" s="180">
        <v>2020</v>
      </c>
      <c r="D2090" s="180">
        <v>1</v>
      </c>
      <c r="E2090" s="180" t="s">
        <v>254</v>
      </c>
      <c r="F2090" s="181">
        <v>5</v>
      </c>
      <c r="G2090" s="180" t="s">
        <v>196</v>
      </c>
      <c r="H2090" s="180">
        <v>951</v>
      </c>
      <c r="I2090" s="180" t="s">
        <v>251</v>
      </c>
      <c r="J2090" s="180" t="s">
        <v>127</v>
      </c>
      <c r="K2090" s="180" t="s">
        <v>250</v>
      </c>
      <c r="L2090" s="180">
        <v>4552</v>
      </c>
      <c r="M2090" s="180" t="s">
        <v>277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182</v>
      </c>
      <c r="C2091" s="180">
        <v>2020</v>
      </c>
      <c r="D2091" s="180">
        <v>1</v>
      </c>
      <c r="E2091" s="180" t="s">
        <v>254</v>
      </c>
      <c r="F2091" s="181">
        <v>3</v>
      </c>
      <c r="G2091" s="180" t="s">
        <v>190</v>
      </c>
      <c r="H2091" s="180">
        <v>14</v>
      </c>
      <c r="I2091" s="180" t="s">
        <v>300</v>
      </c>
      <c r="J2091" s="180" t="s">
        <v>118</v>
      </c>
      <c r="K2091" s="180" t="s">
        <v>237</v>
      </c>
      <c r="L2091" s="180">
        <v>300</v>
      </c>
      <c r="M2091" s="180" t="s">
        <v>192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188</v>
      </c>
      <c r="C2092" s="180">
        <v>2020</v>
      </c>
      <c r="D2092" s="180">
        <v>1</v>
      </c>
      <c r="E2092" s="180" t="s">
        <v>254</v>
      </c>
      <c r="F2092" s="181">
        <v>1</v>
      </c>
      <c r="G2092" s="180" t="s">
        <v>184</v>
      </c>
      <c r="H2092" s="180">
        <v>903</v>
      </c>
      <c r="I2092" s="180" t="s">
        <v>240</v>
      </c>
      <c r="J2092" s="180" t="s">
        <v>122</v>
      </c>
      <c r="K2092" s="180" t="s">
        <v>231</v>
      </c>
      <c r="L2092" s="180">
        <v>4512</v>
      </c>
      <c r="M2092" s="180" t="s">
        <v>187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182</v>
      </c>
      <c r="C2093" s="180">
        <v>2020</v>
      </c>
      <c r="D2093" s="180">
        <v>1</v>
      </c>
      <c r="E2093" s="180" t="s">
        <v>254</v>
      </c>
      <c r="F2093" s="181">
        <v>3</v>
      </c>
      <c r="G2093" s="180" t="s">
        <v>190</v>
      </c>
      <c r="H2093" s="180">
        <v>701</v>
      </c>
      <c r="I2093" s="180" t="s">
        <v>207</v>
      </c>
      <c r="J2093" s="180" t="s">
        <v>208</v>
      </c>
      <c r="K2093" s="180" t="s">
        <v>209</v>
      </c>
      <c r="L2093" s="180">
        <v>300</v>
      </c>
      <c r="M2093" s="180" t="s">
        <v>192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182</v>
      </c>
      <c r="C2094" s="180">
        <v>2020</v>
      </c>
      <c r="D2094" s="180">
        <v>1</v>
      </c>
      <c r="E2094" s="180" t="s">
        <v>254</v>
      </c>
      <c r="F2094" s="181">
        <v>3</v>
      </c>
      <c r="G2094" s="180" t="s">
        <v>190</v>
      </c>
      <c r="H2094" s="180">
        <v>621</v>
      </c>
      <c r="I2094" s="180" t="s">
        <v>260</v>
      </c>
      <c r="J2094" s="180" t="s">
        <v>117</v>
      </c>
      <c r="K2094" s="180" t="s">
        <v>225</v>
      </c>
      <c r="L2094" s="180">
        <v>4532</v>
      </c>
      <c r="M2094" s="180" t="s">
        <v>201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182</v>
      </c>
      <c r="C2095" s="180">
        <v>2020</v>
      </c>
      <c r="D2095" s="180">
        <v>1</v>
      </c>
      <c r="E2095" s="180" t="s">
        <v>254</v>
      </c>
      <c r="F2095" s="181">
        <v>6</v>
      </c>
      <c r="G2095" s="180" t="s">
        <v>193</v>
      </c>
      <c r="H2095" s="180">
        <v>601</v>
      </c>
      <c r="I2095" s="180" t="s">
        <v>261</v>
      </c>
      <c r="J2095" s="180" t="s">
        <v>124</v>
      </c>
      <c r="K2095" s="180" t="s">
        <v>262</v>
      </c>
      <c r="L2095" s="180">
        <v>700</v>
      </c>
      <c r="M2095" s="180" t="s">
        <v>194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182</v>
      </c>
      <c r="C2096" s="180">
        <v>2020</v>
      </c>
      <c r="D2096" s="180">
        <v>1</v>
      </c>
      <c r="E2096" s="180" t="s">
        <v>254</v>
      </c>
      <c r="F2096" s="181">
        <v>10</v>
      </c>
      <c r="G2096" s="180" t="s">
        <v>239</v>
      </c>
      <c r="H2096" s="180">
        <v>7</v>
      </c>
      <c r="I2096" s="180" t="s">
        <v>242</v>
      </c>
      <c r="J2096" s="180" t="s">
        <v>123</v>
      </c>
      <c r="K2096" s="180" t="s">
        <v>243</v>
      </c>
      <c r="L2096" s="180">
        <v>207</v>
      </c>
      <c r="M2096" s="180" t="s">
        <v>244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182</v>
      </c>
      <c r="C2097" s="180">
        <v>2020</v>
      </c>
      <c r="D2097" s="180">
        <v>1</v>
      </c>
      <c r="E2097" s="180" t="s">
        <v>254</v>
      </c>
      <c r="F2097" s="181">
        <v>10</v>
      </c>
      <c r="G2097" s="180" t="s">
        <v>239</v>
      </c>
      <c r="H2097" s="180">
        <v>905</v>
      </c>
      <c r="I2097" s="180" t="s">
        <v>273</v>
      </c>
      <c r="J2097" s="180" t="s">
        <v>123</v>
      </c>
      <c r="K2097" s="180" t="s">
        <v>243</v>
      </c>
      <c r="L2097" s="180">
        <v>4513</v>
      </c>
      <c r="M2097" s="180" t="s">
        <v>241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188</v>
      </c>
      <c r="C2098" s="180">
        <v>2020</v>
      </c>
      <c r="D2098" s="180">
        <v>1</v>
      </c>
      <c r="E2098" s="180" t="s">
        <v>254</v>
      </c>
      <c r="F2098" s="181">
        <v>10</v>
      </c>
      <c r="G2098" s="180" t="s">
        <v>239</v>
      </c>
      <c r="H2098" s="180">
        <v>905</v>
      </c>
      <c r="I2098" s="180" t="s">
        <v>273</v>
      </c>
      <c r="J2098" s="180" t="s">
        <v>123</v>
      </c>
      <c r="K2098" s="180" t="s">
        <v>243</v>
      </c>
      <c r="L2098" s="180">
        <v>4513</v>
      </c>
      <c r="M2098" s="180" t="s">
        <v>241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182</v>
      </c>
      <c r="C2099" s="180">
        <v>2020</v>
      </c>
      <c r="D2099" s="180">
        <v>1</v>
      </c>
      <c r="E2099" s="180" t="s">
        <v>254</v>
      </c>
      <c r="F2099" s="181">
        <v>6</v>
      </c>
      <c r="G2099" s="180" t="s">
        <v>193</v>
      </c>
      <c r="H2099" s="180">
        <v>616</v>
      </c>
      <c r="I2099" s="180" t="s">
        <v>200</v>
      </c>
      <c r="J2099" s="180" t="s">
        <v>126</v>
      </c>
      <c r="K2099" s="180" t="s">
        <v>198</v>
      </c>
      <c r="L2099" s="180">
        <v>4562</v>
      </c>
      <c r="M2099" s="180" t="s">
        <v>212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182</v>
      </c>
      <c r="C2100" s="180">
        <v>2020</v>
      </c>
      <c r="D2100" s="180">
        <v>1</v>
      </c>
      <c r="E2100" s="180" t="s">
        <v>254</v>
      </c>
      <c r="F2100" s="181">
        <v>5</v>
      </c>
      <c r="G2100" s="180" t="s">
        <v>196</v>
      </c>
      <c r="H2100" s="180">
        <v>710</v>
      </c>
      <c r="I2100" s="180" t="s">
        <v>221</v>
      </c>
      <c r="J2100" s="180" t="s">
        <v>208</v>
      </c>
      <c r="K2100" s="180" t="s">
        <v>209</v>
      </c>
      <c r="L2100" s="180">
        <v>4552</v>
      </c>
      <c r="M2100" s="180" t="s">
        <v>277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188</v>
      </c>
      <c r="C2101" s="180">
        <v>2020</v>
      </c>
      <c r="D2101" s="180">
        <v>1</v>
      </c>
      <c r="E2101" s="180" t="s">
        <v>254</v>
      </c>
      <c r="F2101" s="181">
        <v>1</v>
      </c>
      <c r="G2101" s="180" t="s">
        <v>184</v>
      </c>
      <c r="H2101" s="180">
        <v>2</v>
      </c>
      <c r="I2101" s="180" t="s">
        <v>265</v>
      </c>
      <c r="J2101" s="180" t="s">
        <v>122</v>
      </c>
      <c r="K2101" s="180" t="s">
        <v>231</v>
      </c>
      <c r="L2101" s="180">
        <v>200</v>
      </c>
      <c r="M2101" s="180" t="s">
        <v>211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188</v>
      </c>
      <c r="C2102" s="180">
        <v>2020</v>
      </c>
      <c r="D2102" s="180">
        <v>1</v>
      </c>
      <c r="E2102" s="180" t="s">
        <v>254</v>
      </c>
      <c r="F2102" s="181">
        <v>1</v>
      </c>
      <c r="G2102" s="180" t="s">
        <v>184</v>
      </c>
      <c r="H2102" s="180">
        <v>10</v>
      </c>
      <c r="I2102" s="180" t="s">
        <v>252</v>
      </c>
      <c r="J2102" s="180" t="s">
        <v>119</v>
      </c>
      <c r="K2102" s="180" t="s">
        <v>215</v>
      </c>
      <c r="L2102" s="180">
        <v>200</v>
      </c>
      <c r="M2102" s="180" t="s">
        <v>211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182</v>
      </c>
      <c r="C2103" s="180">
        <v>2020</v>
      </c>
      <c r="D2103" s="180">
        <v>1</v>
      </c>
      <c r="E2103" s="180" t="s">
        <v>254</v>
      </c>
      <c r="F2103" s="181">
        <v>5</v>
      </c>
      <c r="G2103" s="180" t="s">
        <v>196</v>
      </c>
      <c r="H2103" s="180">
        <v>13</v>
      </c>
      <c r="I2103" s="180" t="s">
        <v>297</v>
      </c>
      <c r="J2103" s="180" t="s">
        <v>120</v>
      </c>
      <c r="K2103" s="180" t="s">
        <v>217</v>
      </c>
      <c r="L2103" s="180">
        <v>460</v>
      </c>
      <c r="M2103" s="180" t="s">
        <v>199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188</v>
      </c>
      <c r="C2104" s="180">
        <v>2020</v>
      </c>
      <c r="D2104" s="180">
        <v>1</v>
      </c>
      <c r="E2104" s="180" t="s">
        <v>254</v>
      </c>
      <c r="F2104" s="181">
        <v>10</v>
      </c>
      <c r="G2104" s="180" t="s">
        <v>239</v>
      </c>
      <c r="H2104" s="180">
        <v>903</v>
      </c>
      <c r="I2104" s="180" t="s">
        <v>240</v>
      </c>
      <c r="J2104" s="180" t="s">
        <v>122</v>
      </c>
      <c r="K2104" s="180" t="s">
        <v>231</v>
      </c>
      <c r="L2104" s="180">
        <v>4513</v>
      </c>
      <c r="M2104" s="180" t="s">
        <v>241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182</v>
      </c>
      <c r="C2105" s="180">
        <v>2020</v>
      </c>
      <c r="D2105" s="180">
        <v>1</v>
      </c>
      <c r="E2105" s="180" t="s">
        <v>254</v>
      </c>
      <c r="F2105" s="181">
        <v>3</v>
      </c>
      <c r="G2105" s="180" t="s">
        <v>190</v>
      </c>
      <c r="H2105" s="180">
        <v>710</v>
      </c>
      <c r="I2105" s="180" t="s">
        <v>221</v>
      </c>
      <c r="J2105" s="180" t="s">
        <v>208</v>
      </c>
      <c r="K2105" s="180" t="s">
        <v>209</v>
      </c>
      <c r="L2105" s="180">
        <v>4532</v>
      </c>
      <c r="M2105" s="180" t="s">
        <v>201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182</v>
      </c>
      <c r="C2106" s="180">
        <v>2020</v>
      </c>
      <c r="D2106" s="180">
        <v>1</v>
      </c>
      <c r="E2106" s="180" t="s">
        <v>254</v>
      </c>
      <c r="F2106" s="181">
        <v>79</v>
      </c>
      <c r="G2106" s="180" t="s">
        <v>213</v>
      </c>
      <c r="H2106" s="180">
        <v>951</v>
      </c>
      <c r="I2106" s="180" t="s">
        <v>251</v>
      </c>
      <c r="J2106" s="180" t="s">
        <v>127</v>
      </c>
      <c r="K2106" s="180" t="s">
        <v>250</v>
      </c>
      <c r="L2106" s="180">
        <v>4579</v>
      </c>
      <c r="M2106" s="180" t="s">
        <v>222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182</v>
      </c>
      <c r="C2107" s="180">
        <v>2020</v>
      </c>
      <c r="D2107" s="180">
        <v>1</v>
      </c>
      <c r="E2107" s="180" t="s">
        <v>254</v>
      </c>
      <c r="F2107" s="181">
        <v>79</v>
      </c>
      <c r="G2107" s="180" t="s">
        <v>213</v>
      </c>
      <c r="H2107" s="180">
        <v>954</v>
      </c>
      <c r="I2107" s="180" t="s">
        <v>238</v>
      </c>
      <c r="J2107" s="180" t="s">
        <v>120</v>
      </c>
      <c r="K2107" s="180" t="s">
        <v>217</v>
      </c>
      <c r="L2107" s="180">
        <v>4579</v>
      </c>
      <c r="M2107" s="180" t="s">
        <v>222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182</v>
      </c>
      <c r="C2108" s="180">
        <v>2020</v>
      </c>
      <c r="D2108" s="180">
        <v>1</v>
      </c>
      <c r="E2108" s="180" t="s">
        <v>254</v>
      </c>
      <c r="F2108" s="181">
        <v>6</v>
      </c>
      <c r="G2108" s="180" t="s">
        <v>193</v>
      </c>
      <c r="H2108" s="180">
        <v>615</v>
      </c>
      <c r="I2108" s="180" t="s">
        <v>293</v>
      </c>
      <c r="J2108" s="180" t="s">
        <v>124</v>
      </c>
      <c r="K2108" s="180" t="s">
        <v>262</v>
      </c>
      <c r="L2108" s="180">
        <v>4562</v>
      </c>
      <c r="M2108" s="180" t="s">
        <v>212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182</v>
      </c>
      <c r="C2109" s="180">
        <v>2020</v>
      </c>
      <c r="D2109" s="180">
        <v>1</v>
      </c>
      <c r="E2109" s="180" t="s">
        <v>254</v>
      </c>
      <c r="F2109" s="181">
        <v>60</v>
      </c>
      <c r="G2109" s="180" t="s">
        <v>213</v>
      </c>
      <c r="H2109" s="180">
        <v>615</v>
      </c>
      <c r="I2109" s="180" t="s">
        <v>293</v>
      </c>
      <c r="J2109" s="180" t="s">
        <v>124</v>
      </c>
      <c r="K2109" s="180" t="s">
        <v>262</v>
      </c>
      <c r="L2109" s="180">
        <v>4563</v>
      </c>
      <c r="M2109" s="180" t="s">
        <v>229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188</v>
      </c>
      <c r="C2110" s="180">
        <v>2020</v>
      </c>
      <c r="D2110" s="180">
        <v>1</v>
      </c>
      <c r="E2110" s="180" t="s">
        <v>254</v>
      </c>
      <c r="F2110" s="181">
        <v>60</v>
      </c>
      <c r="G2110" s="180" t="s">
        <v>213</v>
      </c>
      <c r="H2110" s="180">
        <v>615</v>
      </c>
      <c r="I2110" s="180" t="s">
        <v>293</v>
      </c>
      <c r="J2110" s="180" t="s">
        <v>124</v>
      </c>
      <c r="K2110" s="180" t="s">
        <v>262</v>
      </c>
      <c r="L2110" s="180">
        <v>4563</v>
      </c>
      <c r="M2110" s="180" t="s">
        <v>229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182</v>
      </c>
      <c r="C2111" s="180">
        <v>2020</v>
      </c>
      <c r="D2111" s="180">
        <v>1</v>
      </c>
      <c r="E2111" s="180" t="s">
        <v>254</v>
      </c>
      <c r="F2111" s="181">
        <v>6</v>
      </c>
      <c r="G2111" s="180" t="s">
        <v>193</v>
      </c>
      <c r="H2111" s="180">
        <v>606</v>
      </c>
      <c r="I2111" s="180" t="s">
        <v>280</v>
      </c>
      <c r="J2111" s="180" t="s">
        <v>131</v>
      </c>
      <c r="K2111" s="180" t="s">
        <v>281</v>
      </c>
      <c r="L2111" s="180">
        <v>700</v>
      </c>
      <c r="M2111" s="180" t="s">
        <v>194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182</v>
      </c>
      <c r="C2112" s="180">
        <v>2020</v>
      </c>
      <c r="D2112" s="180">
        <v>1</v>
      </c>
      <c r="E2112" s="180" t="s">
        <v>254</v>
      </c>
      <c r="F2112" s="181">
        <v>10</v>
      </c>
      <c r="G2112" s="180" t="s">
        <v>239</v>
      </c>
      <c r="H2112" s="180">
        <v>6</v>
      </c>
      <c r="I2112" s="180" t="s">
        <v>257</v>
      </c>
      <c r="J2112" s="180" t="s">
        <v>123</v>
      </c>
      <c r="K2112" s="180" t="s">
        <v>243</v>
      </c>
      <c r="L2112" s="180">
        <v>207</v>
      </c>
      <c r="M2112" s="180" t="s">
        <v>244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182</v>
      </c>
      <c r="C2113" s="180">
        <v>2020</v>
      </c>
      <c r="D2113" s="180">
        <v>1</v>
      </c>
      <c r="E2113" s="180" t="s">
        <v>254</v>
      </c>
      <c r="F2113" s="181">
        <v>1</v>
      </c>
      <c r="G2113" s="180" t="s">
        <v>184</v>
      </c>
      <c r="H2113" s="180">
        <v>6</v>
      </c>
      <c r="I2113" s="180" t="s">
        <v>257</v>
      </c>
      <c r="J2113" s="180" t="s">
        <v>123</v>
      </c>
      <c r="K2113" s="180" t="s">
        <v>243</v>
      </c>
      <c r="L2113" s="180">
        <v>200</v>
      </c>
      <c r="M2113" s="180" t="s">
        <v>211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182</v>
      </c>
      <c r="C2114" s="180">
        <v>2020</v>
      </c>
      <c r="D2114" s="180">
        <v>1</v>
      </c>
      <c r="E2114" s="180" t="s">
        <v>254</v>
      </c>
      <c r="F2114" s="181">
        <v>5</v>
      </c>
      <c r="G2114" s="180" t="s">
        <v>196</v>
      </c>
      <c r="H2114" s="180">
        <v>18</v>
      </c>
      <c r="I2114" s="180" t="s">
        <v>216</v>
      </c>
      <c r="J2114" s="180" t="s">
        <v>120</v>
      </c>
      <c r="K2114" s="180" t="s">
        <v>217</v>
      </c>
      <c r="L2114" s="180">
        <v>460</v>
      </c>
      <c r="M2114" s="180" t="s">
        <v>199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182</v>
      </c>
      <c r="C2115" s="180">
        <v>2020</v>
      </c>
      <c r="D2115" s="180">
        <v>1</v>
      </c>
      <c r="E2115" s="180" t="s">
        <v>254</v>
      </c>
      <c r="F2115" s="181">
        <v>75</v>
      </c>
      <c r="G2115" s="180" t="s">
        <v>213</v>
      </c>
      <c r="H2115" s="180">
        <v>18</v>
      </c>
      <c r="I2115" s="180" t="s">
        <v>216</v>
      </c>
      <c r="J2115" s="180" t="s">
        <v>120</v>
      </c>
      <c r="K2115" s="180" t="s">
        <v>217</v>
      </c>
      <c r="L2115" s="180">
        <v>1575</v>
      </c>
      <c r="M2115" s="180" t="s">
        <v>219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182</v>
      </c>
      <c r="C2116" s="180">
        <v>2020</v>
      </c>
      <c r="D2116" s="180">
        <v>1</v>
      </c>
      <c r="E2116" s="180" t="s">
        <v>254</v>
      </c>
      <c r="F2116" s="181">
        <v>3</v>
      </c>
      <c r="G2116" s="180" t="s">
        <v>190</v>
      </c>
      <c r="H2116" s="180">
        <v>955</v>
      </c>
      <c r="I2116" s="180" t="s">
        <v>283</v>
      </c>
      <c r="J2116" s="180" t="s">
        <v>120</v>
      </c>
      <c r="K2116" s="180" t="s">
        <v>217</v>
      </c>
      <c r="L2116" s="180">
        <v>4532</v>
      </c>
      <c r="M2116" s="180" t="s">
        <v>201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182</v>
      </c>
      <c r="C2117" s="180">
        <v>2020</v>
      </c>
      <c r="D2117" s="180">
        <v>1</v>
      </c>
      <c r="E2117" s="180" t="s">
        <v>254</v>
      </c>
      <c r="F2117" s="181">
        <v>1</v>
      </c>
      <c r="G2117" s="180" t="s">
        <v>184</v>
      </c>
      <c r="H2117" s="180">
        <v>2</v>
      </c>
      <c r="I2117" s="180" t="s">
        <v>265</v>
      </c>
      <c r="J2117" s="180" t="s">
        <v>122</v>
      </c>
      <c r="K2117" s="180" t="s">
        <v>231</v>
      </c>
      <c r="L2117" s="180">
        <v>200</v>
      </c>
      <c r="M2117" s="180" t="s">
        <v>211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188</v>
      </c>
      <c r="C2118" s="180">
        <v>2020</v>
      </c>
      <c r="D2118" s="180">
        <v>1</v>
      </c>
      <c r="E2118" s="180" t="s">
        <v>254</v>
      </c>
      <c r="F2118" s="181">
        <v>10</v>
      </c>
      <c r="G2118" s="180" t="s">
        <v>239</v>
      </c>
      <c r="H2118" s="180">
        <v>1</v>
      </c>
      <c r="I2118" s="180" t="s">
        <v>230</v>
      </c>
      <c r="J2118" s="180" t="s">
        <v>122</v>
      </c>
      <c r="K2118" s="180" t="s">
        <v>231</v>
      </c>
      <c r="L2118" s="180">
        <v>207</v>
      </c>
      <c r="M2118" s="180" t="s">
        <v>244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182</v>
      </c>
      <c r="C2119" s="180">
        <v>2020</v>
      </c>
      <c r="D2119" s="180">
        <v>1</v>
      </c>
      <c r="E2119" s="180" t="s">
        <v>254</v>
      </c>
      <c r="F2119" s="181">
        <v>5</v>
      </c>
      <c r="G2119" s="180" t="s">
        <v>196</v>
      </c>
      <c r="H2119" s="180">
        <v>5</v>
      </c>
      <c r="I2119" s="180" t="s">
        <v>191</v>
      </c>
      <c r="J2119" s="180" t="s">
        <v>116</v>
      </c>
      <c r="K2119" s="180" t="s">
        <v>186</v>
      </c>
      <c r="L2119" s="180">
        <v>460</v>
      </c>
      <c r="M2119" s="180" t="s">
        <v>199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182</v>
      </c>
      <c r="C2120" s="180">
        <v>2020</v>
      </c>
      <c r="D2120" s="180">
        <v>1</v>
      </c>
      <c r="E2120" s="180" t="s">
        <v>254</v>
      </c>
      <c r="F2120" s="181">
        <v>1</v>
      </c>
      <c r="G2120" s="180" t="s">
        <v>184</v>
      </c>
      <c r="H2120" s="180">
        <v>15</v>
      </c>
      <c r="I2120" s="180" t="s">
        <v>253</v>
      </c>
      <c r="J2120" s="180" t="s">
        <v>119</v>
      </c>
      <c r="K2120" s="180" t="s">
        <v>215</v>
      </c>
      <c r="L2120" s="180">
        <v>200</v>
      </c>
      <c r="M2120" s="180" t="s">
        <v>211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188</v>
      </c>
      <c r="C2121" s="180">
        <v>2020</v>
      </c>
      <c r="D2121" s="180">
        <v>1</v>
      </c>
      <c r="E2121" s="180" t="s">
        <v>254</v>
      </c>
      <c r="F2121" s="181">
        <v>3</v>
      </c>
      <c r="G2121" s="180" t="s">
        <v>190</v>
      </c>
      <c r="H2121" s="180">
        <v>1</v>
      </c>
      <c r="I2121" s="180" t="s">
        <v>230</v>
      </c>
      <c r="J2121" s="180" t="s">
        <v>122</v>
      </c>
      <c r="K2121" s="180" t="s">
        <v>231</v>
      </c>
      <c r="L2121" s="180">
        <v>300</v>
      </c>
      <c r="M2121" s="180" t="s">
        <v>192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182</v>
      </c>
      <c r="C2122" s="180">
        <v>2020</v>
      </c>
      <c r="D2122" s="180">
        <v>1</v>
      </c>
      <c r="E2122" s="180" t="s">
        <v>254</v>
      </c>
      <c r="F2122" s="181">
        <v>71</v>
      </c>
      <c r="G2122" s="180" t="s">
        <v>213</v>
      </c>
      <c r="H2122" s="180">
        <v>1</v>
      </c>
      <c r="I2122" s="180" t="s">
        <v>230</v>
      </c>
      <c r="J2122" s="180" t="s">
        <v>122</v>
      </c>
      <c r="K2122" s="180" t="s">
        <v>231</v>
      </c>
      <c r="L2122" s="180">
        <v>1571</v>
      </c>
      <c r="M2122" s="180" t="s">
        <v>266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188</v>
      </c>
      <c r="C2123" s="180">
        <v>2020</v>
      </c>
      <c r="D2123" s="180">
        <v>1</v>
      </c>
      <c r="E2123" s="180" t="s">
        <v>254</v>
      </c>
      <c r="F2123" s="181">
        <v>3</v>
      </c>
      <c r="G2123" s="180" t="s">
        <v>190</v>
      </c>
      <c r="H2123" s="180">
        <v>950</v>
      </c>
      <c r="I2123" s="180" t="s">
        <v>185</v>
      </c>
      <c r="J2123" s="180" t="s">
        <v>116</v>
      </c>
      <c r="K2123" s="180" t="s">
        <v>186</v>
      </c>
      <c r="L2123" s="180">
        <v>4532</v>
      </c>
      <c r="M2123" s="180" t="s">
        <v>201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182</v>
      </c>
      <c r="C2124" s="180">
        <v>2020</v>
      </c>
      <c r="D2124" s="180">
        <v>1</v>
      </c>
      <c r="E2124" s="180" t="s">
        <v>254</v>
      </c>
      <c r="F2124" s="181">
        <v>79</v>
      </c>
      <c r="G2124" s="180" t="s">
        <v>213</v>
      </c>
      <c r="H2124" s="180">
        <v>5</v>
      </c>
      <c r="I2124" s="180" t="s">
        <v>191</v>
      </c>
      <c r="J2124" s="180" t="s">
        <v>116</v>
      </c>
      <c r="K2124" s="180" t="s">
        <v>186</v>
      </c>
      <c r="L2124" s="180">
        <v>1579</v>
      </c>
      <c r="M2124" s="180" t="s">
        <v>272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182</v>
      </c>
      <c r="C2125" s="180">
        <v>2020</v>
      </c>
      <c r="D2125" s="180">
        <v>1</v>
      </c>
      <c r="E2125" s="180" t="s">
        <v>254</v>
      </c>
      <c r="F2125" s="181">
        <v>6</v>
      </c>
      <c r="G2125" s="180" t="s">
        <v>193</v>
      </c>
      <c r="H2125" s="180">
        <v>627</v>
      </c>
      <c r="I2125" s="180" t="s">
        <v>258</v>
      </c>
      <c r="J2125" s="180" t="s">
        <v>133</v>
      </c>
      <c r="K2125" s="180" t="s">
        <v>213</v>
      </c>
      <c r="L2125" s="180">
        <v>4562</v>
      </c>
      <c r="M2125" s="180" t="s">
        <v>212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182</v>
      </c>
      <c r="C2126" s="180">
        <v>2020</v>
      </c>
      <c r="D2126" s="180">
        <v>1</v>
      </c>
      <c r="E2126" s="180" t="s">
        <v>254</v>
      </c>
      <c r="F2126" s="181">
        <v>3</v>
      </c>
      <c r="G2126" s="180" t="s">
        <v>190</v>
      </c>
      <c r="H2126" s="180">
        <v>20</v>
      </c>
      <c r="I2126" s="180" t="s">
        <v>301</v>
      </c>
      <c r="J2126" s="180" t="s">
        <v>129</v>
      </c>
      <c r="K2126" s="180" t="s">
        <v>206</v>
      </c>
      <c r="L2126" s="180">
        <v>300</v>
      </c>
      <c r="M2126" s="180" t="s">
        <v>192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182</v>
      </c>
      <c r="C2127" s="180">
        <v>2020</v>
      </c>
      <c r="D2127" s="180">
        <v>1</v>
      </c>
      <c r="E2127" s="180" t="s">
        <v>254</v>
      </c>
      <c r="F2127" s="181">
        <v>3</v>
      </c>
      <c r="G2127" s="180" t="s">
        <v>190</v>
      </c>
      <c r="H2127" s="180">
        <v>19</v>
      </c>
      <c r="I2127" s="180" t="s">
        <v>263</v>
      </c>
      <c r="J2127" s="180" t="s">
        <v>128</v>
      </c>
      <c r="K2127" s="180" t="s">
        <v>264</v>
      </c>
      <c r="L2127" s="180">
        <v>300</v>
      </c>
      <c r="M2127" s="180" t="s">
        <v>192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182</v>
      </c>
      <c r="C2128" s="180">
        <v>2020</v>
      </c>
      <c r="D2128" s="180">
        <v>1</v>
      </c>
      <c r="E2128" s="180" t="s">
        <v>254</v>
      </c>
      <c r="F2128" s="181">
        <v>5</v>
      </c>
      <c r="G2128" s="180" t="s">
        <v>196</v>
      </c>
      <c r="H2128" s="180">
        <v>700</v>
      </c>
      <c r="I2128" s="180" t="s">
        <v>274</v>
      </c>
      <c r="J2128" s="180" t="s">
        <v>208</v>
      </c>
      <c r="K2128" s="180" t="s">
        <v>209</v>
      </c>
      <c r="L2128" s="180">
        <v>460</v>
      </c>
      <c r="M2128" s="180" t="s">
        <v>199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182</v>
      </c>
      <c r="C2129" s="180">
        <v>2020</v>
      </c>
      <c r="D2129" s="180">
        <v>1</v>
      </c>
      <c r="E2129" s="180" t="s">
        <v>254</v>
      </c>
      <c r="F2129" s="181">
        <v>3</v>
      </c>
      <c r="G2129" s="180" t="s">
        <v>190</v>
      </c>
      <c r="H2129" s="180">
        <v>13</v>
      </c>
      <c r="I2129" s="180" t="s">
        <v>297</v>
      </c>
      <c r="J2129" s="180" t="s">
        <v>120</v>
      </c>
      <c r="K2129" s="180" t="s">
        <v>217</v>
      </c>
      <c r="L2129" s="180">
        <v>300</v>
      </c>
      <c r="M2129" s="180" t="s">
        <v>192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182</v>
      </c>
      <c r="C2130" s="180">
        <v>2020</v>
      </c>
      <c r="D2130" s="180">
        <v>1</v>
      </c>
      <c r="E2130" s="180" t="s">
        <v>254</v>
      </c>
      <c r="F2130" s="181">
        <v>6</v>
      </c>
      <c r="G2130" s="180" t="s">
        <v>193</v>
      </c>
      <c r="H2130" s="180">
        <v>613</v>
      </c>
      <c r="I2130" s="180" t="s">
        <v>259</v>
      </c>
      <c r="J2130" s="180" t="s">
        <v>117</v>
      </c>
      <c r="K2130" s="180" t="s">
        <v>225</v>
      </c>
      <c r="L2130" s="180">
        <v>700</v>
      </c>
      <c r="M2130" s="180" t="s">
        <v>194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182</v>
      </c>
      <c r="C2131" s="180">
        <v>2020</v>
      </c>
      <c r="D2131" s="180">
        <v>1</v>
      </c>
      <c r="E2131" s="180" t="s">
        <v>254</v>
      </c>
      <c r="F2131" s="181">
        <v>10</v>
      </c>
      <c r="G2131" s="180" t="s">
        <v>239</v>
      </c>
      <c r="H2131" s="180">
        <v>602</v>
      </c>
      <c r="I2131" s="180" t="s">
        <v>247</v>
      </c>
      <c r="J2131" s="180" t="s">
        <v>126</v>
      </c>
      <c r="K2131" s="180" t="s">
        <v>198</v>
      </c>
      <c r="L2131" s="180">
        <v>207</v>
      </c>
      <c r="M2131" s="180" t="s">
        <v>244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182</v>
      </c>
      <c r="C2132" s="180">
        <v>2020</v>
      </c>
      <c r="D2132" s="180">
        <v>1</v>
      </c>
      <c r="E2132" s="180" t="s">
        <v>254</v>
      </c>
      <c r="F2132" s="181">
        <v>60</v>
      </c>
      <c r="G2132" s="180" t="s">
        <v>213</v>
      </c>
      <c r="H2132" s="180">
        <v>600</v>
      </c>
      <c r="I2132" s="180" t="s">
        <v>267</v>
      </c>
      <c r="J2132" s="180" t="s">
        <v>124</v>
      </c>
      <c r="K2132" s="180" t="s">
        <v>262</v>
      </c>
      <c r="L2132" s="180">
        <v>360</v>
      </c>
      <c r="M2132" s="180" t="s">
        <v>226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182</v>
      </c>
      <c r="C2133" s="180">
        <v>2020</v>
      </c>
      <c r="D2133" s="180">
        <v>1</v>
      </c>
      <c r="E2133" s="180" t="s">
        <v>254</v>
      </c>
      <c r="F2133" s="181">
        <v>60</v>
      </c>
      <c r="G2133" s="180" t="s">
        <v>213</v>
      </c>
      <c r="H2133" s="180">
        <v>623</v>
      </c>
      <c r="I2133" s="180" t="s">
        <v>296</v>
      </c>
      <c r="J2133" s="180" t="s">
        <v>125</v>
      </c>
      <c r="K2133" s="180" t="s">
        <v>228</v>
      </c>
      <c r="L2133" s="180">
        <v>360</v>
      </c>
      <c r="M2133" s="180" t="s">
        <v>226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188</v>
      </c>
      <c r="C2134" s="180">
        <v>2020</v>
      </c>
      <c r="D2134" s="180">
        <v>1</v>
      </c>
      <c r="E2134" s="180" t="s">
        <v>254</v>
      </c>
      <c r="F2134" s="181">
        <v>1</v>
      </c>
      <c r="G2134" s="180" t="s">
        <v>184</v>
      </c>
      <c r="H2134" s="180">
        <v>6</v>
      </c>
      <c r="I2134" s="180" t="s">
        <v>257</v>
      </c>
      <c r="J2134" s="180" t="s">
        <v>123</v>
      </c>
      <c r="K2134" s="180" t="s">
        <v>243</v>
      </c>
      <c r="L2134" s="180">
        <v>200</v>
      </c>
      <c r="M2134" s="180" t="s">
        <v>211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182</v>
      </c>
      <c r="C2135" s="180">
        <v>2020</v>
      </c>
      <c r="D2135" s="180">
        <v>1</v>
      </c>
      <c r="E2135" s="180" t="s">
        <v>254</v>
      </c>
      <c r="F2135" s="181">
        <v>1</v>
      </c>
      <c r="G2135" s="180" t="s">
        <v>184</v>
      </c>
      <c r="H2135" s="180">
        <v>602</v>
      </c>
      <c r="I2135" s="180" t="s">
        <v>247</v>
      </c>
      <c r="J2135" s="180" t="s">
        <v>126</v>
      </c>
      <c r="K2135" s="180" t="s">
        <v>198</v>
      </c>
      <c r="L2135" s="180">
        <v>200</v>
      </c>
      <c r="M2135" s="180" t="s">
        <v>211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188</v>
      </c>
      <c r="C2136" s="180">
        <v>2020</v>
      </c>
      <c r="D2136" s="180">
        <v>1</v>
      </c>
      <c r="E2136" s="180" t="s">
        <v>254</v>
      </c>
      <c r="F2136" s="181">
        <v>5</v>
      </c>
      <c r="G2136" s="180" t="s">
        <v>196</v>
      </c>
      <c r="H2136" s="180">
        <v>18</v>
      </c>
      <c r="I2136" s="180" t="s">
        <v>216</v>
      </c>
      <c r="J2136" s="180" t="s">
        <v>120</v>
      </c>
      <c r="K2136" s="180" t="s">
        <v>217</v>
      </c>
      <c r="L2136" s="180">
        <v>460</v>
      </c>
      <c r="M2136" s="180" t="s">
        <v>199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188</v>
      </c>
      <c r="C2137" s="180">
        <v>2020</v>
      </c>
      <c r="D2137" s="180">
        <v>1</v>
      </c>
      <c r="E2137" s="180" t="s">
        <v>254</v>
      </c>
      <c r="F2137" s="181">
        <v>3</v>
      </c>
      <c r="G2137" s="180" t="s">
        <v>190</v>
      </c>
      <c r="H2137" s="180">
        <v>954</v>
      </c>
      <c r="I2137" s="180" t="s">
        <v>238</v>
      </c>
      <c r="J2137" s="180" t="s">
        <v>120</v>
      </c>
      <c r="K2137" s="180" t="s">
        <v>217</v>
      </c>
      <c r="L2137" s="180">
        <v>4532</v>
      </c>
      <c r="M2137" s="180" t="s">
        <v>201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182</v>
      </c>
      <c r="C2138" s="180">
        <v>2020</v>
      </c>
      <c r="D2138" s="180">
        <v>1</v>
      </c>
      <c r="E2138" s="180" t="s">
        <v>254</v>
      </c>
      <c r="F2138" s="181">
        <v>79</v>
      </c>
      <c r="G2138" s="180" t="s">
        <v>213</v>
      </c>
      <c r="H2138" s="180">
        <v>710</v>
      </c>
      <c r="I2138" s="180" t="s">
        <v>221</v>
      </c>
      <c r="J2138" s="180" t="s">
        <v>208</v>
      </c>
      <c r="K2138" s="180" t="s">
        <v>209</v>
      </c>
      <c r="L2138" s="180">
        <v>4579</v>
      </c>
      <c r="M2138" s="180" t="s">
        <v>222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182</v>
      </c>
      <c r="C2139" s="180">
        <v>2020</v>
      </c>
      <c r="D2139" s="180">
        <v>1</v>
      </c>
      <c r="E2139" s="180" t="s">
        <v>254</v>
      </c>
      <c r="F2139" s="181">
        <v>10</v>
      </c>
      <c r="G2139" s="180" t="s">
        <v>239</v>
      </c>
      <c r="H2139" s="180">
        <v>1</v>
      </c>
      <c r="I2139" s="180" t="s">
        <v>230</v>
      </c>
      <c r="J2139" s="180" t="s">
        <v>122</v>
      </c>
      <c r="K2139" s="180" t="s">
        <v>231</v>
      </c>
      <c r="L2139" s="180">
        <v>207</v>
      </c>
      <c r="M2139" s="180" t="s">
        <v>244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182</v>
      </c>
      <c r="C2140" s="180">
        <v>2020</v>
      </c>
      <c r="D2140" s="180">
        <v>1</v>
      </c>
      <c r="E2140" s="180" t="s">
        <v>254</v>
      </c>
      <c r="F2140" s="181">
        <v>3</v>
      </c>
      <c r="G2140" s="180" t="s">
        <v>190</v>
      </c>
      <c r="H2140" s="180">
        <v>1</v>
      </c>
      <c r="I2140" s="180" t="s">
        <v>230</v>
      </c>
      <c r="J2140" s="180" t="s">
        <v>122</v>
      </c>
      <c r="K2140" s="180" t="s">
        <v>231</v>
      </c>
      <c r="L2140" s="180">
        <v>300</v>
      </c>
      <c r="M2140" s="180" t="s">
        <v>192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182</v>
      </c>
      <c r="C2141" s="180">
        <v>2020</v>
      </c>
      <c r="D2141" s="180">
        <v>1</v>
      </c>
      <c r="E2141" s="180" t="s">
        <v>254</v>
      </c>
      <c r="F2141" s="181">
        <v>1</v>
      </c>
      <c r="G2141" s="180" t="s">
        <v>184</v>
      </c>
      <c r="H2141" s="180">
        <v>5</v>
      </c>
      <c r="I2141" s="180" t="s">
        <v>191</v>
      </c>
      <c r="J2141" s="180" t="s">
        <v>116</v>
      </c>
      <c r="K2141" s="180" t="s">
        <v>186</v>
      </c>
      <c r="L2141" s="180">
        <v>200</v>
      </c>
      <c r="M2141" s="180" t="s">
        <v>211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182</v>
      </c>
      <c r="C2142" s="180">
        <v>2020</v>
      </c>
      <c r="D2142" s="180">
        <v>1</v>
      </c>
      <c r="E2142" s="180" t="s">
        <v>254</v>
      </c>
      <c r="F2142" s="181">
        <v>3</v>
      </c>
      <c r="G2142" s="180" t="s">
        <v>190</v>
      </c>
      <c r="H2142" s="180">
        <v>952</v>
      </c>
      <c r="I2142" s="180" t="s">
        <v>236</v>
      </c>
      <c r="J2142" s="180" t="s">
        <v>118</v>
      </c>
      <c r="K2142" s="180" t="s">
        <v>237</v>
      </c>
      <c r="L2142" s="180">
        <v>4532</v>
      </c>
      <c r="M2142" s="180" t="s">
        <v>201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182</v>
      </c>
      <c r="C2143" s="180">
        <v>2020</v>
      </c>
      <c r="D2143" s="180">
        <v>1</v>
      </c>
      <c r="E2143" s="180" t="s">
        <v>254</v>
      </c>
      <c r="F2143" s="181">
        <v>6</v>
      </c>
      <c r="G2143" s="180" t="s">
        <v>193</v>
      </c>
      <c r="H2143" s="180">
        <v>950</v>
      </c>
      <c r="I2143" s="180" t="s">
        <v>185</v>
      </c>
      <c r="J2143" s="180" t="s">
        <v>116</v>
      </c>
      <c r="K2143" s="180" t="s">
        <v>186</v>
      </c>
      <c r="L2143" s="180">
        <v>4562</v>
      </c>
      <c r="M2143" s="180" t="s">
        <v>212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182</v>
      </c>
      <c r="C2144" s="180">
        <v>2020</v>
      </c>
      <c r="D2144" s="180">
        <v>1</v>
      </c>
      <c r="E2144" s="180" t="s">
        <v>254</v>
      </c>
      <c r="F2144" s="181">
        <v>3</v>
      </c>
      <c r="G2144" s="180" t="s">
        <v>190</v>
      </c>
      <c r="H2144" s="180">
        <v>951</v>
      </c>
      <c r="I2144" s="180" t="s">
        <v>251</v>
      </c>
      <c r="J2144" s="180" t="s">
        <v>127</v>
      </c>
      <c r="K2144" s="180" t="s">
        <v>250</v>
      </c>
      <c r="L2144" s="180">
        <v>4532</v>
      </c>
      <c r="M2144" s="180" t="s">
        <v>201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188</v>
      </c>
      <c r="C2145" s="180">
        <v>2020</v>
      </c>
      <c r="D2145" s="180">
        <v>1</v>
      </c>
      <c r="E2145" s="180" t="s">
        <v>254</v>
      </c>
      <c r="F2145" s="181">
        <v>3</v>
      </c>
      <c r="G2145" s="180" t="s">
        <v>190</v>
      </c>
      <c r="H2145" s="180">
        <v>18</v>
      </c>
      <c r="I2145" s="180" t="s">
        <v>216</v>
      </c>
      <c r="J2145" s="180" t="s">
        <v>120</v>
      </c>
      <c r="K2145" s="180" t="s">
        <v>217</v>
      </c>
      <c r="L2145" s="180">
        <v>300</v>
      </c>
      <c r="M2145" s="180" t="s">
        <v>192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182</v>
      </c>
      <c r="C2146" s="180">
        <v>2020</v>
      </c>
      <c r="D2146" s="180">
        <v>1</v>
      </c>
      <c r="E2146" s="180" t="s">
        <v>254</v>
      </c>
      <c r="F2146" s="181">
        <v>3</v>
      </c>
      <c r="G2146" s="180" t="s">
        <v>190</v>
      </c>
      <c r="H2146" s="180">
        <v>903</v>
      </c>
      <c r="I2146" s="180" t="s">
        <v>240</v>
      </c>
      <c r="J2146" s="180" t="s">
        <v>122</v>
      </c>
      <c r="K2146" s="180" t="s">
        <v>231</v>
      </c>
      <c r="L2146" s="180">
        <v>4532</v>
      </c>
      <c r="M2146" s="180" t="s">
        <v>201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182</v>
      </c>
      <c r="C2147" s="180">
        <v>2020</v>
      </c>
      <c r="D2147" s="180">
        <v>1</v>
      </c>
      <c r="E2147" s="180" t="s">
        <v>254</v>
      </c>
      <c r="F2147" s="181">
        <v>5</v>
      </c>
      <c r="G2147" s="180" t="s">
        <v>196</v>
      </c>
      <c r="H2147" s="180">
        <v>11</v>
      </c>
      <c r="I2147" s="180" t="s">
        <v>284</v>
      </c>
      <c r="J2147" s="180" t="s">
        <v>116</v>
      </c>
      <c r="K2147" s="180" t="s">
        <v>186</v>
      </c>
      <c r="L2147" s="180">
        <v>460</v>
      </c>
      <c r="M2147" s="180" t="s">
        <v>199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182</v>
      </c>
      <c r="C2148" s="180">
        <v>2020</v>
      </c>
      <c r="D2148" s="180">
        <v>1</v>
      </c>
      <c r="E2148" s="180" t="s">
        <v>254</v>
      </c>
      <c r="F2148" s="181">
        <v>6</v>
      </c>
      <c r="G2148" s="180" t="s">
        <v>193</v>
      </c>
      <c r="H2148" s="180">
        <v>609</v>
      </c>
      <c r="I2148" s="180" t="s">
        <v>299</v>
      </c>
      <c r="J2148" s="180" t="s">
        <v>279</v>
      </c>
      <c r="K2148" s="180" t="s">
        <v>213</v>
      </c>
      <c r="L2148" s="180">
        <v>700</v>
      </c>
      <c r="M2148" s="180" t="s">
        <v>194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182</v>
      </c>
      <c r="C2149" s="180">
        <v>2020</v>
      </c>
      <c r="D2149" s="180">
        <v>1</v>
      </c>
      <c r="E2149" s="180" t="s">
        <v>254</v>
      </c>
      <c r="F2149" s="181">
        <v>3</v>
      </c>
      <c r="G2149" s="180" t="s">
        <v>190</v>
      </c>
      <c r="H2149" s="180">
        <v>10</v>
      </c>
      <c r="I2149" s="180" t="s">
        <v>252</v>
      </c>
      <c r="J2149" s="180" t="s">
        <v>118</v>
      </c>
      <c r="K2149" s="180" t="s">
        <v>237</v>
      </c>
      <c r="L2149" s="180">
        <v>300</v>
      </c>
      <c r="M2149" s="180" t="s">
        <v>192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182</v>
      </c>
      <c r="C2150" s="180">
        <v>2020</v>
      </c>
      <c r="D2150" s="180">
        <v>1</v>
      </c>
      <c r="E2150" s="180" t="s">
        <v>254</v>
      </c>
      <c r="F2150" s="181">
        <v>5</v>
      </c>
      <c r="G2150" s="180" t="s">
        <v>196</v>
      </c>
      <c r="H2150" s="180">
        <v>701</v>
      </c>
      <c r="I2150" s="180" t="s">
        <v>207</v>
      </c>
      <c r="J2150" s="180" t="s">
        <v>208</v>
      </c>
      <c r="K2150" s="180" t="s">
        <v>209</v>
      </c>
      <c r="L2150" s="180">
        <v>460</v>
      </c>
      <c r="M2150" s="180" t="s">
        <v>199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182</v>
      </c>
      <c r="C2151" s="180">
        <v>2020</v>
      </c>
      <c r="D2151" s="180">
        <v>1</v>
      </c>
      <c r="E2151" s="180" t="s">
        <v>254</v>
      </c>
      <c r="F2151" s="181">
        <v>10</v>
      </c>
      <c r="G2151" s="180" t="s">
        <v>239</v>
      </c>
      <c r="H2151" s="180">
        <v>603</v>
      </c>
      <c r="I2151" s="180" t="s">
        <v>197</v>
      </c>
      <c r="J2151" s="180" t="s">
        <v>126</v>
      </c>
      <c r="K2151" s="180" t="s">
        <v>198</v>
      </c>
      <c r="L2151" s="180">
        <v>207</v>
      </c>
      <c r="M2151" s="180" t="s">
        <v>244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182</v>
      </c>
      <c r="C2152" s="180">
        <v>2020</v>
      </c>
      <c r="D2152" s="180">
        <v>1</v>
      </c>
      <c r="E2152" s="180" t="s">
        <v>254</v>
      </c>
      <c r="F2152" s="181">
        <v>5</v>
      </c>
      <c r="G2152" s="180" t="s">
        <v>196</v>
      </c>
      <c r="H2152" s="180">
        <v>603</v>
      </c>
      <c r="I2152" s="180" t="s">
        <v>197</v>
      </c>
      <c r="J2152" s="180" t="s">
        <v>126</v>
      </c>
      <c r="K2152" s="180" t="s">
        <v>198</v>
      </c>
      <c r="L2152" s="180">
        <v>460</v>
      </c>
      <c r="M2152" s="180" t="s">
        <v>199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182</v>
      </c>
      <c r="C2153" s="180">
        <v>2020</v>
      </c>
      <c r="D2153" s="180">
        <v>1</v>
      </c>
      <c r="E2153" s="180" t="s">
        <v>254</v>
      </c>
      <c r="F2153" s="181">
        <v>6</v>
      </c>
      <c r="G2153" s="180" t="s">
        <v>193</v>
      </c>
      <c r="H2153" s="180">
        <v>621</v>
      </c>
      <c r="I2153" s="180" t="s">
        <v>260</v>
      </c>
      <c r="J2153" s="180" t="s">
        <v>117</v>
      </c>
      <c r="K2153" s="180" t="s">
        <v>225</v>
      </c>
      <c r="L2153" s="180">
        <v>4562</v>
      </c>
      <c r="M2153" s="180" t="s">
        <v>212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182</v>
      </c>
      <c r="C2154" s="180">
        <v>2020</v>
      </c>
      <c r="D2154" s="180">
        <v>1</v>
      </c>
      <c r="E2154" s="180" t="s">
        <v>254</v>
      </c>
      <c r="F2154" s="181">
        <v>6</v>
      </c>
      <c r="G2154" s="180" t="s">
        <v>193</v>
      </c>
      <c r="H2154" s="180">
        <v>618</v>
      </c>
      <c r="I2154" s="180" t="s">
        <v>295</v>
      </c>
      <c r="J2154" s="180" t="s">
        <v>131</v>
      </c>
      <c r="K2154" s="180" t="s">
        <v>281</v>
      </c>
      <c r="L2154" s="180">
        <v>4562</v>
      </c>
      <c r="M2154" s="180" t="s">
        <v>212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182</v>
      </c>
      <c r="C2155" s="180">
        <v>2020</v>
      </c>
      <c r="D2155" s="180">
        <v>1</v>
      </c>
      <c r="E2155" s="180" t="s">
        <v>254</v>
      </c>
      <c r="F2155" s="181">
        <v>6</v>
      </c>
      <c r="G2155" s="180" t="s">
        <v>193</v>
      </c>
      <c r="H2155" s="180">
        <v>623</v>
      </c>
      <c r="I2155" s="180" t="s">
        <v>296</v>
      </c>
      <c r="J2155" s="180" t="s">
        <v>125</v>
      </c>
      <c r="K2155" s="180" t="s">
        <v>228</v>
      </c>
      <c r="L2155" s="180">
        <v>700</v>
      </c>
      <c r="M2155" s="180" t="s">
        <v>194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188</v>
      </c>
      <c r="C2156" s="177">
        <v>2020</v>
      </c>
      <c r="D2156" s="180">
        <v>2</v>
      </c>
      <c r="E2156" s="180" t="s">
        <v>298</v>
      </c>
      <c r="F2156" s="181">
        <v>6</v>
      </c>
      <c r="G2156" s="180" t="s">
        <v>193</v>
      </c>
      <c r="H2156" s="180">
        <v>615</v>
      </c>
      <c r="I2156" s="180" t="s">
        <v>293</v>
      </c>
      <c r="J2156" s="180" t="s">
        <v>124</v>
      </c>
      <c r="K2156" s="180" t="s">
        <v>262</v>
      </c>
      <c r="L2156" s="180">
        <v>4562</v>
      </c>
      <c r="M2156" s="180" t="s">
        <v>212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182</v>
      </c>
      <c r="C2157" s="177">
        <v>2020</v>
      </c>
      <c r="D2157" s="180">
        <v>2</v>
      </c>
      <c r="E2157" s="180" t="s">
        <v>298</v>
      </c>
      <c r="F2157" s="181">
        <v>60</v>
      </c>
      <c r="G2157" s="180" t="s">
        <v>213</v>
      </c>
      <c r="H2157" s="180">
        <v>615</v>
      </c>
      <c r="I2157" s="180" t="s">
        <v>293</v>
      </c>
      <c r="J2157" s="180" t="s">
        <v>124</v>
      </c>
      <c r="K2157" s="180" t="s">
        <v>262</v>
      </c>
      <c r="L2157" s="180">
        <v>4563</v>
      </c>
      <c r="M2157" s="180" t="s">
        <v>229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188</v>
      </c>
      <c r="C2158" s="177">
        <v>2020</v>
      </c>
      <c r="D2158" s="180">
        <v>2</v>
      </c>
      <c r="E2158" s="180" t="s">
        <v>298</v>
      </c>
      <c r="F2158" s="181">
        <v>60</v>
      </c>
      <c r="G2158" s="180" t="s">
        <v>213</v>
      </c>
      <c r="H2158" s="180">
        <v>615</v>
      </c>
      <c r="I2158" s="180" t="s">
        <v>293</v>
      </c>
      <c r="J2158" s="180" t="s">
        <v>124</v>
      </c>
      <c r="K2158" s="180" t="s">
        <v>262</v>
      </c>
      <c r="L2158" s="180">
        <v>4563</v>
      </c>
      <c r="M2158" s="180" t="s">
        <v>229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182</v>
      </c>
      <c r="C2159" s="177">
        <v>2020</v>
      </c>
      <c r="D2159" s="180">
        <v>2</v>
      </c>
      <c r="E2159" s="180" t="s">
        <v>298</v>
      </c>
      <c r="F2159" s="181">
        <v>10</v>
      </c>
      <c r="G2159" s="180" t="s">
        <v>239</v>
      </c>
      <c r="H2159" s="180">
        <v>905</v>
      </c>
      <c r="I2159" s="180" t="s">
        <v>273</v>
      </c>
      <c r="J2159" s="180" t="s">
        <v>123</v>
      </c>
      <c r="K2159" s="180" t="s">
        <v>243</v>
      </c>
      <c r="L2159" s="180">
        <v>4513</v>
      </c>
      <c r="M2159" s="180" t="s">
        <v>241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188</v>
      </c>
      <c r="C2160" s="177">
        <v>2020</v>
      </c>
      <c r="D2160" s="180">
        <v>2</v>
      </c>
      <c r="E2160" s="180" t="s">
        <v>298</v>
      </c>
      <c r="F2160" s="181">
        <v>10</v>
      </c>
      <c r="G2160" s="180" t="s">
        <v>239</v>
      </c>
      <c r="H2160" s="180">
        <v>905</v>
      </c>
      <c r="I2160" s="180" t="s">
        <v>273</v>
      </c>
      <c r="J2160" s="180" t="s">
        <v>123</v>
      </c>
      <c r="K2160" s="180" t="s">
        <v>243</v>
      </c>
      <c r="L2160" s="180">
        <v>4513</v>
      </c>
      <c r="M2160" s="180" t="s">
        <v>241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182</v>
      </c>
      <c r="C2161" s="177">
        <v>2020</v>
      </c>
      <c r="D2161" s="180">
        <v>2</v>
      </c>
      <c r="E2161" s="180" t="s">
        <v>298</v>
      </c>
      <c r="F2161" s="181">
        <v>1</v>
      </c>
      <c r="G2161" s="180" t="s">
        <v>184</v>
      </c>
      <c r="H2161" s="180">
        <v>6</v>
      </c>
      <c r="I2161" s="180" t="s">
        <v>257</v>
      </c>
      <c r="J2161" s="180" t="s">
        <v>123</v>
      </c>
      <c r="K2161" s="180" t="s">
        <v>243</v>
      </c>
      <c r="L2161" s="180">
        <v>200</v>
      </c>
      <c r="M2161" s="180" t="s">
        <v>211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182</v>
      </c>
      <c r="C2162" s="177">
        <v>2020</v>
      </c>
      <c r="D2162" s="180">
        <v>2</v>
      </c>
      <c r="E2162" s="180" t="s">
        <v>298</v>
      </c>
      <c r="F2162" s="181">
        <v>5</v>
      </c>
      <c r="G2162" s="180" t="s">
        <v>196</v>
      </c>
      <c r="H2162" s="180">
        <v>602</v>
      </c>
      <c r="I2162" s="180" t="s">
        <v>247</v>
      </c>
      <c r="J2162" s="180" t="s">
        <v>126</v>
      </c>
      <c r="K2162" s="180" t="s">
        <v>198</v>
      </c>
      <c r="L2162" s="180">
        <v>460</v>
      </c>
      <c r="M2162" s="180" t="s">
        <v>199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182</v>
      </c>
      <c r="C2163" s="177">
        <v>2020</v>
      </c>
      <c r="D2163" s="180">
        <v>2</v>
      </c>
      <c r="E2163" s="180" t="s">
        <v>298</v>
      </c>
      <c r="F2163" s="181">
        <v>3</v>
      </c>
      <c r="G2163" s="180" t="s">
        <v>190</v>
      </c>
      <c r="H2163" s="180">
        <v>5</v>
      </c>
      <c r="I2163" s="180" t="s">
        <v>191</v>
      </c>
      <c r="J2163" s="180" t="s">
        <v>116</v>
      </c>
      <c r="K2163" s="180" t="s">
        <v>186</v>
      </c>
      <c r="L2163" s="180">
        <v>300</v>
      </c>
      <c r="M2163" s="180" t="s">
        <v>192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182</v>
      </c>
      <c r="C2164" s="177">
        <v>2020</v>
      </c>
      <c r="D2164" s="180">
        <v>2</v>
      </c>
      <c r="E2164" s="180" t="s">
        <v>298</v>
      </c>
      <c r="F2164" s="181">
        <v>10</v>
      </c>
      <c r="G2164" s="180" t="s">
        <v>239</v>
      </c>
      <c r="H2164" s="180">
        <v>950</v>
      </c>
      <c r="I2164" s="180" t="s">
        <v>185</v>
      </c>
      <c r="J2164" s="180" t="s">
        <v>116</v>
      </c>
      <c r="K2164" s="180" t="s">
        <v>186</v>
      </c>
      <c r="L2164" s="180">
        <v>4513</v>
      </c>
      <c r="M2164" s="180" t="s">
        <v>241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188</v>
      </c>
      <c r="C2165" s="177">
        <v>2020</v>
      </c>
      <c r="D2165" s="180">
        <v>2</v>
      </c>
      <c r="E2165" s="180" t="s">
        <v>298</v>
      </c>
      <c r="F2165" s="181">
        <v>3</v>
      </c>
      <c r="G2165" s="180" t="s">
        <v>190</v>
      </c>
      <c r="H2165" s="180">
        <v>5</v>
      </c>
      <c r="I2165" s="180" t="s">
        <v>191</v>
      </c>
      <c r="J2165" s="180" t="s">
        <v>116</v>
      </c>
      <c r="K2165" s="180" t="s">
        <v>186</v>
      </c>
      <c r="L2165" s="180">
        <v>300</v>
      </c>
      <c r="M2165" s="180" t="s">
        <v>192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182</v>
      </c>
      <c r="C2166" s="177">
        <v>2020</v>
      </c>
      <c r="D2166" s="180">
        <v>2</v>
      </c>
      <c r="E2166" s="180" t="s">
        <v>298</v>
      </c>
      <c r="F2166" s="181">
        <v>1</v>
      </c>
      <c r="G2166" s="180" t="s">
        <v>184</v>
      </c>
      <c r="H2166" s="180">
        <v>953</v>
      </c>
      <c r="I2166" s="180" t="s">
        <v>214</v>
      </c>
      <c r="J2166" s="180" t="s">
        <v>119</v>
      </c>
      <c r="K2166" s="180" t="s">
        <v>215</v>
      </c>
      <c r="L2166" s="180">
        <v>4512</v>
      </c>
      <c r="M2166" s="180" t="s">
        <v>187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188</v>
      </c>
      <c r="C2167" s="177">
        <v>2020</v>
      </c>
      <c r="D2167" s="180">
        <v>2</v>
      </c>
      <c r="E2167" s="180" t="s">
        <v>298</v>
      </c>
      <c r="F2167" s="181">
        <v>1</v>
      </c>
      <c r="G2167" s="180" t="s">
        <v>184</v>
      </c>
      <c r="H2167" s="180">
        <v>953</v>
      </c>
      <c r="I2167" s="180" t="s">
        <v>214</v>
      </c>
      <c r="J2167" s="180" t="s">
        <v>119</v>
      </c>
      <c r="K2167" s="180" t="s">
        <v>215</v>
      </c>
      <c r="L2167" s="180">
        <v>4512</v>
      </c>
      <c r="M2167" s="180" t="s">
        <v>187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182</v>
      </c>
      <c r="C2168" s="177">
        <v>2020</v>
      </c>
      <c r="D2168" s="180">
        <v>2</v>
      </c>
      <c r="E2168" s="180" t="s">
        <v>298</v>
      </c>
      <c r="F2168" s="181">
        <v>1</v>
      </c>
      <c r="G2168" s="180" t="s">
        <v>184</v>
      </c>
      <c r="H2168" s="180">
        <v>18</v>
      </c>
      <c r="I2168" s="180" t="s">
        <v>216</v>
      </c>
      <c r="J2168" s="180" t="s">
        <v>120</v>
      </c>
      <c r="K2168" s="180" t="s">
        <v>217</v>
      </c>
      <c r="L2168" s="180">
        <v>200</v>
      </c>
      <c r="M2168" s="180" t="s">
        <v>211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188</v>
      </c>
      <c r="C2169" s="177">
        <v>2020</v>
      </c>
      <c r="D2169" s="180">
        <v>2</v>
      </c>
      <c r="E2169" s="180" t="s">
        <v>298</v>
      </c>
      <c r="F2169" s="181">
        <v>3</v>
      </c>
      <c r="G2169" s="180" t="s">
        <v>190</v>
      </c>
      <c r="H2169" s="180">
        <v>1</v>
      </c>
      <c r="I2169" s="180" t="s">
        <v>230</v>
      </c>
      <c r="J2169" s="180" t="s">
        <v>122</v>
      </c>
      <c r="K2169" s="180" t="s">
        <v>231</v>
      </c>
      <c r="L2169" s="180">
        <v>300</v>
      </c>
      <c r="M2169" s="180" t="s">
        <v>192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188</v>
      </c>
      <c r="C2170" s="177">
        <v>2020</v>
      </c>
      <c r="D2170" s="180">
        <v>2</v>
      </c>
      <c r="E2170" s="180" t="s">
        <v>298</v>
      </c>
      <c r="F2170" s="181">
        <v>10</v>
      </c>
      <c r="G2170" s="180" t="s">
        <v>239</v>
      </c>
      <c r="H2170" s="180">
        <v>1</v>
      </c>
      <c r="I2170" s="180" t="s">
        <v>230</v>
      </c>
      <c r="J2170" s="180" t="s">
        <v>122</v>
      </c>
      <c r="K2170" s="180" t="s">
        <v>231</v>
      </c>
      <c r="L2170" s="180">
        <v>207</v>
      </c>
      <c r="M2170" s="180" t="s">
        <v>244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182</v>
      </c>
      <c r="C2171" s="177">
        <v>2020</v>
      </c>
      <c r="D2171" s="180">
        <v>2</v>
      </c>
      <c r="E2171" s="180" t="s">
        <v>298</v>
      </c>
      <c r="F2171" s="181">
        <v>1</v>
      </c>
      <c r="G2171" s="180" t="s">
        <v>184</v>
      </c>
      <c r="H2171" s="180">
        <v>905</v>
      </c>
      <c r="I2171" s="180" t="s">
        <v>273</v>
      </c>
      <c r="J2171" s="180" t="s">
        <v>123</v>
      </c>
      <c r="K2171" s="180" t="s">
        <v>243</v>
      </c>
      <c r="L2171" s="180">
        <v>4512</v>
      </c>
      <c r="M2171" s="180" t="s">
        <v>187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182</v>
      </c>
      <c r="C2172" s="177">
        <v>2020</v>
      </c>
      <c r="D2172" s="180">
        <v>2</v>
      </c>
      <c r="E2172" s="180" t="s">
        <v>298</v>
      </c>
      <c r="F2172" s="181">
        <v>6</v>
      </c>
      <c r="G2172" s="180" t="s">
        <v>193</v>
      </c>
      <c r="H2172" s="180">
        <v>601</v>
      </c>
      <c r="I2172" s="180" t="s">
        <v>261</v>
      </c>
      <c r="J2172" s="180" t="s">
        <v>124</v>
      </c>
      <c r="K2172" s="180" t="s">
        <v>262</v>
      </c>
      <c r="L2172" s="180">
        <v>700</v>
      </c>
      <c r="M2172" s="180" t="s">
        <v>194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182</v>
      </c>
      <c r="C2173" s="177">
        <v>2020</v>
      </c>
      <c r="D2173" s="180">
        <v>2</v>
      </c>
      <c r="E2173" s="180" t="s">
        <v>298</v>
      </c>
      <c r="F2173" s="181">
        <v>6</v>
      </c>
      <c r="G2173" s="180" t="s">
        <v>193</v>
      </c>
      <c r="H2173" s="180">
        <v>607</v>
      </c>
      <c r="I2173" s="180" t="s">
        <v>294</v>
      </c>
      <c r="J2173" s="180" t="s">
        <v>131</v>
      </c>
      <c r="K2173" s="180" t="s">
        <v>281</v>
      </c>
      <c r="L2173" s="180">
        <v>700</v>
      </c>
      <c r="M2173" s="180" t="s">
        <v>194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182</v>
      </c>
      <c r="C2174" s="177">
        <v>2020</v>
      </c>
      <c r="D2174" s="180">
        <v>2</v>
      </c>
      <c r="E2174" s="180" t="s">
        <v>298</v>
      </c>
      <c r="F2174" s="181">
        <v>6</v>
      </c>
      <c r="G2174" s="180" t="s">
        <v>193</v>
      </c>
      <c r="H2174" s="180">
        <v>609</v>
      </c>
      <c r="I2174" s="180" t="s">
        <v>299</v>
      </c>
      <c r="J2174" s="180" t="s">
        <v>279</v>
      </c>
      <c r="K2174" s="180" t="s">
        <v>213</v>
      </c>
      <c r="L2174" s="180">
        <v>700</v>
      </c>
      <c r="M2174" s="180" t="s">
        <v>194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182</v>
      </c>
      <c r="C2175" s="177">
        <v>2020</v>
      </c>
      <c r="D2175" s="180">
        <v>2</v>
      </c>
      <c r="E2175" s="180" t="s">
        <v>298</v>
      </c>
      <c r="F2175" s="181">
        <v>6</v>
      </c>
      <c r="G2175" s="180" t="s">
        <v>193</v>
      </c>
      <c r="H2175" s="180">
        <v>619</v>
      </c>
      <c r="I2175" s="180" t="s">
        <v>278</v>
      </c>
      <c r="J2175" s="180" t="s">
        <v>279</v>
      </c>
      <c r="K2175" s="180" t="s">
        <v>213</v>
      </c>
      <c r="L2175" s="180">
        <v>4562</v>
      </c>
      <c r="M2175" s="180" t="s">
        <v>212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182</v>
      </c>
      <c r="C2176" s="177">
        <v>2020</v>
      </c>
      <c r="D2176" s="180">
        <v>2</v>
      </c>
      <c r="E2176" s="180" t="s">
        <v>298</v>
      </c>
      <c r="F2176" s="181">
        <v>3</v>
      </c>
      <c r="G2176" s="180" t="s">
        <v>190</v>
      </c>
      <c r="H2176" s="180">
        <v>955</v>
      </c>
      <c r="I2176" s="180" t="s">
        <v>283</v>
      </c>
      <c r="J2176" s="180" t="s">
        <v>120</v>
      </c>
      <c r="K2176" s="180" t="s">
        <v>217</v>
      </c>
      <c r="L2176" s="180">
        <v>4532</v>
      </c>
      <c r="M2176" s="180" t="s">
        <v>201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182</v>
      </c>
      <c r="C2177" s="177">
        <v>2020</v>
      </c>
      <c r="D2177" s="180">
        <v>2</v>
      </c>
      <c r="E2177" s="180" t="s">
        <v>298</v>
      </c>
      <c r="F2177" s="181">
        <v>77</v>
      </c>
      <c r="G2177" s="180" t="s">
        <v>213</v>
      </c>
      <c r="H2177" s="180">
        <v>18</v>
      </c>
      <c r="I2177" s="180" t="s">
        <v>216</v>
      </c>
      <c r="J2177" s="180" t="s">
        <v>120</v>
      </c>
      <c r="K2177" s="180" t="s">
        <v>217</v>
      </c>
      <c r="L2177" s="180">
        <v>1577</v>
      </c>
      <c r="M2177" s="180" t="s">
        <v>234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182</v>
      </c>
      <c r="C2178" s="177">
        <v>2020</v>
      </c>
      <c r="D2178" s="180">
        <v>2</v>
      </c>
      <c r="E2178" s="180" t="s">
        <v>298</v>
      </c>
      <c r="F2178" s="181">
        <v>79</v>
      </c>
      <c r="G2178" s="180" t="s">
        <v>213</v>
      </c>
      <c r="H2178" s="180">
        <v>18</v>
      </c>
      <c r="I2178" s="180" t="s">
        <v>216</v>
      </c>
      <c r="J2178" s="180" t="s">
        <v>120</v>
      </c>
      <c r="K2178" s="180" t="s">
        <v>217</v>
      </c>
      <c r="L2178" s="180">
        <v>1579</v>
      </c>
      <c r="M2178" s="180" t="s">
        <v>272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182</v>
      </c>
      <c r="C2179" s="177">
        <v>2020</v>
      </c>
      <c r="D2179" s="180">
        <v>2</v>
      </c>
      <c r="E2179" s="180" t="s">
        <v>298</v>
      </c>
      <c r="F2179" s="181">
        <v>75</v>
      </c>
      <c r="G2179" s="180" t="s">
        <v>213</v>
      </c>
      <c r="H2179" s="180">
        <v>701</v>
      </c>
      <c r="I2179" s="180" t="s">
        <v>207</v>
      </c>
      <c r="J2179" s="180" t="s">
        <v>208</v>
      </c>
      <c r="K2179" s="180" t="s">
        <v>209</v>
      </c>
      <c r="L2179" s="180">
        <v>1575</v>
      </c>
      <c r="M2179" s="180" t="s">
        <v>219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182</v>
      </c>
      <c r="C2180" s="177">
        <v>2020</v>
      </c>
      <c r="D2180" s="180">
        <v>2</v>
      </c>
      <c r="E2180" s="180" t="s">
        <v>298</v>
      </c>
      <c r="F2180" s="181">
        <v>3</v>
      </c>
      <c r="G2180" s="180" t="s">
        <v>190</v>
      </c>
      <c r="H2180" s="180">
        <v>19</v>
      </c>
      <c r="I2180" s="180" t="s">
        <v>263</v>
      </c>
      <c r="J2180" s="180" t="s">
        <v>128</v>
      </c>
      <c r="K2180" s="180" t="s">
        <v>264</v>
      </c>
      <c r="L2180" s="180">
        <v>300</v>
      </c>
      <c r="M2180" s="180" t="s">
        <v>192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182</v>
      </c>
      <c r="C2181" s="177">
        <v>2020</v>
      </c>
      <c r="D2181" s="180">
        <v>2</v>
      </c>
      <c r="E2181" s="180" t="s">
        <v>298</v>
      </c>
      <c r="F2181" s="181">
        <v>3</v>
      </c>
      <c r="G2181" s="180" t="s">
        <v>190</v>
      </c>
      <c r="H2181" s="180">
        <v>17</v>
      </c>
      <c r="I2181" s="180" t="s">
        <v>205</v>
      </c>
      <c r="J2181" s="180" t="s">
        <v>129</v>
      </c>
      <c r="K2181" s="180" t="s">
        <v>206</v>
      </c>
      <c r="L2181" s="180">
        <v>300</v>
      </c>
      <c r="M2181" s="180" t="s">
        <v>192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182</v>
      </c>
      <c r="C2182" s="177">
        <v>2020</v>
      </c>
      <c r="D2182" s="180">
        <v>2</v>
      </c>
      <c r="E2182" s="180" t="s">
        <v>298</v>
      </c>
      <c r="F2182" s="181">
        <v>79</v>
      </c>
      <c r="G2182" s="180" t="s">
        <v>213</v>
      </c>
      <c r="H2182" s="180">
        <v>954</v>
      </c>
      <c r="I2182" s="180" t="s">
        <v>238</v>
      </c>
      <c r="J2182" s="180" t="s">
        <v>120</v>
      </c>
      <c r="K2182" s="180" t="s">
        <v>217</v>
      </c>
      <c r="L2182" s="180">
        <v>4579</v>
      </c>
      <c r="M2182" s="180" t="s">
        <v>222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182</v>
      </c>
      <c r="C2183" s="177">
        <v>2020</v>
      </c>
      <c r="D2183" s="180">
        <v>2</v>
      </c>
      <c r="E2183" s="180" t="s">
        <v>298</v>
      </c>
      <c r="F2183" s="181">
        <v>3</v>
      </c>
      <c r="G2183" s="180" t="s">
        <v>190</v>
      </c>
      <c r="H2183" s="180">
        <v>16</v>
      </c>
      <c r="I2183" s="180" t="s">
        <v>282</v>
      </c>
      <c r="J2183" s="180" t="s">
        <v>128</v>
      </c>
      <c r="K2183" s="180" t="s">
        <v>264</v>
      </c>
      <c r="L2183" s="180">
        <v>300</v>
      </c>
      <c r="M2183" s="180" t="s">
        <v>192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182</v>
      </c>
      <c r="C2184" s="177">
        <v>2020</v>
      </c>
      <c r="D2184" s="180">
        <v>2</v>
      </c>
      <c r="E2184" s="180" t="s">
        <v>298</v>
      </c>
      <c r="F2184" s="181">
        <v>60</v>
      </c>
      <c r="G2184" s="180" t="s">
        <v>213</v>
      </c>
      <c r="H2184" s="180">
        <v>600</v>
      </c>
      <c r="I2184" s="180" t="s">
        <v>267</v>
      </c>
      <c r="J2184" s="180" t="s">
        <v>124</v>
      </c>
      <c r="K2184" s="180" t="s">
        <v>262</v>
      </c>
      <c r="L2184" s="180">
        <v>360</v>
      </c>
      <c r="M2184" s="180" t="s">
        <v>226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182</v>
      </c>
      <c r="C2185" s="177">
        <v>2020</v>
      </c>
      <c r="D2185" s="180">
        <v>2</v>
      </c>
      <c r="E2185" s="180" t="s">
        <v>298</v>
      </c>
      <c r="F2185" s="181">
        <v>1</v>
      </c>
      <c r="G2185" s="180" t="s">
        <v>184</v>
      </c>
      <c r="H2185" s="180">
        <v>616</v>
      </c>
      <c r="I2185" s="180" t="s">
        <v>200</v>
      </c>
      <c r="J2185" s="180" t="s">
        <v>126</v>
      </c>
      <c r="K2185" s="180" t="s">
        <v>198</v>
      </c>
      <c r="L2185" s="180">
        <v>4512</v>
      </c>
      <c r="M2185" s="180" t="s">
        <v>187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182</v>
      </c>
      <c r="C2186" s="177">
        <v>2020</v>
      </c>
      <c r="D2186" s="180">
        <v>2</v>
      </c>
      <c r="E2186" s="180" t="s">
        <v>298</v>
      </c>
      <c r="F2186" s="181">
        <v>5</v>
      </c>
      <c r="G2186" s="180" t="s">
        <v>196</v>
      </c>
      <c r="H2186" s="180">
        <v>603</v>
      </c>
      <c r="I2186" s="180" t="s">
        <v>197</v>
      </c>
      <c r="J2186" s="180" t="s">
        <v>126</v>
      </c>
      <c r="K2186" s="180" t="s">
        <v>198</v>
      </c>
      <c r="L2186" s="180">
        <v>460</v>
      </c>
      <c r="M2186" s="180" t="s">
        <v>199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188</v>
      </c>
      <c r="C2187" s="177">
        <v>2020</v>
      </c>
      <c r="D2187" s="180">
        <v>2</v>
      </c>
      <c r="E2187" s="180" t="s">
        <v>298</v>
      </c>
      <c r="F2187" s="181">
        <v>3</v>
      </c>
      <c r="G2187" s="180" t="s">
        <v>190</v>
      </c>
      <c r="H2187" s="180">
        <v>950</v>
      </c>
      <c r="I2187" s="180" t="s">
        <v>185</v>
      </c>
      <c r="J2187" s="180" t="s">
        <v>116</v>
      </c>
      <c r="K2187" s="180" t="s">
        <v>186</v>
      </c>
      <c r="L2187" s="180">
        <v>4532</v>
      </c>
      <c r="M2187" s="180" t="s">
        <v>201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182</v>
      </c>
      <c r="C2188" s="177">
        <v>2020</v>
      </c>
      <c r="D2188" s="180">
        <v>2</v>
      </c>
      <c r="E2188" s="180" t="s">
        <v>298</v>
      </c>
      <c r="F2188" s="181">
        <v>75</v>
      </c>
      <c r="G2188" s="180" t="s">
        <v>213</v>
      </c>
      <c r="H2188" s="180">
        <v>950</v>
      </c>
      <c r="I2188" s="180" t="s">
        <v>185</v>
      </c>
      <c r="J2188" s="180" t="s">
        <v>116</v>
      </c>
      <c r="K2188" s="180" t="s">
        <v>186</v>
      </c>
      <c r="L2188" s="180">
        <v>4575</v>
      </c>
      <c r="M2188" s="180" t="s">
        <v>213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182</v>
      </c>
      <c r="C2189" s="177">
        <v>2020</v>
      </c>
      <c r="D2189" s="180">
        <v>2</v>
      </c>
      <c r="E2189" s="180" t="s">
        <v>298</v>
      </c>
      <c r="F2189" s="181">
        <v>79</v>
      </c>
      <c r="G2189" s="180" t="s">
        <v>213</v>
      </c>
      <c r="H2189" s="180">
        <v>951</v>
      </c>
      <c r="I2189" s="180" t="s">
        <v>251</v>
      </c>
      <c r="J2189" s="180" t="s">
        <v>127</v>
      </c>
      <c r="K2189" s="180" t="s">
        <v>250</v>
      </c>
      <c r="L2189" s="180">
        <v>4579</v>
      </c>
      <c r="M2189" s="180" t="s">
        <v>222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182</v>
      </c>
      <c r="C2190" s="177">
        <v>2020</v>
      </c>
      <c r="D2190" s="180">
        <v>2</v>
      </c>
      <c r="E2190" s="180" t="s">
        <v>298</v>
      </c>
      <c r="F2190" s="181">
        <v>5</v>
      </c>
      <c r="G2190" s="180" t="s">
        <v>196</v>
      </c>
      <c r="H2190" s="180">
        <v>5</v>
      </c>
      <c r="I2190" s="180" t="s">
        <v>191</v>
      </c>
      <c r="J2190" s="180" t="s">
        <v>116</v>
      </c>
      <c r="K2190" s="180" t="s">
        <v>186</v>
      </c>
      <c r="L2190" s="180">
        <v>460</v>
      </c>
      <c r="M2190" s="180" t="s">
        <v>199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182</v>
      </c>
      <c r="C2191" s="177">
        <v>2020</v>
      </c>
      <c r="D2191" s="180">
        <v>2</v>
      </c>
      <c r="E2191" s="180" t="s">
        <v>298</v>
      </c>
      <c r="F2191" s="181">
        <v>3</v>
      </c>
      <c r="G2191" s="180" t="s">
        <v>190</v>
      </c>
      <c r="H2191" s="180">
        <v>18</v>
      </c>
      <c r="I2191" s="180" t="s">
        <v>216</v>
      </c>
      <c r="J2191" s="180" t="s">
        <v>120</v>
      </c>
      <c r="K2191" s="180" t="s">
        <v>217</v>
      </c>
      <c r="L2191" s="180">
        <v>300</v>
      </c>
      <c r="M2191" s="180" t="s">
        <v>192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188</v>
      </c>
      <c r="C2192" s="177">
        <v>2020</v>
      </c>
      <c r="D2192" s="180">
        <v>2</v>
      </c>
      <c r="E2192" s="180" t="s">
        <v>298</v>
      </c>
      <c r="F2192" s="181">
        <v>3</v>
      </c>
      <c r="G2192" s="180" t="s">
        <v>190</v>
      </c>
      <c r="H2192" s="180">
        <v>952</v>
      </c>
      <c r="I2192" s="180" t="s">
        <v>236</v>
      </c>
      <c r="J2192" s="180" t="s">
        <v>118</v>
      </c>
      <c r="K2192" s="180" t="s">
        <v>237</v>
      </c>
      <c r="L2192" s="180">
        <v>4532</v>
      </c>
      <c r="M2192" s="180" t="s">
        <v>201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188</v>
      </c>
      <c r="C2193" s="177">
        <v>2020</v>
      </c>
      <c r="D2193" s="180">
        <v>2</v>
      </c>
      <c r="E2193" s="180" t="s">
        <v>298</v>
      </c>
      <c r="F2193" s="181">
        <v>3</v>
      </c>
      <c r="G2193" s="180" t="s">
        <v>190</v>
      </c>
      <c r="H2193" s="180">
        <v>10</v>
      </c>
      <c r="I2193" s="180" t="s">
        <v>252</v>
      </c>
      <c r="J2193" s="180" t="s">
        <v>119</v>
      </c>
      <c r="K2193" s="180" t="s">
        <v>215</v>
      </c>
      <c r="L2193" s="180">
        <v>300</v>
      </c>
      <c r="M2193" s="180" t="s">
        <v>192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182</v>
      </c>
      <c r="C2194" s="177">
        <v>2020</v>
      </c>
      <c r="D2194" s="180">
        <v>2</v>
      </c>
      <c r="E2194" s="180" t="s">
        <v>298</v>
      </c>
      <c r="F2194" s="181">
        <v>3</v>
      </c>
      <c r="G2194" s="180" t="s">
        <v>190</v>
      </c>
      <c r="H2194" s="180">
        <v>15</v>
      </c>
      <c r="I2194" s="180" t="s">
        <v>253</v>
      </c>
      <c r="J2194" s="180" t="s">
        <v>119</v>
      </c>
      <c r="K2194" s="180" t="s">
        <v>215</v>
      </c>
      <c r="L2194" s="180">
        <v>300</v>
      </c>
      <c r="M2194" s="180" t="s">
        <v>192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188</v>
      </c>
      <c r="C2195" s="177">
        <v>2020</v>
      </c>
      <c r="D2195" s="180">
        <v>2</v>
      </c>
      <c r="E2195" s="180" t="s">
        <v>298</v>
      </c>
      <c r="F2195" s="181">
        <v>3</v>
      </c>
      <c r="G2195" s="180" t="s">
        <v>190</v>
      </c>
      <c r="H2195" s="180">
        <v>15</v>
      </c>
      <c r="I2195" s="180" t="s">
        <v>253</v>
      </c>
      <c r="J2195" s="180" t="s">
        <v>119</v>
      </c>
      <c r="K2195" s="180" t="s">
        <v>215</v>
      </c>
      <c r="L2195" s="180">
        <v>300</v>
      </c>
      <c r="M2195" s="180" t="s">
        <v>192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188</v>
      </c>
      <c r="C2196" s="177">
        <v>2020</v>
      </c>
      <c r="D2196" s="180">
        <v>2</v>
      </c>
      <c r="E2196" s="180" t="s">
        <v>298</v>
      </c>
      <c r="F2196" s="181">
        <v>3</v>
      </c>
      <c r="G2196" s="180" t="s">
        <v>190</v>
      </c>
      <c r="H2196" s="180">
        <v>9</v>
      </c>
      <c r="I2196" s="180" t="s">
        <v>276</v>
      </c>
      <c r="J2196" s="180" t="s">
        <v>118</v>
      </c>
      <c r="K2196" s="180" t="s">
        <v>237</v>
      </c>
      <c r="L2196" s="180">
        <v>300</v>
      </c>
      <c r="M2196" s="180" t="s">
        <v>192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182</v>
      </c>
      <c r="C2197" s="177">
        <v>2020</v>
      </c>
      <c r="D2197" s="180">
        <v>2</v>
      </c>
      <c r="E2197" s="180" t="s">
        <v>298</v>
      </c>
      <c r="F2197" s="181">
        <v>6</v>
      </c>
      <c r="G2197" s="180" t="s">
        <v>193</v>
      </c>
      <c r="H2197" s="180">
        <v>603</v>
      </c>
      <c r="I2197" s="180" t="s">
        <v>197</v>
      </c>
      <c r="J2197" s="180" t="s">
        <v>126</v>
      </c>
      <c r="K2197" s="180" t="s">
        <v>198</v>
      </c>
      <c r="L2197" s="180">
        <v>700</v>
      </c>
      <c r="M2197" s="180" t="s">
        <v>194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188</v>
      </c>
      <c r="C2198" s="177">
        <v>2020</v>
      </c>
      <c r="D2198" s="180">
        <v>2</v>
      </c>
      <c r="E2198" s="180" t="s">
        <v>298</v>
      </c>
      <c r="F2198" s="181">
        <v>1</v>
      </c>
      <c r="G2198" s="180" t="s">
        <v>184</v>
      </c>
      <c r="H2198" s="180">
        <v>1</v>
      </c>
      <c r="I2198" s="180" t="s">
        <v>230</v>
      </c>
      <c r="J2198" s="180" t="s">
        <v>122</v>
      </c>
      <c r="K2198" s="180" t="s">
        <v>231</v>
      </c>
      <c r="L2198" s="180">
        <v>200</v>
      </c>
      <c r="M2198" s="180" t="s">
        <v>211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182</v>
      </c>
      <c r="C2199" s="177">
        <v>2020</v>
      </c>
      <c r="D2199" s="180">
        <v>2</v>
      </c>
      <c r="E2199" s="180" t="s">
        <v>298</v>
      </c>
      <c r="F2199" s="181">
        <v>6</v>
      </c>
      <c r="G2199" s="180" t="s">
        <v>193</v>
      </c>
      <c r="H2199" s="180">
        <v>616</v>
      </c>
      <c r="I2199" s="180" t="s">
        <v>200</v>
      </c>
      <c r="J2199" s="180" t="s">
        <v>126</v>
      </c>
      <c r="K2199" s="180" t="s">
        <v>198</v>
      </c>
      <c r="L2199" s="180">
        <v>4562</v>
      </c>
      <c r="M2199" s="180" t="s">
        <v>212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182</v>
      </c>
      <c r="C2200" s="177">
        <v>2020</v>
      </c>
      <c r="D2200" s="180">
        <v>2</v>
      </c>
      <c r="E2200" s="180" t="s">
        <v>298</v>
      </c>
      <c r="F2200" s="181">
        <v>6</v>
      </c>
      <c r="G2200" s="180" t="s">
        <v>193</v>
      </c>
      <c r="H2200" s="180">
        <v>626</v>
      </c>
      <c r="I2200" s="180" t="s">
        <v>269</v>
      </c>
      <c r="J2200" s="180" t="s">
        <v>133</v>
      </c>
      <c r="K2200" s="180" t="s">
        <v>213</v>
      </c>
      <c r="L2200" s="180">
        <v>700</v>
      </c>
      <c r="M2200" s="180" t="s">
        <v>194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188</v>
      </c>
      <c r="C2201" s="177">
        <v>2020</v>
      </c>
      <c r="D2201" s="180">
        <v>2</v>
      </c>
      <c r="E2201" s="180" t="s">
        <v>298</v>
      </c>
      <c r="F2201" s="181">
        <v>3</v>
      </c>
      <c r="G2201" s="180" t="s">
        <v>190</v>
      </c>
      <c r="H2201" s="180">
        <v>954</v>
      </c>
      <c r="I2201" s="180" t="s">
        <v>238</v>
      </c>
      <c r="J2201" s="180" t="s">
        <v>120</v>
      </c>
      <c r="K2201" s="180" t="s">
        <v>217</v>
      </c>
      <c r="L2201" s="180">
        <v>4532</v>
      </c>
      <c r="M2201" s="180" t="s">
        <v>201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182</v>
      </c>
      <c r="C2202" s="177">
        <v>2020</v>
      </c>
      <c r="D2202" s="180">
        <v>2</v>
      </c>
      <c r="E2202" s="180" t="s">
        <v>298</v>
      </c>
      <c r="F2202" s="181">
        <v>75</v>
      </c>
      <c r="G2202" s="180" t="s">
        <v>213</v>
      </c>
      <c r="H2202" s="180">
        <v>18</v>
      </c>
      <c r="I2202" s="180" t="s">
        <v>216</v>
      </c>
      <c r="J2202" s="180" t="s">
        <v>120</v>
      </c>
      <c r="K2202" s="180" t="s">
        <v>217</v>
      </c>
      <c r="L2202" s="180">
        <v>1575</v>
      </c>
      <c r="M2202" s="180" t="s">
        <v>219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182</v>
      </c>
      <c r="C2203" s="177">
        <v>2020</v>
      </c>
      <c r="D2203" s="180">
        <v>2</v>
      </c>
      <c r="E2203" s="180" t="s">
        <v>298</v>
      </c>
      <c r="F2203" s="181">
        <v>5</v>
      </c>
      <c r="G2203" s="180" t="s">
        <v>196</v>
      </c>
      <c r="H2203" s="180">
        <v>13</v>
      </c>
      <c r="I2203" s="180" t="s">
        <v>297</v>
      </c>
      <c r="J2203" s="180" t="s">
        <v>120</v>
      </c>
      <c r="K2203" s="180" t="s">
        <v>217</v>
      </c>
      <c r="L2203" s="180">
        <v>460</v>
      </c>
      <c r="M2203" s="180" t="s">
        <v>199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182</v>
      </c>
      <c r="C2204" s="177">
        <v>2020</v>
      </c>
      <c r="D2204" s="180">
        <v>2</v>
      </c>
      <c r="E2204" s="180" t="s">
        <v>298</v>
      </c>
      <c r="F2204" s="181">
        <v>5</v>
      </c>
      <c r="G2204" s="180" t="s">
        <v>196</v>
      </c>
      <c r="H2204" s="180">
        <v>700</v>
      </c>
      <c r="I2204" s="180" t="s">
        <v>274</v>
      </c>
      <c r="J2204" s="180" t="s">
        <v>208</v>
      </c>
      <c r="K2204" s="180" t="s">
        <v>209</v>
      </c>
      <c r="L2204" s="180">
        <v>460</v>
      </c>
      <c r="M2204" s="180" t="s">
        <v>199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182</v>
      </c>
      <c r="C2205" s="180">
        <v>2020</v>
      </c>
      <c r="D2205" s="180">
        <v>2</v>
      </c>
      <c r="E2205" s="180" t="s">
        <v>298</v>
      </c>
      <c r="F2205" s="181">
        <v>3</v>
      </c>
      <c r="G2205" s="180" t="s">
        <v>190</v>
      </c>
      <c r="H2205" s="180">
        <v>616</v>
      </c>
      <c r="I2205" s="180" t="s">
        <v>200</v>
      </c>
      <c r="J2205" s="180" t="s">
        <v>126</v>
      </c>
      <c r="K2205" s="180" t="s">
        <v>198</v>
      </c>
      <c r="L2205" s="180">
        <v>4532</v>
      </c>
      <c r="M2205" s="180" t="s">
        <v>201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182</v>
      </c>
      <c r="C2206" s="180">
        <v>2020</v>
      </c>
      <c r="D2206" s="180">
        <v>2</v>
      </c>
      <c r="E2206" s="180" t="s">
        <v>298</v>
      </c>
      <c r="F2206" s="181">
        <v>5</v>
      </c>
      <c r="G2206" s="180" t="s">
        <v>196</v>
      </c>
      <c r="H2206" s="180">
        <v>616</v>
      </c>
      <c r="I2206" s="180" t="s">
        <v>200</v>
      </c>
      <c r="J2206" s="180" t="s">
        <v>126</v>
      </c>
      <c r="K2206" s="180" t="s">
        <v>198</v>
      </c>
      <c r="L2206" s="180">
        <v>4552</v>
      </c>
      <c r="M2206" s="180" t="s">
        <v>277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182</v>
      </c>
      <c r="C2207" s="180">
        <v>2020</v>
      </c>
      <c r="D2207" s="180">
        <v>2</v>
      </c>
      <c r="E2207" s="180" t="s">
        <v>298</v>
      </c>
      <c r="F2207" s="181">
        <v>3</v>
      </c>
      <c r="G2207" s="180" t="s">
        <v>190</v>
      </c>
      <c r="H2207" s="180">
        <v>10</v>
      </c>
      <c r="I2207" s="180" t="s">
        <v>252</v>
      </c>
      <c r="J2207" s="180" t="s">
        <v>118</v>
      </c>
      <c r="K2207" s="180" t="s">
        <v>237</v>
      </c>
      <c r="L2207" s="180">
        <v>300</v>
      </c>
      <c r="M2207" s="180" t="s">
        <v>192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182</v>
      </c>
      <c r="C2208" s="180">
        <v>2020</v>
      </c>
      <c r="D2208" s="180">
        <v>2</v>
      </c>
      <c r="E2208" s="180" t="s">
        <v>298</v>
      </c>
      <c r="F2208" s="181">
        <v>5</v>
      </c>
      <c r="G2208" s="180" t="s">
        <v>196</v>
      </c>
      <c r="H2208" s="180">
        <v>950</v>
      </c>
      <c r="I2208" s="180" t="s">
        <v>185</v>
      </c>
      <c r="J2208" s="180" t="s">
        <v>116</v>
      </c>
      <c r="K2208" s="180" t="s">
        <v>186</v>
      </c>
      <c r="L2208" s="180">
        <v>4552</v>
      </c>
      <c r="M2208" s="180" t="s">
        <v>277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182</v>
      </c>
      <c r="C2209" s="180">
        <v>2020</v>
      </c>
      <c r="D2209" s="180">
        <v>2</v>
      </c>
      <c r="E2209" s="180" t="s">
        <v>298</v>
      </c>
      <c r="F2209" s="181">
        <v>5</v>
      </c>
      <c r="G2209" s="180" t="s">
        <v>196</v>
      </c>
      <c r="H2209" s="180">
        <v>8</v>
      </c>
      <c r="I2209" s="180" t="s">
        <v>249</v>
      </c>
      <c r="J2209" s="180" t="s">
        <v>127</v>
      </c>
      <c r="K2209" s="180" t="s">
        <v>250</v>
      </c>
      <c r="L2209" s="180">
        <v>460</v>
      </c>
      <c r="M2209" s="180" t="s">
        <v>199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182</v>
      </c>
      <c r="C2210" s="180">
        <v>2020</v>
      </c>
      <c r="D2210" s="180">
        <v>2</v>
      </c>
      <c r="E2210" s="180" t="s">
        <v>298</v>
      </c>
      <c r="F2210" s="181">
        <v>6</v>
      </c>
      <c r="G2210" s="180" t="s">
        <v>193</v>
      </c>
      <c r="H2210" s="180">
        <v>950</v>
      </c>
      <c r="I2210" s="180" t="s">
        <v>185</v>
      </c>
      <c r="J2210" s="180" t="s">
        <v>116</v>
      </c>
      <c r="K2210" s="180" t="s">
        <v>186</v>
      </c>
      <c r="L2210" s="180">
        <v>4562</v>
      </c>
      <c r="M2210" s="180" t="s">
        <v>212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182</v>
      </c>
      <c r="C2211" s="180">
        <v>2020</v>
      </c>
      <c r="D2211" s="180">
        <v>2</v>
      </c>
      <c r="E2211" s="180" t="s">
        <v>298</v>
      </c>
      <c r="F2211" s="181">
        <v>77</v>
      </c>
      <c r="G2211" s="180" t="s">
        <v>213</v>
      </c>
      <c r="H2211" s="180">
        <v>950</v>
      </c>
      <c r="I2211" s="180" t="s">
        <v>185</v>
      </c>
      <c r="J2211" s="180" t="s">
        <v>116</v>
      </c>
      <c r="K2211" s="180" t="s">
        <v>186</v>
      </c>
      <c r="L2211" s="180">
        <v>4577</v>
      </c>
      <c r="M2211" s="180" t="s">
        <v>213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188</v>
      </c>
      <c r="C2212" s="180">
        <v>2020</v>
      </c>
      <c r="D2212" s="180">
        <v>2</v>
      </c>
      <c r="E2212" s="180" t="s">
        <v>298</v>
      </c>
      <c r="F2212" s="181">
        <v>3</v>
      </c>
      <c r="G2212" s="180" t="s">
        <v>190</v>
      </c>
      <c r="H2212" s="180">
        <v>951</v>
      </c>
      <c r="I2212" s="180" t="s">
        <v>251</v>
      </c>
      <c r="J2212" s="180" t="s">
        <v>127</v>
      </c>
      <c r="K2212" s="180" t="s">
        <v>250</v>
      </c>
      <c r="L2212" s="180">
        <v>4532</v>
      </c>
      <c r="M2212" s="180" t="s">
        <v>201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182</v>
      </c>
      <c r="C2213" s="180">
        <v>2020</v>
      </c>
      <c r="D2213" s="180">
        <v>2</v>
      </c>
      <c r="E2213" s="180" t="s">
        <v>298</v>
      </c>
      <c r="F2213" s="181">
        <v>77</v>
      </c>
      <c r="G2213" s="180" t="s">
        <v>213</v>
      </c>
      <c r="H2213" s="180">
        <v>5</v>
      </c>
      <c r="I2213" s="180" t="s">
        <v>191</v>
      </c>
      <c r="J2213" s="180" t="s">
        <v>116</v>
      </c>
      <c r="K2213" s="180" t="s">
        <v>186</v>
      </c>
      <c r="L2213" s="180">
        <v>1577</v>
      </c>
      <c r="M2213" s="180" t="s">
        <v>234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182</v>
      </c>
      <c r="C2214" s="180">
        <v>2020</v>
      </c>
      <c r="D2214" s="180">
        <v>2</v>
      </c>
      <c r="E2214" s="180" t="s">
        <v>298</v>
      </c>
      <c r="F2214" s="181">
        <v>3</v>
      </c>
      <c r="G2214" s="180" t="s">
        <v>190</v>
      </c>
      <c r="H2214" s="180">
        <v>305</v>
      </c>
      <c r="I2214" s="180" t="s">
        <v>235</v>
      </c>
      <c r="J2214" s="180" t="s">
        <v>116</v>
      </c>
      <c r="K2214" s="180" t="s">
        <v>186</v>
      </c>
      <c r="L2214" s="180">
        <v>300</v>
      </c>
      <c r="M2214" s="180" t="s">
        <v>192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182</v>
      </c>
      <c r="C2215" s="180">
        <v>2020</v>
      </c>
      <c r="D2215" s="180">
        <v>2</v>
      </c>
      <c r="E2215" s="180" t="s">
        <v>298</v>
      </c>
      <c r="F2215" s="181">
        <v>1</v>
      </c>
      <c r="G2215" s="180" t="s">
        <v>184</v>
      </c>
      <c r="H2215" s="180">
        <v>15</v>
      </c>
      <c r="I2215" s="180" t="s">
        <v>253</v>
      </c>
      <c r="J2215" s="180" t="s">
        <v>119</v>
      </c>
      <c r="K2215" s="180" t="s">
        <v>215</v>
      </c>
      <c r="L2215" s="180">
        <v>200</v>
      </c>
      <c r="M2215" s="180" t="s">
        <v>211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182</v>
      </c>
      <c r="C2216" s="180">
        <v>2020</v>
      </c>
      <c r="D2216" s="180">
        <v>2</v>
      </c>
      <c r="E2216" s="180" t="s">
        <v>298</v>
      </c>
      <c r="F2216" s="181">
        <v>10</v>
      </c>
      <c r="G2216" s="180" t="s">
        <v>239</v>
      </c>
      <c r="H2216" s="180">
        <v>6</v>
      </c>
      <c r="I2216" s="180" t="s">
        <v>257</v>
      </c>
      <c r="J2216" s="180" t="s">
        <v>123</v>
      </c>
      <c r="K2216" s="180" t="s">
        <v>243</v>
      </c>
      <c r="L2216" s="180">
        <v>207</v>
      </c>
      <c r="M2216" s="180" t="s">
        <v>244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182</v>
      </c>
      <c r="C2217" s="180">
        <v>2020</v>
      </c>
      <c r="D2217" s="180">
        <v>2</v>
      </c>
      <c r="E2217" s="180" t="s">
        <v>298</v>
      </c>
      <c r="F2217" s="181">
        <v>3</v>
      </c>
      <c r="G2217" s="180" t="s">
        <v>190</v>
      </c>
      <c r="H2217" s="180">
        <v>1</v>
      </c>
      <c r="I2217" s="180" t="s">
        <v>230</v>
      </c>
      <c r="J2217" s="180" t="s">
        <v>122</v>
      </c>
      <c r="K2217" s="180" t="s">
        <v>231</v>
      </c>
      <c r="L2217" s="180">
        <v>300</v>
      </c>
      <c r="M2217" s="180" t="s">
        <v>192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188</v>
      </c>
      <c r="C2218" s="180">
        <v>2020</v>
      </c>
      <c r="D2218" s="180">
        <v>2</v>
      </c>
      <c r="E2218" s="180" t="s">
        <v>298</v>
      </c>
      <c r="F2218" s="181">
        <v>1</v>
      </c>
      <c r="G2218" s="180" t="s">
        <v>184</v>
      </c>
      <c r="H2218" s="180">
        <v>905</v>
      </c>
      <c r="I2218" s="180" t="s">
        <v>273</v>
      </c>
      <c r="J2218" s="180" t="s">
        <v>123</v>
      </c>
      <c r="K2218" s="180" t="s">
        <v>243</v>
      </c>
      <c r="L2218" s="180">
        <v>4512</v>
      </c>
      <c r="M2218" s="180" t="s">
        <v>187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182</v>
      </c>
      <c r="C2219" s="180">
        <v>2020</v>
      </c>
      <c r="D2219" s="180">
        <v>2</v>
      </c>
      <c r="E2219" s="180" t="s">
        <v>298</v>
      </c>
      <c r="F2219" s="181">
        <v>60</v>
      </c>
      <c r="G2219" s="180" t="s">
        <v>213</v>
      </c>
      <c r="H2219" s="180">
        <v>624</v>
      </c>
      <c r="I2219" s="180" t="s">
        <v>227</v>
      </c>
      <c r="J2219" s="180" t="s">
        <v>125</v>
      </c>
      <c r="K2219" s="180" t="s">
        <v>228</v>
      </c>
      <c r="L2219" s="180">
        <v>4563</v>
      </c>
      <c r="M2219" s="180" t="s">
        <v>229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182</v>
      </c>
      <c r="C2220" s="180">
        <v>2020</v>
      </c>
      <c r="D2220" s="180">
        <v>2</v>
      </c>
      <c r="E2220" s="180" t="s">
        <v>298</v>
      </c>
      <c r="F2220" s="181">
        <v>1</v>
      </c>
      <c r="G2220" s="180" t="s">
        <v>184</v>
      </c>
      <c r="H2220" s="180">
        <v>602</v>
      </c>
      <c r="I2220" s="180" t="s">
        <v>247</v>
      </c>
      <c r="J2220" s="180" t="s">
        <v>126</v>
      </c>
      <c r="K2220" s="180" t="s">
        <v>198</v>
      </c>
      <c r="L2220" s="180">
        <v>200</v>
      </c>
      <c r="M2220" s="180" t="s">
        <v>211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182</v>
      </c>
      <c r="C2221" s="180">
        <v>2020</v>
      </c>
      <c r="D2221" s="180">
        <v>2</v>
      </c>
      <c r="E2221" s="180" t="s">
        <v>298</v>
      </c>
      <c r="F2221" s="181">
        <v>6</v>
      </c>
      <c r="G2221" s="180" t="s">
        <v>193</v>
      </c>
      <c r="H2221" s="180">
        <v>625</v>
      </c>
      <c r="I2221" s="180" t="s">
        <v>287</v>
      </c>
      <c r="J2221" s="180" t="s">
        <v>133</v>
      </c>
      <c r="K2221" s="180" t="s">
        <v>213</v>
      </c>
      <c r="L2221" s="180">
        <v>700</v>
      </c>
      <c r="M2221" s="180" t="s">
        <v>194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188</v>
      </c>
      <c r="C2222" s="180">
        <v>2020</v>
      </c>
      <c r="D2222" s="180">
        <v>2</v>
      </c>
      <c r="E2222" s="180" t="s">
        <v>298</v>
      </c>
      <c r="F2222" s="181">
        <v>3</v>
      </c>
      <c r="G2222" s="180" t="s">
        <v>190</v>
      </c>
      <c r="H2222" s="180">
        <v>955</v>
      </c>
      <c r="I2222" s="180" t="s">
        <v>283</v>
      </c>
      <c r="J2222" s="180" t="s">
        <v>128</v>
      </c>
      <c r="K2222" s="180" t="s">
        <v>264</v>
      </c>
      <c r="L2222" s="180">
        <v>4532</v>
      </c>
      <c r="M2222" s="180" t="s">
        <v>201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182</v>
      </c>
      <c r="C2223" s="180">
        <v>2020</v>
      </c>
      <c r="D2223" s="180">
        <v>2</v>
      </c>
      <c r="E2223" s="180" t="s">
        <v>298</v>
      </c>
      <c r="F2223" s="181">
        <v>3</v>
      </c>
      <c r="G2223" s="180" t="s">
        <v>190</v>
      </c>
      <c r="H2223" s="180">
        <v>20</v>
      </c>
      <c r="I2223" s="180" t="s">
        <v>301</v>
      </c>
      <c r="J2223" s="180" t="s">
        <v>129</v>
      </c>
      <c r="K2223" s="180" t="s">
        <v>206</v>
      </c>
      <c r="L2223" s="180">
        <v>300</v>
      </c>
      <c r="M2223" s="180" t="s">
        <v>192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182</v>
      </c>
      <c r="C2224" s="180">
        <v>2020</v>
      </c>
      <c r="D2224" s="180">
        <v>2</v>
      </c>
      <c r="E2224" s="180" t="s">
        <v>298</v>
      </c>
      <c r="F2224" s="181">
        <v>60</v>
      </c>
      <c r="G2224" s="180" t="s">
        <v>213</v>
      </c>
      <c r="H2224" s="180">
        <v>612</v>
      </c>
      <c r="I2224" s="180" t="s">
        <v>224</v>
      </c>
      <c r="J2224" s="180" t="s">
        <v>117</v>
      </c>
      <c r="K2224" s="180" t="s">
        <v>225</v>
      </c>
      <c r="L2224" s="180">
        <v>360</v>
      </c>
      <c r="M2224" s="180" t="s">
        <v>226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182</v>
      </c>
      <c r="C2225" s="180">
        <v>2020</v>
      </c>
      <c r="D2225" s="180">
        <v>2</v>
      </c>
      <c r="E2225" s="180" t="s">
        <v>298</v>
      </c>
      <c r="F2225" s="181">
        <v>6</v>
      </c>
      <c r="G2225" s="180" t="s">
        <v>193</v>
      </c>
      <c r="H2225" s="180">
        <v>613</v>
      </c>
      <c r="I2225" s="180" t="s">
        <v>259</v>
      </c>
      <c r="J2225" s="180" t="s">
        <v>117</v>
      </c>
      <c r="K2225" s="180" t="s">
        <v>225</v>
      </c>
      <c r="L2225" s="180">
        <v>700</v>
      </c>
      <c r="M2225" s="180" t="s">
        <v>194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182</v>
      </c>
      <c r="C2226" s="180">
        <v>2020</v>
      </c>
      <c r="D2226" s="180">
        <v>2</v>
      </c>
      <c r="E2226" s="180" t="s">
        <v>298</v>
      </c>
      <c r="F2226" s="181">
        <v>6</v>
      </c>
      <c r="G2226" s="180" t="s">
        <v>193</v>
      </c>
      <c r="H2226" s="180">
        <v>615</v>
      </c>
      <c r="I2226" s="180" t="s">
        <v>293</v>
      </c>
      <c r="J2226" s="180" t="s">
        <v>124</v>
      </c>
      <c r="K2226" s="180" t="s">
        <v>262</v>
      </c>
      <c r="L2226" s="180">
        <v>4562</v>
      </c>
      <c r="M2226" s="180" t="s">
        <v>212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182</v>
      </c>
      <c r="C2227" s="180">
        <v>2020</v>
      </c>
      <c r="D2227" s="180">
        <v>2</v>
      </c>
      <c r="E2227" s="180" t="s">
        <v>298</v>
      </c>
      <c r="F2227" s="181">
        <v>60</v>
      </c>
      <c r="G2227" s="180" t="s">
        <v>213</v>
      </c>
      <c r="H2227" s="180">
        <v>601</v>
      </c>
      <c r="I2227" s="180" t="s">
        <v>261</v>
      </c>
      <c r="J2227" s="180" t="s">
        <v>124</v>
      </c>
      <c r="K2227" s="180" t="s">
        <v>262</v>
      </c>
      <c r="L2227" s="180">
        <v>360</v>
      </c>
      <c r="M2227" s="180" t="s">
        <v>226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182</v>
      </c>
      <c r="C2228" s="180">
        <v>2020</v>
      </c>
      <c r="D2228" s="180">
        <v>2</v>
      </c>
      <c r="E2228" s="180" t="s">
        <v>298</v>
      </c>
      <c r="F2228" s="181">
        <v>1</v>
      </c>
      <c r="G2228" s="180" t="s">
        <v>184</v>
      </c>
      <c r="H2228" s="180">
        <v>950</v>
      </c>
      <c r="I2228" s="180" t="s">
        <v>185</v>
      </c>
      <c r="J2228" s="180" t="s">
        <v>116</v>
      </c>
      <c r="K2228" s="180" t="s">
        <v>186</v>
      </c>
      <c r="L2228" s="180">
        <v>4512</v>
      </c>
      <c r="M2228" s="180" t="s">
        <v>187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182</v>
      </c>
      <c r="C2229" s="180">
        <v>2020</v>
      </c>
      <c r="D2229" s="180">
        <v>2</v>
      </c>
      <c r="E2229" s="180" t="s">
        <v>298</v>
      </c>
      <c r="F2229" s="181">
        <v>5</v>
      </c>
      <c r="G2229" s="180" t="s">
        <v>196</v>
      </c>
      <c r="H2229" s="180">
        <v>951</v>
      </c>
      <c r="I2229" s="180" t="s">
        <v>251</v>
      </c>
      <c r="J2229" s="180" t="s">
        <v>127</v>
      </c>
      <c r="K2229" s="180" t="s">
        <v>250</v>
      </c>
      <c r="L2229" s="180">
        <v>4552</v>
      </c>
      <c r="M2229" s="180" t="s">
        <v>277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182</v>
      </c>
      <c r="C2230" s="180">
        <v>2020</v>
      </c>
      <c r="D2230" s="180">
        <v>2</v>
      </c>
      <c r="E2230" s="180" t="s">
        <v>298</v>
      </c>
      <c r="F2230" s="181">
        <v>1</v>
      </c>
      <c r="G2230" s="180" t="s">
        <v>184</v>
      </c>
      <c r="H2230" s="180">
        <v>10</v>
      </c>
      <c r="I2230" s="180" t="s">
        <v>252</v>
      </c>
      <c r="J2230" s="180" t="s">
        <v>118</v>
      </c>
      <c r="K2230" s="180" t="s">
        <v>237</v>
      </c>
      <c r="L2230" s="180">
        <v>200</v>
      </c>
      <c r="M2230" s="180" t="s">
        <v>211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182</v>
      </c>
      <c r="C2231" s="180">
        <v>2020</v>
      </c>
      <c r="D2231" s="180">
        <v>2</v>
      </c>
      <c r="E2231" s="180" t="s">
        <v>298</v>
      </c>
      <c r="F2231" s="181">
        <v>75</v>
      </c>
      <c r="G2231" s="180" t="s">
        <v>213</v>
      </c>
      <c r="H2231" s="180">
        <v>5</v>
      </c>
      <c r="I2231" s="180" t="s">
        <v>191</v>
      </c>
      <c r="J2231" s="180" t="s">
        <v>116</v>
      </c>
      <c r="K2231" s="180" t="s">
        <v>186</v>
      </c>
      <c r="L2231" s="180">
        <v>1575</v>
      </c>
      <c r="M2231" s="180" t="s">
        <v>219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182</v>
      </c>
      <c r="C2232" s="180">
        <v>2020</v>
      </c>
      <c r="D2232" s="180">
        <v>2</v>
      </c>
      <c r="E2232" s="180" t="s">
        <v>298</v>
      </c>
      <c r="F2232" s="181">
        <v>3</v>
      </c>
      <c r="G2232" s="180" t="s">
        <v>190</v>
      </c>
      <c r="H2232" s="180">
        <v>13</v>
      </c>
      <c r="I2232" s="180" t="s">
        <v>297</v>
      </c>
      <c r="J2232" s="180" t="s">
        <v>120</v>
      </c>
      <c r="K2232" s="180" t="s">
        <v>217</v>
      </c>
      <c r="L2232" s="180">
        <v>300</v>
      </c>
      <c r="M2232" s="180" t="s">
        <v>192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182</v>
      </c>
      <c r="C2233" s="180">
        <v>2020</v>
      </c>
      <c r="D2233" s="180">
        <v>2</v>
      </c>
      <c r="E2233" s="180" t="s">
        <v>298</v>
      </c>
      <c r="F2233" s="181">
        <v>1</v>
      </c>
      <c r="G2233" s="180" t="s">
        <v>184</v>
      </c>
      <c r="H2233" s="180">
        <v>5</v>
      </c>
      <c r="I2233" s="180" t="s">
        <v>191</v>
      </c>
      <c r="J2233" s="180" t="s">
        <v>116</v>
      </c>
      <c r="K2233" s="180" t="s">
        <v>186</v>
      </c>
      <c r="L2233" s="180">
        <v>200</v>
      </c>
      <c r="M2233" s="180" t="s">
        <v>211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182</v>
      </c>
      <c r="C2234" s="180">
        <v>2020</v>
      </c>
      <c r="D2234" s="180">
        <v>2</v>
      </c>
      <c r="E2234" s="180" t="s">
        <v>298</v>
      </c>
      <c r="F2234" s="181">
        <v>3</v>
      </c>
      <c r="G2234" s="180" t="s">
        <v>190</v>
      </c>
      <c r="H2234" s="180">
        <v>952</v>
      </c>
      <c r="I2234" s="180" t="s">
        <v>236</v>
      </c>
      <c r="J2234" s="180" t="s">
        <v>118</v>
      </c>
      <c r="K2234" s="180" t="s">
        <v>237</v>
      </c>
      <c r="L2234" s="180">
        <v>4532</v>
      </c>
      <c r="M2234" s="180" t="s">
        <v>201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182</v>
      </c>
      <c r="C2235" s="180">
        <v>2020</v>
      </c>
      <c r="D2235" s="180">
        <v>2</v>
      </c>
      <c r="E2235" s="180" t="s">
        <v>298</v>
      </c>
      <c r="F2235" s="181">
        <v>79</v>
      </c>
      <c r="G2235" s="180" t="s">
        <v>213</v>
      </c>
      <c r="H2235" s="180">
        <v>153</v>
      </c>
      <c r="I2235" s="180" t="s">
        <v>270</v>
      </c>
      <c r="J2235" s="180" t="s">
        <v>271</v>
      </c>
      <c r="K2235" s="180" t="s">
        <v>271</v>
      </c>
      <c r="L2235" s="180">
        <v>1579</v>
      </c>
      <c r="M2235" s="180" t="s">
        <v>272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182</v>
      </c>
      <c r="C2236" s="180">
        <v>2020</v>
      </c>
      <c r="D2236" s="180">
        <v>2</v>
      </c>
      <c r="E2236" s="180" t="s">
        <v>298</v>
      </c>
      <c r="F2236" s="181">
        <v>6</v>
      </c>
      <c r="G2236" s="180" t="s">
        <v>193</v>
      </c>
      <c r="H2236" s="180">
        <v>602</v>
      </c>
      <c r="I2236" s="180" t="s">
        <v>247</v>
      </c>
      <c r="J2236" s="180" t="s">
        <v>126</v>
      </c>
      <c r="K2236" s="180" t="s">
        <v>198</v>
      </c>
      <c r="L2236" s="180">
        <v>700</v>
      </c>
      <c r="M2236" s="180" t="s">
        <v>194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182</v>
      </c>
      <c r="C2237" s="180">
        <v>2020</v>
      </c>
      <c r="D2237" s="180">
        <v>2</v>
      </c>
      <c r="E2237" s="180" t="s">
        <v>298</v>
      </c>
      <c r="F2237" s="181">
        <v>1</v>
      </c>
      <c r="G2237" s="180" t="s">
        <v>184</v>
      </c>
      <c r="H2237" s="180">
        <v>903</v>
      </c>
      <c r="I2237" s="180" t="s">
        <v>240</v>
      </c>
      <c r="J2237" s="180" t="s">
        <v>122</v>
      </c>
      <c r="K2237" s="180" t="s">
        <v>231</v>
      </c>
      <c r="L2237" s="180">
        <v>4512</v>
      </c>
      <c r="M2237" s="180" t="s">
        <v>187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182</v>
      </c>
      <c r="C2238" s="180">
        <v>2020</v>
      </c>
      <c r="D2238" s="180">
        <v>2</v>
      </c>
      <c r="E2238" s="180" t="s">
        <v>298</v>
      </c>
      <c r="F2238" s="181">
        <v>3</v>
      </c>
      <c r="G2238" s="180" t="s">
        <v>190</v>
      </c>
      <c r="H2238" s="180">
        <v>2</v>
      </c>
      <c r="I2238" s="180" t="s">
        <v>265</v>
      </c>
      <c r="J2238" s="180" t="s">
        <v>122</v>
      </c>
      <c r="K2238" s="180" t="s">
        <v>231</v>
      </c>
      <c r="L2238" s="180">
        <v>300</v>
      </c>
      <c r="M2238" s="180" t="s">
        <v>192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182</v>
      </c>
      <c r="C2239" s="180">
        <v>2020</v>
      </c>
      <c r="D2239" s="180">
        <v>2</v>
      </c>
      <c r="E2239" s="180" t="s">
        <v>298</v>
      </c>
      <c r="F2239" s="181">
        <v>72</v>
      </c>
      <c r="G2239" s="180" t="s">
        <v>213</v>
      </c>
      <c r="H2239" s="180">
        <v>1</v>
      </c>
      <c r="I2239" s="180" t="s">
        <v>230</v>
      </c>
      <c r="J2239" s="180" t="s">
        <v>122</v>
      </c>
      <c r="K2239" s="180" t="s">
        <v>231</v>
      </c>
      <c r="L2239" s="180">
        <v>1572</v>
      </c>
      <c r="M2239" s="180" t="s">
        <v>232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182</v>
      </c>
      <c r="C2240" s="180">
        <v>2020</v>
      </c>
      <c r="D2240" s="180">
        <v>2</v>
      </c>
      <c r="E2240" s="180" t="s">
        <v>298</v>
      </c>
      <c r="F2240" s="181">
        <v>10</v>
      </c>
      <c r="G2240" s="180" t="s">
        <v>239</v>
      </c>
      <c r="H2240" s="180">
        <v>1</v>
      </c>
      <c r="I2240" s="180" t="s">
        <v>230</v>
      </c>
      <c r="J2240" s="180" t="s">
        <v>122</v>
      </c>
      <c r="K2240" s="180" t="s">
        <v>231</v>
      </c>
      <c r="L2240" s="180">
        <v>207</v>
      </c>
      <c r="M2240" s="180" t="s">
        <v>244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182</v>
      </c>
      <c r="C2241" s="180">
        <v>2020</v>
      </c>
      <c r="D2241" s="180">
        <v>2</v>
      </c>
      <c r="E2241" s="180" t="s">
        <v>298</v>
      </c>
      <c r="F2241" s="181">
        <v>1</v>
      </c>
      <c r="G2241" s="180" t="s">
        <v>184</v>
      </c>
      <c r="H2241" s="180">
        <v>1</v>
      </c>
      <c r="I2241" s="180" t="s">
        <v>230</v>
      </c>
      <c r="J2241" s="180" t="s">
        <v>122</v>
      </c>
      <c r="K2241" s="180" t="s">
        <v>231</v>
      </c>
      <c r="L2241" s="180">
        <v>200</v>
      </c>
      <c r="M2241" s="180" t="s">
        <v>211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182</v>
      </c>
      <c r="C2242" s="180">
        <v>2020</v>
      </c>
      <c r="D2242" s="180">
        <v>2</v>
      </c>
      <c r="E2242" s="180" t="s">
        <v>298</v>
      </c>
      <c r="F2242" s="181">
        <v>6</v>
      </c>
      <c r="G2242" s="180" t="s">
        <v>193</v>
      </c>
      <c r="H2242" s="180">
        <v>618</v>
      </c>
      <c r="I2242" s="180" t="s">
        <v>295</v>
      </c>
      <c r="J2242" s="180" t="s">
        <v>131</v>
      </c>
      <c r="K2242" s="180" t="s">
        <v>281</v>
      </c>
      <c r="L2242" s="180">
        <v>4562</v>
      </c>
      <c r="M2242" s="180" t="s">
        <v>212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188</v>
      </c>
      <c r="C2243" s="180">
        <v>2020</v>
      </c>
      <c r="D2243" s="180">
        <v>2</v>
      </c>
      <c r="E2243" s="180" t="s">
        <v>298</v>
      </c>
      <c r="F2243" s="181">
        <v>5</v>
      </c>
      <c r="G2243" s="180" t="s">
        <v>196</v>
      </c>
      <c r="H2243" s="180">
        <v>18</v>
      </c>
      <c r="I2243" s="180" t="s">
        <v>216</v>
      </c>
      <c r="J2243" s="180" t="s">
        <v>120</v>
      </c>
      <c r="K2243" s="180" t="s">
        <v>217</v>
      </c>
      <c r="L2243" s="180">
        <v>460</v>
      </c>
      <c r="M2243" s="180" t="s">
        <v>199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182</v>
      </c>
      <c r="C2244" s="180">
        <v>2020</v>
      </c>
      <c r="D2244" s="180">
        <v>2</v>
      </c>
      <c r="E2244" s="180" t="s">
        <v>298</v>
      </c>
      <c r="F2244" s="181">
        <v>3</v>
      </c>
      <c r="G2244" s="180" t="s">
        <v>190</v>
      </c>
      <c r="H2244" s="180">
        <v>710</v>
      </c>
      <c r="I2244" s="180" t="s">
        <v>221</v>
      </c>
      <c r="J2244" s="180" t="s">
        <v>208</v>
      </c>
      <c r="K2244" s="180" t="s">
        <v>209</v>
      </c>
      <c r="L2244" s="180">
        <v>4532</v>
      </c>
      <c r="M2244" s="180" t="s">
        <v>201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182</v>
      </c>
      <c r="C2245" s="180">
        <v>2020</v>
      </c>
      <c r="D2245" s="180">
        <v>2</v>
      </c>
      <c r="E2245" s="180" t="s">
        <v>298</v>
      </c>
      <c r="F2245" s="181">
        <v>3</v>
      </c>
      <c r="G2245" s="180" t="s">
        <v>190</v>
      </c>
      <c r="H2245" s="180">
        <v>700</v>
      </c>
      <c r="I2245" s="180" t="s">
        <v>274</v>
      </c>
      <c r="J2245" s="180" t="s">
        <v>208</v>
      </c>
      <c r="K2245" s="180" t="s">
        <v>209</v>
      </c>
      <c r="L2245" s="180">
        <v>300</v>
      </c>
      <c r="M2245" s="180" t="s">
        <v>192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182</v>
      </c>
      <c r="C2246" s="180">
        <v>2020</v>
      </c>
      <c r="D2246" s="180">
        <v>2</v>
      </c>
      <c r="E2246" s="180" t="s">
        <v>298</v>
      </c>
      <c r="F2246" s="181">
        <v>5</v>
      </c>
      <c r="G2246" s="180" t="s">
        <v>196</v>
      </c>
      <c r="H2246" s="180">
        <v>710</v>
      </c>
      <c r="I2246" s="180" t="s">
        <v>221</v>
      </c>
      <c r="J2246" s="180" t="s">
        <v>208</v>
      </c>
      <c r="K2246" s="180" t="s">
        <v>209</v>
      </c>
      <c r="L2246" s="180">
        <v>4552</v>
      </c>
      <c r="M2246" s="180" t="s">
        <v>277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188</v>
      </c>
      <c r="C2247" s="180">
        <v>2020</v>
      </c>
      <c r="D2247" s="180">
        <v>2</v>
      </c>
      <c r="E2247" s="180" t="s">
        <v>298</v>
      </c>
      <c r="F2247" s="181">
        <v>3</v>
      </c>
      <c r="G2247" s="180" t="s">
        <v>190</v>
      </c>
      <c r="H2247" s="180">
        <v>710</v>
      </c>
      <c r="I2247" s="180" t="s">
        <v>221</v>
      </c>
      <c r="J2247" s="180" t="s">
        <v>208</v>
      </c>
      <c r="K2247" s="180" t="s">
        <v>209</v>
      </c>
      <c r="L2247" s="180">
        <v>4532</v>
      </c>
      <c r="M2247" s="180" t="s">
        <v>201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182</v>
      </c>
      <c r="C2248" s="180">
        <v>2020</v>
      </c>
      <c r="D2248" s="180">
        <v>2</v>
      </c>
      <c r="E2248" s="180" t="s">
        <v>298</v>
      </c>
      <c r="F2248" s="181">
        <v>10</v>
      </c>
      <c r="G2248" s="180" t="s">
        <v>239</v>
      </c>
      <c r="H2248" s="180">
        <v>903</v>
      </c>
      <c r="I2248" s="180" t="s">
        <v>240</v>
      </c>
      <c r="J2248" s="180" t="s">
        <v>122</v>
      </c>
      <c r="K2248" s="180" t="s">
        <v>231</v>
      </c>
      <c r="L2248" s="180">
        <v>4513</v>
      </c>
      <c r="M2248" s="180" t="s">
        <v>241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188</v>
      </c>
      <c r="C2249" s="180">
        <v>2020</v>
      </c>
      <c r="D2249" s="180">
        <v>2</v>
      </c>
      <c r="E2249" s="180" t="s">
        <v>298</v>
      </c>
      <c r="F2249" s="181">
        <v>10</v>
      </c>
      <c r="G2249" s="180" t="s">
        <v>239</v>
      </c>
      <c r="H2249" s="180">
        <v>903</v>
      </c>
      <c r="I2249" s="180" t="s">
        <v>240</v>
      </c>
      <c r="J2249" s="180" t="s">
        <v>122</v>
      </c>
      <c r="K2249" s="180" t="s">
        <v>231</v>
      </c>
      <c r="L2249" s="180">
        <v>4513</v>
      </c>
      <c r="M2249" s="180" t="s">
        <v>241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182</v>
      </c>
      <c r="C2250" s="180">
        <v>2020</v>
      </c>
      <c r="D2250" s="180">
        <v>2</v>
      </c>
      <c r="E2250" s="180" t="s">
        <v>298</v>
      </c>
      <c r="F2250" s="181">
        <v>3</v>
      </c>
      <c r="G2250" s="180" t="s">
        <v>190</v>
      </c>
      <c r="H2250" s="180">
        <v>951</v>
      </c>
      <c r="I2250" s="180" t="s">
        <v>251</v>
      </c>
      <c r="J2250" s="180" t="s">
        <v>127</v>
      </c>
      <c r="K2250" s="180" t="s">
        <v>250</v>
      </c>
      <c r="L2250" s="180">
        <v>4532</v>
      </c>
      <c r="M2250" s="180" t="s">
        <v>201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188</v>
      </c>
      <c r="C2251" s="180">
        <v>2020</v>
      </c>
      <c r="D2251" s="180">
        <v>2</v>
      </c>
      <c r="E2251" s="180" t="s">
        <v>298</v>
      </c>
      <c r="F2251" s="181">
        <v>5</v>
      </c>
      <c r="G2251" s="180" t="s">
        <v>196</v>
      </c>
      <c r="H2251" s="180">
        <v>950</v>
      </c>
      <c r="I2251" s="180" t="s">
        <v>185</v>
      </c>
      <c r="J2251" s="180" t="s">
        <v>116</v>
      </c>
      <c r="K2251" s="180" t="s">
        <v>186</v>
      </c>
      <c r="L2251" s="180">
        <v>4552</v>
      </c>
      <c r="M2251" s="180" t="s">
        <v>277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188</v>
      </c>
      <c r="C2252" s="180">
        <v>2020</v>
      </c>
      <c r="D2252" s="180">
        <v>2</v>
      </c>
      <c r="E2252" s="180" t="s">
        <v>298</v>
      </c>
      <c r="F2252" s="181">
        <v>1</v>
      </c>
      <c r="G2252" s="180" t="s">
        <v>184</v>
      </c>
      <c r="H2252" s="180">
        <v>10</v>
      </c>
      <c r="I2252" s="180" t="s">
        <v>252</v>
      </c>
      <c r="J2252" s="180" t="s">
        <v>119</v>
      </c>
      <c r="K2252" s="180" t="s">
        <v>215</v>
      </c>
      <c r="L2252" s="180">
        <v>200</v>
      </c>
      <c r="M2252" s="180" t="s">
        <v>211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188</v>
      </c>
      <c r="C2253" s="180">
        <v>2020</v>
      </c>
      <c r="D2253" s="180">
        <v>2</v>
      </c>
      <c r="E2253" s="180" t="s">
        <v>298</v>
      </c>
      <c r="F2253" s="181">
        <v>1</v>
      </c>
      <c r="G2253" s="180" t="s">
        <v>184</v>
      </c>
      <c r="H2253" s="180">
        <v>6</v>
      </c>
      <c r="I2253" s="180" t="s">
        <v>257</v>
      </c>
      <c r="J2253" s="180" t="s">
        <v>123</v>
      </c>
      <c r="K2253" s="180" t="s">
        <v>243</v>
      </c>
      <c r="L2253" s="180">
        <v>200</v>
      </c>
      <c r="M2253" s="180" t="s">
        <v>211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182</v>
      </c>
      <c r="C2254" s="180">
        <v>2020</v>
      </c>
      <c r="D2254" s="180">
        <v>2</v>
      </c>
      <c r="E2254" s="180" t="s">
        <v>298</v>
      </c>
      <c r="F2254" s="181">
        <v>10</v>
      </c>
      <c r="G2254" s="180" t="s">
        <v>239</v>
      </c>
      <c r="H2254" s="180">
        <v>7</v>
      </c>
      <c r="I2254" s="180" t="s">
        <v>242</v>
      </c>
      <c r="J2254" s="180" t="s">
        <v>123</v>
      </c>
      <c r="K2254" s="180" t="s">
        <v>243</v>
      </c>
      <c r="L2254" s="180">
        <v>207</v>
      </c>
      <c r="M2254" s="180" t="s">
        <v>244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182</v>
      </c>
      <c r="C2255" s="180">
        <v>2020</v>
      </c>
      <c r="D2255" s="180">
        <v>2</v>
      </c>
      <c r="E2255" s="180" t="s">
        <v>298</v>
      </c>
      <c r="F2255" s="181">
        <v>6</v>
      </c>
      <c r="G2255" s="180" t="s">
        <v>193</v>
      </c>
      <c r="H2255" s="180">
        <v>600</v>
      </c>
      <c r="I2255" s="180" t="s">
        <v>267</v>
      </c>
      <c r="J2255" s="180" t="s">
        <v>124</v>
      </c>
      <c r="K2255" s="180" t="s">
        <v>262</v>
      </c>
      <c r="L2255" s="180">
        <v>700</v>
      </c>
      <c r="M2255" s="180" t="s">
        <v>194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182</v>
      </c>
      <c r="C2256" s="180">
        <v>2020</v>
      </c>
      <c r="D2256" s="180">
        <v>2</v>
      </c>
      <c r="E2256" s="180" t="s">
        <v>298</v>
      </c>
      <c r="F2256" s="181">
        <v>1</v>
      </c>
      <c r="G2256" s="180" t="s">
        <v>184</v>
      </c>
      <c r="H2256" s="180">
        <v>603</v>
      </c>
      <c r="I2256" s="180" t="s">
        <v>197</v>
      </c>
      <c r="J2256" s="180" t="s">
        <v>126</v>
      </c>
      <c r="K2256" s="180" t="s">
        <v>198</v>
      </c>
      <c r="L2256" s="180">
        <v>200</v>
      </c>
      <c r="M2256" s="180" t="s">
        <v>211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182</v>
      </c>
      <c r="C2257" s="180">
        <v>2020</v>
      </c>
      <c r="D2257" s="180">
        <v>2</v>
      </c>
      <c r="E2257" s="180" t="s">
        <v>298</v>
      </c>
      <c r="F2257" s="181">
        <v>10</v>
      </c>
      <c r="G2257" s="180" t="s">
        <v>239</v>
      </c>
      <c r="H2257" s="180">
        <v>603</v>
      </c>
      <c r="I2257" s="180" t="s">
        <v>197</v>
      </c>
      <c r="J2257" s="180" t="s">
        <v>126</v>
      </c>
      <c r="K2257" s="180" t="s">
        <v>198</v>
      </c>
      <c r="L2257" s="180">
        <v>207</v>
      </c>
      <c r="M2257" s="180" t="s">
        <v>244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182</v>
      </c>
      <c r="C2258" s="180">
        <v>2020</v>
      </c>
      <c r="D2258" s="180">
        <v>2</v>
      </c>
      <c r="E2258" s="180" t="s">
        <v>298</v>
      </c>
      <c r="F2258" s="181">
        <v>60</v>
      </c>
      <c r="G2258" s="180" t="s">
        <v>213</v>
      </c>
      <c r="H2258" s="180">
        <v>623</v>
      </c>
      <c r="I2258" s="180" t="s">
        <v>296</v>
      </c>
      <c r="J2258" s="180" t="s">
        <v>125</v>
      </c>
      <c r="K2258" s="180" t="s">
        <v>228</v>
      </c>
      <c r="L2258" s="180">
        <v>360</v>
      </c>
      <c r="M2258" s="180" t="s">
        <v>226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182</v>
      </c>
      <c r="C2259" s="180">
        <v>2020</v>
      </c>
      <c r="D2259" s="180">
        <v>2</v>
      </c>
      <c r="E2259" s="180" t="s">
        <v>298</v>
      </c>
      <c r="F2259" s="181">
        <v>6</v>
      </c>
      <c r="G2259" s="180" t="s">
        <v>193</v>
      </c>
      <c r="H2259" s="180">
        <v>623</v>
      </c>
      <c r="I2259" s="180" t="s">
        <v>296</v>
      </c>
      <c r="J2259" s="180" t="s">
        <v>125</v>
      </c>
      <c r="K2259" s="180" t="s">
        <v>228</v>
      </c>
      <c r="L2259" s="180">
        <v>700</v>
      </c>
      <c r="M2259" s="180" t="s">
        <v>194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182</v>
      </c>
      <c r="C2260" s="180">
        <v>2020</v>
      </c>
      <c r="D2260" s="180">
        <v>2</v>
      </c>
      <c r="E2260" s="180" t="s">
        <v>298</v>
      </c>
      <c r="F2260" s="181">
        <v>3</v>
      </c>
      <c r="G2260" s="180" t="s">
        <v>190</v>
      </c>
      <c r="H2260" s="180">
        <v>954</v>
      </c>
      <c r="I2260" s="180" t="s">
        <v>238</v>
      </c>
      <c r="J2260" s="180" t="s">
        <v>120</v>
      </c>
      <c r="K2260" s="180" t="s">
        <v>217</v>
      </c>
      <c r="L2260" s="180">
        <v>4532</v>
      </c>
      <c r="M2260" s="180" t="s">
        <v>201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188</v>
      </c>
      <c r="C2261" s="180">
        <v>2020</v>
      </c>
      <c r="D2261" s="180">
        <v>2</v>
      </c>
      <c r="E2261" s="180" t="s">
        <v>298</v>
      </c>
      <c r="F2261" s="181">
        <v>5</v>
      </c>
      <c r="G2261" s="180" t="s">
        <v>196</v>
      </c>
      <c r="H2261" s="180">
        <v>710</v>
      </c>
      <c r="I2261" s="180" t="s">
        <v>221</v>
      </c>
      <c r="J2261" s="180" t="s">
        <v>208</v>
      </c>
      <c r="K2261" s="180" t="s">
        <v>209</v>
      </c>
      <c r="L2261" s="180">
        <v>4552</v>
      </c>
      <c r="M2261" s="180" t="s">
        <v>277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182</v>
      </c>
      <c r="C2262" s="180">
        <v>2020</v>
      </c>
      <c r="D2262" s="180">
        <v>2</v>
      </c>
      <c r="E2262" s="180" t="s">
        <v>298</v>
      </c>
      <c r="F2262" s="181">
        <v>3</v>
      </c>
      <c r="G2262" s="180" t="s">
        <v>190</v>
      </c>
      <c r="H2262" s="180">
        <v>621</v>
      </c>
      <c r="I2262" s="180" t="s">
        <v>260</v>
      </c>
      <c r="J2262" s="180" t="s">
        <v>117</v>
      </c>
      <c r="K2262" s="180" t="s">
        <v>225</v>
      </c>
      <c r="L2262" s="180">
        <v>4532</v>
      </c>
      <c r="M2262" s="180" t="s">
        <v>201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188</v>
      </c>
      <c r="C2263" s="180">
        <v>2020</v>
      </c>
      <c r="D2263" s="180">
        <v>2</v>
      </c>
      <c r="E2263" s="180" t="s">
        <v>298</v>
      </c>
      <c r="F2263" s="181">
        <v>3</v>
      </c>
      <c r="G2263" s="180" t="s">
        <v>190</v>
      </c>
      <c r="H2263" s="180">
        <v>621</v>
      </c>
      <c r="I2263" s="180" t="s">
        <v>260</v>
      </c>
      <c r="J2263" s="180" t="s">
        <v>117</v>
      </c>
      <c r="K2263" s="180" t="s">
        <v>225</v>
      </c>
      <c r="L2263" s="180">
        <v>4532</v>
      </c>
      <c r="M2263" s="180" t="s">
        <v>201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182</v>
      </c>
      <c r="C2264" s="180">
        <v>2020</v>
      </c>
      <c r="D2264" s="180">
        <v>2</v>
      </c>
      <c r="E2264" s="180" t="s">
        <v>298</v>
      </c>
      <c r="F2264" s="181">
        <v>6</v>
      </c>
      <c r="G2264" s="180" t="s">
        <v>193</v>
      </c>
      <c r="H2264" s="180">
        <v>621</v>
      </c>
      <c r="I2264" s="180" t="s">
        <v>260</v>
      </c>
      <c r="J2264" s="180" t="s">
        <v>117</v>
      </c>
      <c r="K2264" s="180" t="s">
        <v>225</v>
      </c>
      <c r="L2264" s="180">
        <v>4562</v>
      </c>
      <c r="M2264" s="180" t="s">
        <v>212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182</v>
      </c>
      <c r="C2265" s="180">
        <v>2020</v>
      </c>
      <c r="D2265" s="180">
        <v>2</v>
      </c>
      <c r="E2265" s="180" t="s">
        <v>298</v>
      </c>
      <c r="F2265" s="181">
        <v>10</v>
      </c>
      <c r="G2265" s="180" t="s">
        <v>239</v>
      </c>
      <c r="H2265" s="180">
        <v>616</v>
      </c>
      <c r="I2265" s="180" t="s">
        <v>200</v>
      </c>
      <c r="J2265" s="180" t="s">
        <v>126</v>
      </c>
      <c r="K2265" s="180" t="s">
        <v>198</v>
      </c>
      <c r="L2265" s="180">
        <v>4513</v>
      </c>
      <c r="M2265" s="180" t="s">
        <v>241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182</v>
      </c>
      <c r="C2266" s="180">
        <v>2020</v>
      </c>
      <c r="D2266" s="180">
        <v>2</v>
      </c>
      <c r="E2266" s="180" t="s">
        <v>298</v>
      </c>
      <c r="F2266" s="181">
        <v>10</v>
      </c>
      <c r="G2266" s="180" t="s">
        <v>239</v>
      </c>
      <c r="H2266" s="180">
        <v>3</v>
      </c>
      <c r="I2266" s="180" t="s">
        <v>210</v>
      </c>
      <c r="J2266" s="180" t="s">
        <v>203</v>
      </c>
      <c r="K2266" s="180" t="s">
        <v>204</v>
      </c>
      <c r="L2266" s="180">
        <v>207</v>
      </c>
      <c r="M2266" s="180" t="s">
        <v>244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182</v>
      </c>
      <c r="C2267" s="180">
        <v>2020</v>
      </c>
      <c r="D2267" s="180">
        <v>2</v>
      </c>
      <c r="E2267" s="180" t="s">
        <v>298</v>
      </c>
      <c r="F2267" s="181">
        <v>3</v>
      </c>
      <c r="G2267" s="180" t="s">
        <v>190</v>
      </c>
      <c r="H2267" s="180">
        <v>8</v>
      </c>
      <c r="I2267" s="180" t="s">
        <v>249</v>
      </c>
      <c r="J2267" s="180" t="s">
        <v>127</v>
      </c>
      <c r="K2267" s="180" t="s">
        <v>250</v>
      </c>
      <c r="L2267" s="180">
        <v>300</v>
      </c>
      <c r="M2267" s="180" t="s">
        <v>192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182</v>
      </c>
      <c r="C2268" s="180">
        <v>2020</v>
      </c>
      <c r="D2268" s="180">
        <v>2</v>
      </c>
      <c r="E2268" s="180" t="s">
        <v>298</v>
      </c>
      <c r="F2268" s="181">
        <v>3</v>
      </c>
      <c r="G2268" s="180" t="s">
        <v>190</v>
      </c>
      <c r="H2268" s="180">
        <v>12</v>
      </c>
      <c r="I2268" s="180" t="s">
        <v>302</v>
      </c>
      <c r="J2268" s="180" t="s">
        <v>127</v>
      </c>
      <c r="K2268" s="180" t="s">
        <v>250</v>
      </c>
      <c r="L2268" s="180">
        <v>300</v>
      </c>
      <c r="M2268" s="180" t="s">
        <v>192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182</v>
      </c>
      <c r="C2269" s="180">
        <v>2020</v>
      </c>
      <c r="D2269" s="180">
        <v>2</v>
      </c>
      <c r="E2269" s="180" t="s">
        <v>298</v>
      </c>
      <c r="F2269" s="181">
        <v>79</v>
      </c>
      <c r="G2269" s="180" t="s">
        <v>213</v>
      </c>
      <c r="H2269" s="180">
        <v>950</v>
      </c>
      <c r="I2269" s="180" t="s">
        <v>185</v>
      </c>
      <c r="J2269" s="180" t="s">
        <v>116</v>
      </c>
      <c r="K2269" s="180" t="s">
        <v>186</v>
      </c>
      <c r="L2269" s="180">
        <v>4579</v>
      </c>
      <c r="M2269" s="180" t="s">
        <v>222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182</v>
      </c>
      <c r="C2270" s="180">
        <v>2020</v>
      </c>
      <c r="D2270" s="180">
        <v>2</v>
      </c>
      <c r="E2270" s="180" t="s">
        <v>298</v>
      </c>
      <c r="F2270" s="181">
        <v>72</v>
      </c>
      <c r="G2270" s="180" t="s">
        <v>213</v>
      </c>
      <c r="H2270" s="180">
        <v>5</v>
      </c>
      <c r="I2270" s="180" t="s">
        <v>191</v>
      </c>
      <c r="J2270" s="180" t="s">
        <v>116</v>
      </c>
      <c r="K2270" s="180" t="s">
        <v>186</v>
      </c>
      <c r="L2270" s="180">
        <v>1572</v>
      </c>
      <c r="M2270" s="180" t="s">
        <v>232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182</v>
      </c>
      <c r="C2271" s="180">
        <v>2020</v>
      </c>
      <c r="D2271" s="180">
        <v>2</v>
      </c>
      <c r="E2271" s="180" t="s">
        <v>298</v>
      </c>
      <c r="F2271" s="181">
        <v>1</v>
      </c>
      <c r="G2271" s="180" t="s">
        <v>184</v>
      </c>
      <c r="H2271" s="180">
        <v>11</v>
      </c>
      <c r="I2271" s="180" t="s">
        <v>284</v>
      </c>
      <c r="J2271" s="180" t="s">
        <v>116</v>
      </c>
      <c r="K2271" s="180" t="s">
        <v>186</v>
      </c>
      <c r="L2271" s="180">
        <v>200</v>
      </c>
      <c r="M2271" s="180" t="s">
        <v>211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182</v>
      </c>
      <c r="C2272" s="180">
        <v>2020</v>
      </c>
      <c r="D2272" s="180">
        <v>2</v>
      </c>
      <c r="E2272" s="180" t="s">
        <v>298</v>
      </c>
      <c r="F2272" s="181">
        <v>10</v>
      </c>
      <c r="G2272" s="180" t="s">
        <v>239</v>
      </c>
      <c r="H2272" s="180">
        <v>5</v>
      </c>
      <c r="I2272" s="180" t="s">
        <v>191</v>
      </c>
      <c r="J2272" s="180" t="s">
        <v>116</v>
      </c>
      <c r="K2272" s="180" t="s">
        <v>186</v>
      </c>
      <c r="L2272" s="180">
        <v>207</v>
      </c>
      <c r="M2272" s="180" t="s">
        <v>244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188</v>
      </c>
      <c r="C2273" s="180">
        <v>2020</v>
      </c>
      <c r="D2273" s="180">
        <v>2</v>
      </c>
      <c r="E2273" s="180" t="s">
        <v>298</v>
      </c>
      <c r="F2273" s="181">
        <v>3</v>
      </c>
      <c r="G2273" s="180" t="s">
        <v>190</v>
      </c>
      <c r="H2273" s="180">
        <v>953</v>
      </c>
      <c r="I2273" s="180" t="s">
        <v>214</v>
      </c>
      <c r="J2273" s="180" t="s">
        <v>119</v>
      </c>
      <c r="K2273" s="180" t="s">
        <v>215</v>
      </c>
      <c r="L2273" s="180">
        <v>4532</v>
      </c>
      <c r="M2273" s="180" t="s">
        <v>201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182</v>
      </c>
      <c r="C2274" s="180">
        <v>2020</v>
      </c>
      <c r="D2274" s="180">
        <v>2</v>
      </c>
      <c r="E2274" s="180" t="s">
        <v>298</v>
      </c>
      <c r="F2274" s="181">
        <v>71</v>
      </c>
      <c r="G2274" s="180" t="s">
        <v>213</v>
      </c>
      <c r="H2274" s="180">
        <v>1</v>
      </c>
      <c r="I2274" s="180" t="s">
        <v>230</v>
      </c>
      <c r="J2274" s="180" t="s">
        <v>122</v>
      </c>
      <c r="K2274" s="180" t="s">
        <v>231</v>
      </c>
      <c r="L2274" s="180">
        <v>1571</v>
      </c>
      <c r="M2274" s="180" t="s">
        <v>266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182</v>
      </c>
      <c r="C2275" s="180">
        <v>2020</v>
      </c>
      <c r="D2275" s="180">
        <v>2</v>
      </c>
      <c r="E2275" s="180" t="s">
        <v>298</v>
      </c>
      <c r="F2275" s="181">
        <v>10</v>
      </c>
      <c r="G2275" s="180" t="s">
        <v>239</v>
      </c>
      <c r="H2275" s="180">
        <v>2</v>
      </c>
      <c r="I2275" s="180" t="s">
        <v>265</v>
      </c>
      <c r="J2275" s="180" t="s">
        <v>122</v>
      </c>
      <c r="K2275" s="180" t="s">
        <v>231</v>
      </c>
      <c r="L2275" s="180">
        <v>207</v>
      </c>
      <c r="M2275" s="180" t="s">
        <v>244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182</v>
      </c>
      <c r="C2276" s="180">
        <v>2020</v>
      </c>
      <c r="D2276" s="180">
        <v>2</v>
      </c>
      <c r="E2276" s="180" t="s">
        <v>298</v>
      </c>
      <c r="F2276" s="181">
        <v>1</v>
      </c>
      <c r="G2276" s="180" t="s">
        <v>184</v>
      </c>
      <c r="H2276" s="180">
        <v>301</v>
      </c>
      <c r="I2276" s="180" t="s">
        <v>248</v>
      </c>
      <c r="J2276" s="180" t="s">
        <v>122</v>
      </c>
      <c r="K2276" s="180" t="s">
        <v>231</v>
      </c>
      <c r="L2276" s="180">
        <v>200</v>
      </c>
      <c r="M2276" s="180" t="s">
        <v>211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182</v>
      </c>
      <c r="C2277" s="180">
        <v>2020</v>
      </c>
      <c r="D2277" s="180">
        <v>2</v>
      </c>
      <c r="E2277" s="180" t="s">
        <v>298</v>
      </c>
      <c r="F2277" s="181">
        <v>10</v>
      </c>
      <c r="G2277" s="180" t="s">
        <v>239</v>
      </c>
      <c r="H2277" s="180">
        <v>602</v>
      </c>
      <c r="I2277" s="180" t="s">
        <v>247</v>
      </c>
      <c r="J2277" s="180" t="s">
        <v>126</v>
      </c>
      <c r="K2277" s="180" t="s">
        <v>198</v>
      </c>
      <c r="L2277" s="180">
        <v>207</v>
      </c>
      <c r="M2277" s="180" t="s">
        <v>244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182</v>
      </c>
      <c r="C2278" s="180">
        <v>2020</v>
      </c>
      <c r="D2278" s="180">
        <v>2</v>
      </c>
      <c r="E2278" s="180" t="s">
        <v>298</v>
      </c>
      <c r="F2278" s="181">
        <v>5</v>
      </c>
      <c r="G2278" s="180" t="s">
        <v>196</v>
      </c>
      <c r="H2278" s="180">
        <v>18</v>
      </c>
      <c r="I2278" s="180" t="s">
        <v>216</v>
      </c>
      <c r="J2278" s="180" t="s">
        <v>120</v>
      </c>
      <c r="K2278" s="180" t="s">
        <v>217</v>
      </c>
      <c r="L2278" s="180">
        <v>460</v>
      </c>
      <c r="M2278" s="180" t="s">
        <v>199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182</v>
      </c>
      <c r="C2279" s="180">
        <v>2020</v>
      </c>
      <c r="D2279" s="180">
        <v>2</v>
      </c>
      <c r="E2279" s="180" t="s">
        <v>298</v>
      </c>
      <c r="F2279" s="181">
        <v>5</v>
      </c>
      <c r="G2279" s="180" t="s">
        <v>196</v>
      </c>
      <c r="H2279" s="180">
        <v>701</v>
      </c>
      <c r="I2279" s="180" t="s">
        <v>207</v>
      </c>
      <c r="J2279" s="180" t="s">
        <v>208</v>
      </c>
      <c r="K2279" s="180" t="s">
        <v>209</v>
      </c>
      <c r="L2279" s="180">
        <v>460</v>
      </c>
      <c r="M2279" s="180" t="s">
        <v>199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182</v>
      </c>
      <c r="C2280" s="180">
        <v>2020</v>
      </c>
      <c r="D2280" s="180">
        <v>2</v>
      </c>
      <c r="E2280" s="180" t="s">
        <v>298</v>
      </c>
      <c r="F2280" s="181">
        <v>3</v>
      </c>
      <c r="G2280" s="180" t="s">
        <v>190</v>
      </c>
      <c r="H2280" s="180">
        <v>701</v>
      </c>
      <c r="I2280" s="180" t="s">
        <v>207</v>
      </c>
      <c r="J2280" s="180" t="s">
        <v>208</v>
      </c>
      <c r="K2280" s="180" t="s">
        <v>209</v>
      </c>
      <c r="L2280" s="180">
        <v>300</v>
      </c>
      <c r="M2280" s="180" t="s">
        <v>192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182</v>
      </c>
      <c r="C2281" s="180">
        <v>2020</v>
      </c>
      <c r="D2281" s="180">
        <v>2</v>
      </c>
      <c r="E2281" s="180" t="s">
        <v>298</v>
      </c>
      <c r="F2281" s="181">
        <v>6</v>
      </c>
      <c r="G2281" s="180" t="s">
        <v>193</v>
      </c>
      <c r="H2281" s="180">
        <v>612</v>
      </c>
      <c r="I2281" s="180" t="s">
        <v>224</v>
      </c>
      <c r="J2281" s="180" t="s">
        <v>117</v>
      </c>
      <c r="K2281" s="180" t="s">
        <v>225</v>
      </c>
      <c r="L2281" s="180">
        <v>700</v>
      </c>
      <c r="M2281" s="180" t="s">
        <v>194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182</v>
      </c>
      <c r="C2282" s="180">
        <v>2020</v>
      </c>
      <c r="D2282" s="180">
        <v>2</v>
      </c>
      <c r="E2282" s="180" t="s">
        <v>298</v>
      </c>
      <c r="F2282" s="181">
        <v>6</v>
      </c>
      <c r="G2282" s="180" t="s">
        <v>193</v>
      </c>
      <c r="H2282" s="180">
        <v>617</v>
      </c>
      <c r="I2282" s="180" t="s">
        <v>288</v>
      </c>
      <c r="J2282" s="180" t="s">
        <v>289</v>
      </c>
      <c r="K2282" s="180" t="s">
        <v>290</v>
      </c>
      <c r="L2282" s="180">
        <v>4562</v>
      </c>
      <c r="M2282" s="180" t="s">
        <v>212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188</v>
      </c>
      <c r="C2283" s="180">
        <v>2020</v>
      </c>
      <c r="D2283" s="180">
        <v>2</v>
      </c>
      <c r="E2283" s="180" t="s">
        <v>298</v>
      </c>
      <c r="F2283" s="181">
        <v>3</v>
      </c>
      <c r="G2283" s="180" t="s">
        <v>190</v>
      </c>
      <c r="H2283" s="180">
        <v>616</v>
      </c>
      <c r="I2283" s="180" t="s">
        <v>200</v>
      </c>
      <c r="J2283" s="180" t="s">
        <v>126</v>
      </c>
      <c r="K2283" s="180" t="s">
        <v>198</v>
      </c>
      <c r="L2283" s="180">
        <v>4532</v>
      </c>
      <c r="M2283" s="180" t="s">
        <v>201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182</v>
      </c>
      <c r="C2284" s="180">
        <v>2020</v>
      </c>
      <c r="D2284" s="180">
        <v>2</v>
      </c>
      <c r="E2284" s="180" t="s">
        <v>298</v>
      </c>
      <c r="F2284" s="181">
        <v>3</v>
      </c>
      <c r="G2284" s="180" t="s">
        <v>190</v>
      </c>
      <c r="H2284" s="180">
        <v>903</v>
      </c>
      <c r="I2284" s="180" t="s">
        <v>240</v>
      </c>
      <c r="J2284" s="180" t="s">
        <v>122</v>
      </c>
      <c r="K2284" s="180" t="s">
        <v>231</v>
      </c>
      <c r="L2284" s="180">
        <v>4532</v>
      </c>
      <c r="M2284" s="180" t="s">
        <v>201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182</v>
      </c>
      <c r="C2285" s="180">
        <v>2020</v>
      </c>
      <c r="D2285" s="180">
        <v>2</v>
      </c>
      <c r="E2285" s="180" t="s">
        <v>298</v>
      </c>
      <c r="F2285" s="181">
        <v>3</v>
      </c>
      <c r="G2285" s="180" t="s">
        <v>190</v>
      </c>
      <c r="H2285" s="180">
        <v>603</v>
      </c>
      <c r="I2285" s="180" t="s">
        <v>197</v>
      </c>
      <c r="J2285" s="180" t="s">
        <v>126</v>
      </c>
      <c r="K2285" s="180" t="s">
        <v>198</v>
      </c>
      <c r="L2285" s="180">
        <v>300</v>
      </c>
      <c r="M2285" s="180" t="s">
        <v>192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182</v>
      </c>
      <c r="C2286" s="180">
        <v>2020</v>
      </c>
      <c r="D2286" s="180">
        <v>2</v>
      </c>
      <c r="E2286" s="180" t="s">
        <v>298</v>
      </c>
      <c r="F2286" s="181">
        <v>3</v>
      </c>
      <c r="G2286" s="180" t="s">
        <v>190</v>
      </c>
      <c r="H2286" s="180">
        <v>11</v>
      </c>
      <c r="I2286" s="180" t="s">
        <v>284</v>
      </c>
      <c r="J2286" s="180" t="s">
        <v>116</v>
      </c>
      <c r="K2286" s="180" t="s">
        <v>186</v>
      </c>
      <c r="L2286" s="180">
        <v>300</v>
      </c>
      <c r="M2286" s="180" t="s">
        <v>192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188</v>
      </c>
      <c r="C2287" s="180">
        <v>2020</v>
      </c>
      <c r="D2287" s="180">
        <v>2</v>
      </c>
      <c r="E2287" s="180" t="s">
        <v>298</v>
      </c>
      <c r="F2287" s="181">
        <v>1</v>
      </c>
      <c r="G2287" s="180" t="s">
        <v>184</v>
      </c>
      <c r="H2287" s="180">
        <v>5</v>
      </c>
      <c r="I2287" s="180" t="s">
        <v>191</v>
      </c>
      <c r="J2287" s="180" t="s">
        <v>116</v>
      </c>
      <c r="K2287" s="180" t="s">
        <v>186</v>
      </c>
      <c r="L2287" s="180">
        <v>200</v>
      </c>
      <c r="M2287" s="180" t="s">
        <v>211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182</v>
      </c>
      <c r="C2288" s="180">
        <v>2020</v>
      </c>
      <c r="D2288" s="180">
        <v>2</v>
      </c>
      <c r="E2288" s="180" t="s">
        <v>298</v>
      </c>
      <c r="F2288" s="181">
        <v>3</v>
      </c>
      <c r="G2288" s="180" t="s">
        <v>190</v>
      </c>
      <c r="H2288" s="180">
        <v>310</v>
      </c>
      <c r="I2288" s="180" t="s">
        <v>255</v>
      </c>
      <c r="J2288" s="180" t="s">
        <v>119</v>
      </c>
      <c r="K2288" s="180" t="s">
        <v>215</v>
      </c>
      <c r="L2288" s="180">
        <v>300</v>
      </c>
      <c r="M2288" s="180" t="s">
        <v>192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182</v>
      </c>
      <c r="C2289" s="180">
        <v>2020</v>
      </c>
      <c r="D2289" s="180">
        <v>2</v>
      </c>
      <c r="E2289" s="180" t="s">
        <v>298</v>
      </c>
      <c r="F2289" s="181">
        <v>3</v>
      </c>
      <c r="G2289" s="180" t="s">
        <v>190</v>
      </c>
      <c r="H2289" s="180">
        <v>9</v>
      </c>
      <c r="I2289" s="180" t="s">
        <v>276</v>
      </c>
      <c r="J2289" s="180" t="s">
        <v>118</v>
      </c>
      <c r="K2289" s="180" t="s">
        <v>237</v>
      </c>
      <c r="L2289" s="180">
        <v>300</v>
      </c>
      <c r="M2289" s="180" t="s">
        <v>192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182</v>
      </c>
      <c r="C2290" s="180">
        <v>2020</v>
      </c>
      <c r="D2290" s="180">
        <v>2</v>
      </c>
      <c r="E2290" s="180" t="s">
        <v>298</v>
      </c>
      <c r="F2290" s="181">
        <v>3</v>
      </c>
      <c r="G2290" s="180" t="s">
        <v>190</v>
      </c>
      <c r="H2290" s="180">
        <v>953</v>
      </c>
      <c r="I2290" s="180" t="s">
        <v>214</v>
      </c>
      <c r="J2290" s="180" t="s">
        <v>119</v>
      </c>
      <c r="K2290" s="180" t="s">
        <v>215</v>
      </c>
      <c r="L2290" s="180">
        <v>4532</v>
      </c>
      <c r="M2290" s="180" t="s">
        <v>201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188</v>
      </c>
      <c r="C2291" s="180">
        <v>2020</v>
      </c>
      <c r="D2291" s="180">
        <v>2</v>
      </c>
      <c r="E2291" s="180" t="s">
        <v>298</v>
      </c>
      <c r="F2291" s="181">
        <v>1</v>
      </c>
      <c r="G2291" s="180" t="s">
        <v>184</v>
      </c>
      <c r="H2291" s="180">
        <v>903</v>
      </c>
      <c r="I2291" s="180" t="s">
        <v>240</v>
      </c>
      <c r="J2291" s="180" t="s">
        <v>122</v>
      </c>
      <c r="K2291" s="180" t="s">
        <v>231</v>
      </c>
      <c r="L2291" s="180">
        <v>4512</v>
      </c>
      <c r="M2291" s="180" t="s">
        <v>187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182</v>
      </c>
      <c r="C2292" s="180">
        <v>2020</v>
      </c>
      <c r="D2292" s="180">
        <v>2</v>
      </c>
      <c r="E2292" s="180" t="s">
        <v>298</v>
      </c>
      <c r="F2292" s="181">
        <v>3</v>
      </c>
      <c r="G2292" s="180" t="s">
        <v>190</v>
      </c>
      <c r="H2292" s="180">
        <v>602</v>
      </c>
      <c r="I2292" s="180" t="s">
        <v>247</v>
      </c>
      <c r="J2292" s="180" t="s">
        <v>126</v>
      </c>
      <c r="K2292" s="180" t="s">
        <v>198</v>
      </c>
      <c r="L2292" s="180">
        <v>300</v>
      </c>
      <c r="M2292" s="180" t="s">
        <v>192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182</v>
      </c>
      <c r="C2293" s="180">
        <v>2020</v>
      </c>
      <c r="D2293" s="180">
        <v>2</v>
      </c>
      <c r="E2293" s="180" t="s">
        <v>298</v>
      </c>
      <c r="F2293" s="181">
        <v>6</v>
      </c>
      <c r="G2293" s="180" t="s">
        <v>193</v>
      </c>
      <c r="H2293" s="180">
        <v>624</v>
      </c>
      <c r="I2293" s="180" t="s">
        <v>227</v>
      </c>
      <c r="J2293" s="180" t="s">
        <v>125</v>
      </c>
      <c r="K2293" s="180" t="s">
        <v>228</v>
      </c>
      <c r="L2293" s="180">
        <v>4562</v>
      </c>
      <c r="M2293" s="180" t="s">
        <v>212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188</v>
      </c>
      <c r="C2294" s="180">
        <v>2020</v>
      </c>
      <c r="D2294" s="180">
        <v>2</v>
      </c>
      <c r="E2294" s="180" t="s">
        <v>298</v>
      </c>
      <c r="F2294" s="181">
        <v>60</v>
      </c>
      <c r="G2294" s="180" t="s">
        <v>213</v>
      </c>
      <c r="H2294" s="180">
        <v>624</v>
      </c>
      <c r="I2294" s="180" t="s">
        <v>227</v>
      </c>
      <c r="J2294" s="180" t="s">
        <v>125</v>
      </c>
      <c r="K2294" s="180" t="s">
        <v>228</v>
      </c>
      <c r="L2294" s="180">
        <v>4563</v>
      </c>
      <c r="M2294" s="180" t="s">
        <v>229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182</v>
      </c>
      <c r="C2295" s="180">
        <v>2020</v>
      </c>
      <c r="D2295" s="180">
        <v>2</v>
      </c>
      <c r="E2295" s="180" t="s">
        <v>298</v>
      </c>
      <c r="F2295" s="181">
        <v>75</v>
      </c>
      <c r="G2295" s="180" t="s">
        <v>213</v>
      </c>
      <c r="H2295" s="180">
        <v>13</v>
      </c>
      <c r="I2295" s="180" t="s">
        <v>297</v>
      </c>
      <c r="J2295" s="180" t="s">
        <v>120</v>
      </c>
      <c r="K2295" s="180" t="s">
        <v>217</v>
      </c>
      <c r="L2295" s="180">
        <v>1575</v>
      </c>
      <c r="M2295" s="180" t="s">
        <v>219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188</v>
      </c>
      <c r="C2296" s="180">
        <v>2020</v>
      </c>
      <c r="D2296" s="180">
        <v>2</v>
      </c>
      <c r="E2296" s="180" t="s">
        <v>298</v>
      </c>
      <c r="F2296" s="181">
        <v>3</v>
      </c>
      <c r="G2296" s="180" t="s">
        <v>190</v>
      </c>
      <c r="H2296" s="180">
        <v>18</v>
      </c>
      <c r="I2296" s="180" t="s">
        <v>216</v>
      </c>
      <c r="J2296" s="180" t="s">
        <v>120</v>
      </c>
      <c r="K2296" s="180" t="s">
        <v>217</v>
      </c>
      <c r="L2296" s="180">
        <v>300</v>
      </c>
      <c r="M2296" s="180" t="s">
        <v>192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188</v>
      </c>
      <c r="C2297" s="180">
        <v>2020</v>
      </c>
      <c r="D2297" s="180">
        <v>2</v>
      </c>
      <c r="E2297" s="180" t="s">
        <v>298</v>
      </c>
      <c r="F2297" s="181">
        <v>3</v>
      </c>
      <c r="G2297" s="180" t="s">
        <v>190</v>
      </c>
      <c r="H2297" s="180">
        <v>903</v>
      </c>
      <c r="I2297" s="180" t="s">
        <v>240</v>
      </c>
      <c r="J2297" s="180" t="s">
        <v>122</v>
      </c>
      <c r="K2297" s="180" t="s">
        <v>231</v>
      </c>
      <c r="L2297" s="180">
        <v>4532</v>
      </c>
      <c r="M2297" s="180" t="s">
        <v>201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182</v>
      </c>
      <c r="C2298" s="180">
        <v>2020</v>
      </c>
      <c r="D2298" s="180">
        <v>2</v>
      </c>
      <c r="E2298" s="180" t="s">
        <v>298</v>
      </c>
      <c r="F2298" s="181">
        <v>3</v>
      </c>
      <c r="G2298" s="180" t="s">
        <v>190</v>
      </c>
      <c r="H2298" s="180">
        <v>950</v>
      </c>
      <c r="I2298" s="180" t="s">
        <v>185</v>
      </c>
      <c r="J2298" s="180" t="s">
        <v>116</v>
      </c>
      <c r="K2298" s="180" t="s">
        <v>186</v>
      </c>
      <c r="L2298" s="180">
        <v>4532</v>
      </c>
      <c r="M2298" s="180" t="s">
        <v>201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188</v>
      </c>
      <c r="C2299" s="180">
        <v>2020</v>
      </c>
      <c r="D2299" s="180">
        <v>2</v>
      </c>
      <c r="E2299" s="180" t="s">
        <v>298</v>
      </c>
      <c r="F2299" s="181">
        <v>1</v>
      </c>
      <c r="G2299" s="180" t="s">
        <v>184</v>
      </c>
      <c r="H2299" s="180">
        <v>950</v>
      </c>
      <c r="I2299" s="180" t="s">
        <v>185</v>
      </c>
      <c r="J2299" s="180" t="s">
        <v>116</v>
      </c>
      <c r="K2299" s="180" t="s">
        <v>186</v>
      </c>
      <c r="L2299" s="180">
        <v>4512</v>
      </c>
      <c r="M2299" s="180" t="s">
        <v>187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182</v>
      </c>
      <c r="C2300" s="180">
        <v>2020</v>
      </c>
      <c r="D2300" s="180">
        <v>2</v>
      </c>
      <c r="E2300" s="180" t="s">
        <v>298</v>
      </c>
      <c r="F2300" s="181">
        <v>5</v>
      </c>
      <c r="G2300" s="180" t="s">
        <v>196</v>
      </c>
      <c r="H2300" s="180">
        <v>11</v>
      </c>
      <c r="I2300" s="180" t="s">
        <v>284</v>
      </c>
      <c r="J2300" s="180" t="s">
        <v>116</v>
      </c>
      <c r="K2300" s="180" t="s">
        <v>186</v>
      </c>
      <c r="L2300" s="180">
        <v>460</v>
      </c>
      <c r="M2300" s="180" t="s">
        <v>199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182</v>
      </c>
      <c r="C2301" s="180">
        <v>2020</v>
      </c>
      <c r="D2301" s="180">
        <v>2</v>
      </c>
      <c r="E2301" s="180" t="s">
        <v>298</v>
      </c>
      <c r="F2301" s="181">
        <v>6</v>
      </c>
      <c r="G2301" s="180" t="s">
        <v>193</v>
      </c>
      <c r="H2301" s="180">
        <v>5</v>
      </c>
      <c r="I2301" s="180" t="s">
        <v>191</v>
      </c>
      <c r="J2301" s="180" t="s">
        <v>116</v>
      </c>
      <c r="K2301" s="180" t="s">
        <v>186</v>
      </c>
      <c r="L2301" s="180">
        <v>700</v>
      </c>
      <c r="M2301" s="180" t="s">
        <v>194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182</v>
      </c>
      <c r="C2302" s="180">
        <v>2020</v>
      </c>
      <c r="D2302" s="180">
        <v>2</v>
      </c>
      <c r="E2302" s="180" t="s">
        <v>298</v>
      </c>
      <c r="F2302" s="181">
        <v>79</v>
      </c>
      <c r="G2302" s="180" t="s">
        <v>213</v>
      </c>
      <c r="H2302" s="180">
        <v>5</v>
      </c>
      <c r="I2302" s="180" t="s">
        <v>191</v>
      </c>
      <c r="J2302" s="180" t="s">
        <v>116</v>
      </c>
      <c r="K2302" s="180" t="s">
        <v>186</v>
      </c>
      <c r="L2302" s="180">
        <v>1579</v>
      </c>
      <c r="M2302" s="180" t="s">
        <v>272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182</v>
      </c>
      <c r="C2303" s="180">
        <v>2020</v>
      </c>
      <c r="D2303" s="180">
        <v>2</v>
      </c>
      <c r="E2303" s="180" t="s">
        <v>298</v>
      </c>
      <c r="F2303" s="181">
        <v>1</v>
      </c>
      <c r="G2303" s="180" t="s">
        <v>184</v>
      </c>
      <c r="H2303" s="180">
        <v>7</v>
      </c>
      <c r="I2303" s="180" t="s">
        <v>242</v>
      </c>
      <c r="J2303" s="180" t="s">
        <v>123</v>
      </c>
      <c r="K2303" s="180" t="s">
        <v>243</v>
      </c>
      <c r="L2303" s="180">
        <v>200</v>
      </c>
      <c r="M2303" s="180" t="s">
        <v>211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182</v>
      </c>
      <c r="C2304" s="180">
        <v>2020</v>
      </c>
      <c r="D2304" s="180">
        <v>2</v>
      </c>
      <c r="E2304" s="180" t="s">
        <v>298</v>
      </c>
      <c r="F2304" s="181">
        <v>1</v>
      </c>
      <c r="G2304" s="180" t="s">
        <v>184</v>
      </c>
      <c r="H2304" s="180">
        <v>2</v>
      </c>
      <c r="I2304" s="180" t="s">
        <v>265</v>
      </c>
      <c r="J2304" s="180" t="s">
        <v>122</v>
      </c>
      <c r="K2304" s="180" t="s">
        <v>231</v>
      </c>
      <c r="L2304" s="180">
        <v>200</v>
      </c>
      <c r="M2304" s="180" t="s">
        <v>211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188</v>
      </c>
      <c r="C2305" s="180">
        <v>2020</v>
      </c>
      <c r="D2305" s="180">
        <v>2</v>
      </c>
      <c r="E2305" s="180" t="s">
        <v>298</v>
      </c>
      <c r="F2305" s="181">
        <v>1</v>
      </c>
      <c r="G2305" s="180" t="s">
        <v>184</v>
      </c>
      <c r="H2305" s="180">
        <v>2</v>
      </c>
      <c r="I2305" s="180" t="s">
        <v>265</v>
      </c>
      <c r="J2305" s="180" t="s">
        <v>122</v>
      </c>
      <c r="K2305" s="180" t="s">
        <v>231</v>
      </c>
      <c r="L2305" s="180">
        <v>200</v>
      </c>
      <c r="M2305" s="180" t="s">
        <v>211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182</v>
      </c>
      <c r="C2306" s="180">
        <v>2020</v>
      </c>
      <c r="D2306" s="180">
        <v>2</v>
      </c>
      <c r="E2306" s="180" t="s">
        <v>298</v>
      </c>
      <c r="F2306" s="181">
        <v>6</v>
      </c>
      <c r="G2306" s="180" t="s">
        <v>193</v>
      </c>
      <c r="H2306" s="180">
        <v>606</v>
      </c>
      <c r="I2306" s="180" t="s">
        <v>280</v>
      </c>
      <c r="J2306" s="180" t="s">
        <v>131</v>
      </c>
      <c r="K2306" s="180" t="s">
        <v>281</v>
      </c>
      <c r="L2306" s="180">
        <v>700</v>
      </c>
      <c r="M2306" s="180" t="s">
        <v>194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188</v>
      </c>
      <c r="C2307" s="180">
        <v>2020</v>
      </c>
      <c r="D2307" s="180">
        <v>2</v>
      </c>
      <c r="E2307" s="180" t="s">
        <v>298</v>
      </c>
      <c r="F2307" s="181">
        <v>6</v>
      </c>
      <c r="G2307" s="180" t="s">
        <v>193</v>
      </c>
      <c r="H2307" s="180">
        <v>624</v>
      </c>
      <c r="I2307" s="180" t="s">
        <v>227</v>
      </c>
      <c r="J2307" s="180" t="s">
        <v>125</v>
      </c>
      <c r="K2307" s="180" t="s">
        <v>228</v>
      </c>
      <c r="L2307" s="180">
        <v>4562</v>
      </c>
      <c r="M2307" s="180" t="s">
        <v>212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182</v>
      </c>
      <c r="C2308" s="180">
        <v>2020</v>
      </c>
      <c r="D2308" s="180">
        <v>2</v>
      </c>
      <c r="E2308" s="180" t="s">
        <v>298</v>
      </c>
      <c r="F2308" s="181">
        <v>6</v>
      </c>
      <c r="G2308" s="180" t="s">
        <v>193</v>
      </c>
      <c r="H2308" s="180">
        <v>608</v>
      </c>
      <c r="I2308" s="180" t="s">
        <v>291</v>
      </c>
      <c r="J2308" s="180" t="s">
        <v>279</v>
      </c>
      <c r="K2308" s="180" t="s">
        <v>213</v>
      </c>
      <c r="L2308" s="180">
        <v>700</v>
      </c>
      <c r="M2308" s="180" t="s">
        <v>194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182</v>
      </c>
      <c r="C2309" s="180">
        <v>2020</v>
      </c>
      <c r="D2309" s="180">
        <v>2</v>
      </c>
      <c r="E2309" s="180" t="s">
        <v>298</v>
      </c>
      <c r="F2309" s="181">
        <v>6</v>
      </c>
      <c r="G2309" s="180" t="s">
        <v>193</v>
      </c>
      <c r="H2309" s="180">
        <v>627</v>
      </c>
      <c r="I2309" s="180" t="s">
        <v>258</v>
      </c>
      <c r="J2309" s="180" t="s">
        <v>133</v>
      </c>
      <c r="K2309" s="180" t="s">
        <v>213</v>
      </c>
      <c r="L2309" s="180">
        <v>4562</v>
      </c>
      <c r="M2309" s="180" t="s">
        <v>212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182</v>
      </c>
      <c r="C2310" s="180">
        <v>2020</v>
      </c>
      <c r="D2310" s="180">
        <v>2</v>
      </c>
      <c r="E2310" s="180" t="s">
        <v>298</v>
      </c>
      <c r="F2310" s="181">
        <v>3</v>
      </c>
      <c r="G2310" s="180" t="s">
        <v>190</v>
      </c>
      <c r="H2310" s="180">
        <v>956</v>
      </c>
      <c r="I2310" s="180" t="s">
        <v>286</v>
      </c>
      <c r="J2310" s="180" t="s">
        <v>120</v>
      </c>
      <c r="K2310" s="180" t="s">
        <v>217</v>
      </c>
      <c r="L2310" s="180">
        <v>4532</v>
      </c>
      <c r="M2310" s="180" t="s">
        <v>201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182</v>
      </c>
      <c r="C2311" s="180">
        <v>2020</v>
      </c>
      <c r="D2311" s="180">
        <v>2</v>
      </c>
      <c r="E2311" s="180" t="s">
        <v>298</v>
      </c>
      <c r="F2311" s="181">
        <v>5</v>
      </c>
      <c r="G2311" s="180" t="s">
        <v>196</v>
      </c>
      <c r="H2311" s="180">
        <v>954</v>
      </c>
      <c r="I2311" s="180" t="s">
        <v>238</v>
      </c>
      <c r="J2311" s="180" t="s">
        <v>120</v>
      </c>
      <c r="K2311" s="180" t="s">
        <v>217</v>
      </c>
      <c r="L2311" s="180">
        <v>4552</v>
      </c>
      <c r="M2311" s="180" t="s">
        <v>277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182</v>
      </c>
      <c r="C2312" s="177">
        <v>2020</v>
      </c>
      <c r="D2312" s="180">
        <v>3</v>
      </c>
      <c r="E2312" s="180" t="s">
        <v>246</v>
      </c>
      <c r="F2312" s="181">
        <v>1</v>
      </c>
      <c r="G2312" s="180" t="s">
        <v>184</v>
      </c>
      <c r="H2312" s="180">
        <v>616</v>
      </c>
      <c r="I2312" s="180" t="s">
        <v>200</v>
      </c>
      <c r="J2312" s="180" t="s">
        <v>126</v>
      </c>
      <c r="K2312" s="180" t="s">
        <v>198</v>
      </c>
      <c r="L2312" s="180">
        <v>4512</v>
      </c>
      <c r="M2312" s="180" t="s">
        <v>187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182</v>
      </c>
      <c r="C2313" s="177">
        <v>2020</v>
      </c>
      <c r="D2313" s="180">
        <v>3</v>
      </c>
      <c r="E2313" s="180" t="s">
        <v>246</v>
      </c>
      <c r="F2313" s="181">
        <v>60</v>
      </c>
      <c r="G2313" s="180" t="s">
        <v>213</v>
      </c>
      <c r="H2313" s="180">
        <v>623</v>
      </c>
      <c r="I2313" s="180" t="s">
        <v>296</v>
      </c>
      <c r="J2313" s="180" t="s">
        <v>125</v>
      </c>
      <c r="K2313" s="180" t="s">
        <v>228</v>
      </c>
      <c r="L2313" s="180">
        <v>360</v>
      </c>
      <c r="M2313" s="180" t="s">
        <v>226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182</v>
      </c>
      <c r="C2314" s="177">
        <v>2020</v>
      </c>
      <c r="D2314" s="180">
        <v>3</v>
      </c>
      <c r="E2314" s="180" t="s">
        <v>246</v>
      </c>
      <c r="F2314" s="181">
        <v>6</v>
      </c>
      <c r="G2314" s="180" t="s">
        <v>193</v>
      </c>
      <c r="H2314" s="180">
        <v>623</v>
      </c>
      <c r="I2314" s="180" t="s">
        <v>296</v>
      </c>
      <c r="J2314" s="180" t="s">
        <v>125</v>
      </c>
      <c r="K2314" s="180" t="s">
        <v>228</v>
      </c>
      <c r="L2314" s="180">
        <v>700</v>
      </c>
      <c r="M2314" s="180" t="s">
        <v>194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182</v>
      </c>
      <c r="C2315" s="177">
        <v>2020</v>
      </c>
      <c r="D2315" s="180">
        <v>3</v>
      </c>
      <c r="E2315" s="180" t="s">
        <v>246</v>
      </c>
      <c r="F2315" s="181">
        <v>60</v>
      </c>
      <c r="G2315" s="180" t="s">
        <v>213</v>
      </c>
      <c r="H2315" s="180">
        <v>624</v>
      </c>
      <c r="I2315" s="180" t="s">
        <v>227</v>
      </c>
      <c r="J2315" s="180" t="s">
        <v>125</v>
      </c>
      <c r="K2315" s="180" t="s">
        <v>228</v>
      </c>
      <c r="L2315" s="180">
        <v>4563</v>
      </c>
      <c r="M2315" s="180" t="s">
        <v>229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182</v>
      </c>
      <c r="C2316" s="177">
        <v>2020</v>
      </c>
      <c r="D2316" s="180">
        <v>3</v>
      </c>
      <c r="E2316" s="180" t="s">
        <v>246</v>
      </c>
      <c r="F2316" s="181">
        <v>5</v>
      </c>
      <c r="G2316" s="180" t="s">
        <v>196</v>
      </c>
      <c r="H2316" s="180">
        <v>616</v>
      </c>
      <c r="I2316" s="180" t="s">
        <v>200</v>
      </c>
      <c r="J2316" s="180" t="s">
        <v>126</v>
      </c>
      <c r="K2316" s="180" t="s">
        <v>198</v>
      </c>
      <c r="L2316" s="180">
        <v>4552</v>
      </c>
      <c r="M2316" s="180" t="s">
        <v>277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182</v>
      </c>
      <c r="C2317" s="177">
        <v>2020</v>
      </c>
      <c r="D2317" s="180">
        <v>3</v>
      </c>
      <c r="E2317" s="180" t="s">
        <v>246</v>
      </c>
      <c r="F2317" s="181">
        <v>75</v>
      </c>
      <c r="G2317" s="180" t="s">
        <v>213</v>
      </c>
      <c r="H2317" s="180">
        <v>701</v>
      </c>
      <c r="I2317" s="180" t="s">
        <v>207</v>
      </c>
      <c r="J2317" s="180" t="s">
        <v>208</v>
      </c>
      <c r="K2317" s="180" t="s">
        <v>209</v>
      </c>
      <c r="L2317" s="180">
        <v>1575</v>
      </c>
      <c r="M2317" s="180" t="s">
        <v>219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182</v>
      </c>
      <c r="C2318" s="177">
        <v>2020</v>
      </c>
      <c r="D2318" s="180">
        <v>3</v>
      </c>
      <c r="E2318" s="180" t="s">
        <v>246</v>
      </c>
      <c r="F2318" s="181">
        <v>3</v>
      </c>
      <c r="G2318" s="180" t="s">
        <v>190</v>
      </c>
      <c r="H2318" s="180">
        <v>710</v>
      </c>
      <c r="I2318" s="180" t="s">
        <v>221</v>
      </c>
      <c r="J2318" s="180" t="s">
        <v>208</v>
      </c>
      <c r="K2318" s="180" t="s">
        <v>209</v>
      </c>
      <c r="L2318" s="180">
        <v>4532</v>
      </c>
      <c r="M2318" s="180" t="s">
        <v>201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188</v>
      </c>
      <c r="C2319" s="177">
        <v>2020</v>
      </c>
      <c r="D2319" s="180">
        <v>3</v>
      </c>
      <c r="E2319" s="180" t="s">
        <v>246</v>
      </c>
      <c r="F2319" s="181">
        <v>1</v>
      </c>
      <c r="G2319" s="180" t="s">
        <v>184</v>
      </c>
      <c r="H2319" s="180">
        <v>953</v>
      </c>
      <c r="I2319" s="180" t="s">
        <v>214</v>
      </c>
      <c r="J2319" s="180" t="s">
        <v>119</v>
      </c>
      <c r="K2319" s="180" t="s">
        <v>215</v>
      </c>
      <c r="L2319" s="180">
        <v>4512</v>
      </c>
      <c r="M2319" s="180" t="s">
        <v>187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182</v>
      </c>
      <c r="C2320" s="177">
        <v>2020</v>
      </c>
      <c r="D2320" s="180">
        <v>3</v>
      </c>
      <c r="E2320" s="180" t="s">
        <v>246</v>
      </c>
      <c r="F2320" s="181">
        <v>3</v>
      </c>
      <c r="G2320" s="180" t="s">
        <v>190</v>
      </c>
      <c r="H2320" s="180">
        <v>19</v>
      </c>
      <c r="I2320" s="180" t="s">
        <v>263</v>
      </c>
      <c r="J2320" s="180" t="s">
        <v>128</v>
      </c>
      <c r="K2320" s="180" t="s">
        <v>264</v>
      </c>
      <c r="L2320" s="180">
        <v>300</v>
      </c>
      <c r="M2320" s="180" t="s">
        <v>192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182</v>
      </c>
      <c r="C2321" s="177">
        <v>2020</v>
      </c>
      <c r="D2321" s="180">
        <v>3</v>
      </c>
      <c r="E2321" s="180" t="s">
        <v>246</v>
      </c>
      <c r="F2321" s="181">
        <v>5</v>
      </c>
      <c r="G2321" s="180" t="s">
        <v>196</v>
      </c>
      <c r="H2321" s="180">
        <v>951</v>
      </c>
      <c r="I2321" s="180" t="s">
        <v>251</v>
      </c>
      <c r="J2321" s="180" t="s">
        <v>127</v>
      </c>
      <c r="K2321" s="180" t="s">
        <v>250</v>
      </c>
      <c r="L2321" s="180">
        <v>4552</v>
      </c>
      <c r="M2321" s="180" t="s">
        <v>277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182</v>
      </c>
      <c r="C2322" s="177">
        <v>2020</v>
      </c>
      <c r="D2322" s="180">
        <v>3</v>
      </c>
      <c r="E2322" s="180" t="s">
        <v>246</v>
      </c>
      <c r="F2322" s="181">
        <v>75</v>
      </c>
      <c r="G2322" s="180" t="s">
        <v>213</v>
      </c>
      <c r="H2322" s="180">
        <v>18</v>
      </c>
      <c r="I2322" s="180" t="s">
        <v>216</v>
      </c>
      <c r="J2322" s="180" t="s">
        <v>120</v>
      </c>
      <c r="K2322" s="180" t="s">
        <v>217</v>
      </c>
      <c r="L2322" s="180">
        <v>1575</v>
      </c>
      <c r="M2322" s="180" t="s">
        <v>219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182</v>
      </c>
      <c r="C2323" s="177">
        <v>2020</v>
      </c>
      <c r="D2323" s="180">
        <v>3</v>
      </c>
      <c r="E2323" s="180" t="s">
        <v>246</v>
      </c>
      <c r="F2323" s="181">
        <v>5</v>
      </c>
      <c r="G2323" s="180" t="s">
        <v>196</v>
      </c>
      <c r="H2323" s="180">
        <v>950</v>
      </c>
      <c r="I2323" s="180" t="s">
        <v>185</v>
      </c>
      <c r="J2323" s="180" t="s">
        <v>116</v>
      </c>
      <c r="K2323" s="180" t="s">
        <v>186</v>
      </c>
      <c r="L2323" s="180">
        <v>4552</v>
      </c>
      <c r="M2323" s="180" t="s">
        <v>277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182</v>
      </c>
      <c r="C2324" s="177">
        <v>2020</v>
      </c>
      <c r="D2324" s="180">
        <v>3</v>
      </c>
      <c r="E2324" s="180" t="s">
        <v>246</v>
      </c>
      <c r="F2324" s="181">
        <v>6</v>
      </c>
      <c r="G2324" s="180" t="s">
        <v>193</v>
      </c>
      <c r="H2324" s="180">
        <v>612</v>
      </c>
      <c r="I2324" s="180" t="s">
        <v>224</v>
      </c>
      <c r="J2324" s="180" t="s">
        <v>117</v>
      </c>
      <c r="K2324" s="180" t="s">
        <v>225</v>
      </c>
      <c r="L2324" s="180">
        <v>700</v>
      </c>
      <c r="M2324" s="180" t="s">
        <v>194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182</v>
      </c>
      <c r="C2325" s="177">
        <v>2020</v>
      </c>
      <c r="D2325" s="180">
        <v>3</v>
      </c>
      <c r="E2325" s="180" t="s">
        <v>246</v>
      </c>
      <c r="F2325" s="181">
        <v>10</v>
      </c>
      <c r="G2325" s="180" t="s">
        <v>239</v>
      </c>
      <c r="H2325" s="180">
        <v>950</v>
      </c>
      <c r="I2325" s="180" t="s">
        <v>185</v>
      </c>
      <c r="J2325" s="180" t="s">
        <v>116</v>
      </c>
      <c r="K2325" s="180" t="s">
        <v>186</v>
      </c>
      <c r="L2325" s="180">
        <v>4513</v>
      </c>
      <c r="M2325" s="180" t="s">
        <v>241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182</v>
      </c>
      <c r="C2326" s="177">
        <v>2020</v>
      </c>
      <c r="D2326" s="180">
        <v>3</v>
      </c>
      <c r="E2326" s="180" t="s">
        <v>246</v>
      </c>
      <c r="F2326" s="181">
        <v>3</v>
      </c>
      <c r="G2326" s="180" t="s">
        <v>190</v>
      </c>
      <c r="H2326" s="180">
        <v>616</v>
      </c>
      <c r="I2326" s="180" t="s">
        <v>200</v>
      </c>
      <c r="J2326" s="180" t="s">
        <v>126</v>
      </c>
      <c r="K2326" s="180" t="s">
        <v>198</v>
      </c>
      <c r="L2326" s="180">
        <v>4532</v>
      </c>
      <c r="M2326" s="180" t="s">
        <v>201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182</v>
      </c>
      <c r="C2327" s="177">
        <v>2020</v>
      </c>
      <c r="D2327" s="180">
        <v>3</v>
      </c>
      <c r="E2327" s="180" t="s">
        <v>246</v>
      </c>
      <c r="F2327" s="181">
        <v>6</v>
      </c>
      <c r="G2327" s="180" t="s">
        <v>193</v>
      </c>
      <c r="H2327" s="180">
        <v>626</v>
      </c>
      <c r="I2327" s="180" t="s">
        <v>269</v>
      </c>
      <c r="J2327" s="180" t="s">
        <v>133</v>
      </c>
      <c r="K2327" s="180" t="s">
        <v>213</v>
      </c>
      <c r="L2327" s="180">
        <v>700</v>
      </c>
      <c r="M2327" s="180" t="s">
        <v>194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188</v>
      </c>
      <c r="C2328" s="177">
        <v>2020</v>
      </c>
      <c r="D2328" s="180">
        <v>3</v>
      </c>
      <c r="E2328" s="180" t="s">
        <v>246</v>
      </c>
      <c r="F2328" s="181">
        <v>1</v>
      </c>
      <c r="G2328" s="180" t="s">
        <v>184</v>
      </c>
      <c r="H2328" s="180">
        <v>903</v>
      </c>
      <c r="I2328" s="180" t="s">
        <v>240</v>
      </c>
      <c r="J2328" s="180" t="s">
        <v>122</v>
      </c>
      <c r="K2328" s="180" t="s">
        <v>231</v>
      </c>
      <c r="L2328" s="180">
        <v>4512</v>
      </c>
      <c r="M2328" s="180" t="s">
        <v>187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182</v>
      </c>
      <c r="C2329" s="177">
        <v>2020</v>
      </c>
      <c r="D2329" s="180">
        <v>3</v>
      </c>
      <c r="E2329" s="180" t="s">
        <v>246</v>
      </c>
      <c r="F2329" s="181">
        <v>60</v>
      </c>
      <c r="G2329" s="180" t="s">
        <v>213</v>
      </c>
      <c r="H2329" s="180">
        <v>601</v>
      </c>
      <c r="I2329" s="180" t="s">
        <v>261</v>
      </c>
      <c r="J2329" s="180" t="s">
        <v>124</v>
      </c>
      <c r="K2329" s="180" t="s">
        <v>262</v>
      </c>
      <c r="L2329" s="180">
        <v>360</v>
      </c>
      <c r="M2329" s="180" t="s">
        <v>226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182</v>
      </c>
      <c r="C2330" s="177">
        <v>2020</v>
      </c>
      <c r="D2330" s="180">
        <v>3</v>
      </c>
      <c r="E2330" s="180" t="s">
        <v>246</v>
      </c>
      <c r="F2330" s="181">
        <v>6</v>
      </c>
      <c r="G2330" s="180" t="s">
        <v>193</v>
      </c>
      <c r="H2330" s="180">
        <v>600</v>
      </c>
      <c r="I2330" s="180" t="s">
        <v>267</v>
      </c>
      <c r="J2330" s="180" t="s">
        <v>124</v>
      </c>
      <c r="K2330" s="180" t="s">
        <v>262</v>
      </c>
      <c r="L2330" s="180">
        <v>700</v>
      </c>
      <c r="M2330" s="180" t="s">
        <v>194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188</v>
      </c>
      <c r="C2331" s="177">
        <v>2020</v>
      </c>
      <c r="D2331" s="180">
        <v>3</v>
      </c>
      <c r="E2331" s="180" t="s">
        <v>246</v>
      </c>
      <c r="F2331" s="181">
        <v>3</v>
      </c>
      <c r="G2331" s="180" t="s">
        <v>190</v>
      </c>
      <c r="H2331" s="180">
        <v>955</v>
      </c>
      <c r="I2331" s="180" t="s">
        <v>283</v>
      </c>
      <c r="J2331" s="180" t="s">
        <v>128</v>
      </c>
      <c r="K2331" s="180" t="s">
        <v>264</v>
      </c>
      <c r="L2331" s="180">
        <v>4532</v>
      </c>
      <c r="M2331" s="180" t="s">
        <v>201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182</v>
      </c>
      <c r="C2332" s="177">
        <v>2020</v>
      </c>
      <c r="D2332" s="180">
        <v>3</v>
      </c>
      <c r="E2332" s="180" t="s">
        <v>246</v>
      </c>
      <c r="F2332" s="181">
        <v>3</v>
      </c>
      <c r="G2332" s="180" t="s">
        <v>190</v>
      </c>
      <c r="H2332" s="180">
        <v>15</v>
      </c>
      <c r="I2332" s="180" t="s">
        <v>253</v>
      </c>
      <c r="J2332" s="180" t="s">
        <v>119</v>
      </c>
      <c r="K2332" s="180" t="s">
        <v>215</v>
      </c>
      <c r="L2332" s="180">
        <v>300</v>
      </c>
      <c r="M2332" s="180" t="s">
        <v>192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182</v>
      </c>
      <c r="C2333" s="177">
        <v>2020</v>
      </c>
      <c r="D2333" s="180">
        <v>3</v>
      </c>
      <c r="E2333" s="180" t="s">
        <v>246</v>
      </c>
      <c r="F2333" s="181">
        <v>3</v>
      </c>
      <c r="G2333" s="180" t="s">
        <v>190</v>
      </c>
      <c r="H2333" s="180">
        <v>10</v>
      </c>
      <c r="I2333" s="180" t="s">
        <v>252</v>
      </c>
      <c r="J2333" s="180" t="s">
        <v>118</v>
      </c>
      <c r="K2333" s="180" t="s">
        <v>237</v>
      </c>
      <c r="L2333" s="180">
        <v>300</v>
      </c>
      <c r="M2333" s="180" t="s">
        <v>192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182</v>
      </c>
      <c r="C2334" s="177">
        <v>2020</v>
      </c>
      <c r="D2334" s="180">
        <v>3</v>
      </c>
      <c r="E2334" s="180" t="s">
        <v>246</v>
      </c>
      <c r="F2334" s="181">
        <v>3</v>
      </c>
      <c r="G2334" s="180" t="s">
        <v>190</v>
      </c>
      <c r="H2334" s="180">
        <v>951</v>
      </c>
      <c r="I2334" s="180" t="s">
        <v>251</v>
      </c>
      <c r="J2334" s="180" t="s">
        <v>127</v>
      </c>
      <c r="K2334" s="180" t="s">
        <v>250</v>
      </c>
      <c r="L2334" s="180">
        <v>4532</v>
      </c>
      <c r="M2334" s="180" t="s">
        <v>201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182</v>
      </c>
      <c r="C2335" s="177">
        <v>2020</v>
      </c>
      <c r="D2335" s="180">
        <v>3</v>
      </c>
      <c r="E2335" s="180" t="s">
        <v>246</v>
      </c>
      <c r="F2335" s="181">
        <v>79</v>
      </c>
      <c r="G2335" s="180" t="s">
        <v>213</v>
      </c>
      <c r="H2335" s="180">
        <v>951</v>
      </c>
      <c r="I2335" s="180" t="s">
        <v>251</v>
      </c>
      <c r="J2335" s="180" t="s">
        <v>127</v>
      </c>
      <c r="K2335" s="180" t="s">
        <v>250</v>
      </c>
      <c r="L2335" s="180">
        <v>4579</v>
      </c>
      <c r="M2335" s="180" t="s">
        <v>222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182</v>
      </c>
      <c r="C2336" s="177">
        <v>2020</v>
      </c>
      <c r="D2336" s="180">
        <v>3</v>
      </c>
      <c r="E2336" s="180" t="s">
        <v>246</v>
      </c>
      <c r="F2336" s="181">
        <v>3</v>
      </c>
      <c r="G2336" s="180" t="s">
        <v>190</v>
      </c>
      <c r="H2336" s="180">
        <v>18</v>
      </c>
      <c r="I2336" s="180" t="s">
        <v>216</v>
      </c>
      <c r="J2336" s="180" t="s">
        <v>120</v>
      </c>
      <c r="K2336" s="180" t="s">
        <v>217</v>
      </c>
      <c r="L2336" s="180">
        <v>300</v>
      </c>
      <c r="M2336" s="180" t="s">
        <v>192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182</v>
      </c>
      <c r="C2337" s="177">
        <v>2020</v>
      </c>
      <c r="D2337" s="180">
        <v>3</v>
      </c>
      <c r="E2337" s="180" t="s">
        <v>246</v>
      </c>
      <c r="F2337" s="181">
        <v>5</v>
      </c>
      <c r="G2337" s="180" t="s">
        <v>196</v>
      </c>
      <c r="H2337" s="180">
        <v>13</v>
      </c>
      <c r="I2337" s="180" t="s">
        <v>297</v>
      </c>
      <c r="J2337" s="180" t="s">
        <v>120</v>
      </c>
      <c r="K2337" s="180" t="s">
        <v>217</v>
      </c>
      <c r="L2337" s="180">
        <v>460</v>
      </c>
      <c r="M2337" s="180" t="s">
        <v>199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188</v>
      </c>
      <c r="C2338" s="177">
        <v>2020</v>
      </c>
      <c r="D2338" s="180">
        <v>3</v>
      </c>
      <c r="E2338" s="180" t="s">
        <v>246</v>
      </c>
      <c r="F2338" s="181">
        <v>5</v>
      </c>
      <c r="G2338" s="180" t="s">
        <v>196</v>
      </c>
      <c r="H2338" s="180">
        <v>18</v>
      </c>
      <c r="I2338" s="180" t="s">
        <v>216</v>
      </c>
      <c r="J2338" s="180" t="s">
        <v>120</v>
      </c>
      <c r="K2338" s="180" t="s">
        <v>217</v>
      </c>
      <c r="L2338" s="180">
        <v>460</v>
      </c>
      <c r="M2338" s="180" t="s">
        <v>199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182</v>
      </c>
      <c r="C2339" s="177">
        <v>2020</v>
      </c>
      <c r="D2339" s="180">
        <v>3</v>
      </c>
      <c r="E2339" s="180" t="s">
        <v>246</v>
      </c>
      <c r="F2339" s="181">
        <v>79</v>
      </c>
      <c r="G2339" s="180" t="s">
        <v>213</v>
      </c>
      <c r="H2339" s="180">
        <v>18</v>
      </c>
      <c r="I2339" s="180" t="s">
        <v>216</v>
      </c>
      <c r="J2339" s="180" t="s">
        <v>120</v>
      </c>
      <c r="K2339" s="180" t="s">
        <v>217</v>
      </c>
      <c r="L2339" s="180">
        <v>1579</v>
      </c>
      <c r="M2339" s="180" t="s">
        <v>272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182</v>
      </c>
      <c r="C2340" s="177">
        <v>2020</v>
      </c>
      <c r="D2340" s="180">
        <v>3</v>
      </c>
      <c r="E2340" s="180" t="s">
        <v>246</v>
      </c>
      <c r="F2340" s="181">
        <v>5</v>
      </c>
      <c r="G2340" s="180" t="s">
        <v>196</v>
      </c>
      <c r="H2340" s="180">
        <v>8</v>
      </c>
      <c r="I2340" s="180" t="s">
        <v>249</v>
      </c>
      <c r="J2340" s="180" t="s">
        <v>127</v>
      </c>
      <c r="K2340" s="180" t="s">
        <v>250</v>
      </c>
      <c r="L2340" s="180">
        <v>460</v>
      </c>
      <c r="M2340" s="180" t="s">
        <v>199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182</v>
      </c>
      <c r="C2341" s="177">
        <v>2020</v>
      </c>
      <c r="D2341" s="180">
        <v>3</v>
      </c>
      <c r="E2341" s="180" t="s">
        <v>246</v>
      </c>
      <c r="F2341" s="181">
        <v>1</v>
      </c>
      <c r="G2341" s="180" t="s">
        <v>184</v>
      </c>
      <c r="H2341" s="180">
        <v>18</v>
      </c>
      <c r="I2341" s="180" t="s">
        <v>216</v>
      </c>
      <c r="J2341" s="180" t="s">
        <v>120</v>
      </c>
      <c r="K2341" s="180" t="s">
        <v>217</v>
      </c>
      <c r="L2341" s="180">
        <v>200</v>
      </c>
      <c r="M2341" s="180" t="s">
        <v>211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182</v>
      </c>
      <c r="C2342" s="177">
        <v>2020</v>
      </c>
      <c r="D2342" s="180">
        <v>3</v>
      </c>
      <c r="E2342" s="180" t="s">
        <v>246</v>
      </c>
      <c r="F2342" s="181">
        <v>10</v>
      </c>
      <c r="G2342" s="180" t="s">
        <v>239</v>
      </c>
      <c r="H2342" s="180">
        <v>602</v>
      </c>
      <c r="I2342" s="180" t="s">
        <v>247</v>
      </c>
      <c r="J2342" s="180" t="s">
        <v>126</v>
      </c>
      <c r="K2342" s="180" t="s">
        <v>198</v>
      </c>
      <c r="L2342" s="180">
        <v>207</v>
      </c>
      <c r="M2342" s="180" t="s">
        <v>244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182</v>
      </c>
      <c r="C2343" s="177">
        <v>2020</v>
      </c>
      <c r="D2343" s="180">
        <v>3</v>
      </c>
      <c r="E2343" s="180" t="s">
        <v>246</v>
      </c>
      <c r="F2343" s="181">
        <v>1</v>
      </c>
      <c r="G2343" s="180" t="s">
        <v>184</v>
      </c>
      <c r="H2343" s="180">
        <v>11</v>
      </c>
      <c r="I2343" s="180" t="s">
        <v>284</v>
      </c>
      <c r="J2343" s="180" t="s">
        <v>116</v>
      </c>
      <c r="K2343" s="180" t="s">
        <v>186</v>
      </c>
      <c r="L2343" s="180">
        <v>200</v>
      </c>
      <c r="M2343" s="180" t="s">
        <v>211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182</v>
      </c>
      <c r="C2344" s="177">
        <v>2020</v>
      </c>
      <c r="D2344" s="180">
        <v>3</v>
      </c>
      <c r="E2344" s="180" t="s">
        <v>246</v>
      </c>
      <c r="F2344" s="181">
        <v>10</v>
      </c>
      <c r="G2344" s="180" t="s">
        <v>239</v>
      </c>
      <c r="H2344" s="180">
        <v>5</v>
      </c>
      <c r="I2344" s="180" t="s">
        <v>191</v>
      </c>
      <c r="J2344" s="180" t="s">
        <v>116</v>
      </c>
      <c r="K2344" s="180" t="s">
        <v>186</v>
      </c>
      <c r="L2344" s="180">
        <v>207</v>
      </c>
      <c r="M2344" s="180" t="s">
        <v>244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182</v>
      </c>
      <c r="C2345" s="177">
        <v>2020</v>
      </c>
      <c r="D2345" s="180">
        <v>3</v>
      </c>
      <c r="E2345" s="180" t="s">
        <v>246</v>
      </c>
      <c r="F2345" s="181">
        <v>3</v>
      </c>
      <c r="G2345" s="180" t="s">
        <v>190</v>
      </c>
      <c r="H2345" s="180">
        <v>11</v>
      </c>
      <c r="I2345" s="180" t="s">
        <v>284</v>
      </c>
      <c r="J2345" s="180" t="s">
        <v>116</v>
      </c>
      <c r="K2345" s="180" t="s">
        <v>186</v>
      </c>
      <c r="L2345" s="180">
        <v>300</v>
      </c>
      <c r="M2345" s="180" t="s">
        <v>192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182</v>
      </c>
      <c r="C2346" s="177">
        <v>2020</v>
      </c>
      <c r="D2346" s="180">
        <v>3</v>
      </c>
      <c r="E2346" s="180" t="s">
        <v>246</v>
      </c>
      <c r="F2346" s="181">
        <v>3</v>
      </c>
      <c r="G2346" s="180" t="s">
        <v>190</v>
      </c>
      <c r="H2346" s="180">
        <v>950</v>
      </c>
      <c r="I2346" s="180" t="s">
        <v>185</v>
      </c>
      <c r="J2346" s="180" t="s">
        <v>116</v>
      </c>
      <c r="K2346" s="180" t="s">
        <v>186</v>
      </c>
      <c r="L2346" s="180">
        <v>4532</v>
      </c>
      <c r="M2346" s="180" t="s">
        <v>201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182</v>
      </c>
      <c r="C2347" s="177">
        <v>2020</v>
      </c>
      <c r="D2347" s="180">
        <v>3</v>
      </c>
      <c r="E2347" s="180" t="s">
        <v>246</v>
      </c>
      <c r="F2347" s="181">
        <v>72</v>
      </c>
      <c r="G2347" s="180" t="s">
        <v>213</v>
      </c>
      <c r="H2347" s="180">
        <v>5</v>
      </c>
      <c r="I2347" s="180" t="s">
        <v>191</v>
      </c>
      <c r="J2347" s="180" t="s">
        <v>116</v>
      </c>
      <c r="K2347" s="180" t="s">
        <v>186</v>
      </c>
      <c r="L2347" s="180">
        <v>1572</v>
      </c>
      <c r="M2347" s="180" t="s">
        <v>232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182</v>
      </c>
      <c r="C2348" s="180">
        <v>2020</v>
      </c>
      <c r="D2348" s="180">
        <v>3</v>
      </c>
      <c r="E2348" s="180" t="s">
        <v>246</v>
      </c>
      <c r="F2348" s="181">
        <v>3</v>
      </c>
      <c r="G2348" s="180" t="s">
        <v>190</v>
      </c>
      <c r="H2348" s="180">
        <v>602</v>
      </c>
      <c r="I2348" s="180" t="s">
        <v>247</v>
      </c>
      <c r="J2348" s="180" t="s">
        <v>126</v>
      </c>
      <c r="K2348" s="180" t="s">
        <v>198</v>
      </c>
      <c r="L2348" s="180">
        <v>300</v>
      </c>
      <c r="M2348" s="180" t="s">
        <v>192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188</v>
      </c>
      <c r="C2349" s="180">
        <v>2020</v>
      </c>
      <c r="D2349" s="180">
        <v>3</v>
      </c>
      <c r="E2349" s="180" t="s">
        <v>246</v>
      </c>
      <c r="F2349" s="181">
        <v>60</v>
      </c>
      <c r="G2349" s="180" t="s">
        <v>213</v>
      </c>
      <c r="H2349" s="180">
        <v>615</v>
      </c>
      <c r="I2349" s="180" t="s">
        <v>293</v>
      </c>
      <c r="J2349" s="180" t="s">
        <v>124</v>
      </c>
      <c r="K2349" s="180" t="s">
        <v>262</v>
      </c>
      <c r="L2349" s="180">
        <v>4563</v>
      </c>
      <c r="M2349" s="180" t="s">
        <v>229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188</v>
      </c>
      <c r="C2350" s="180">
        <v>2020</v>
      </c>
      <c r="D2350" s="180">
        <v>3</v>
      </c>
      <c r="E2350" s="180" t="s">
        <v>246</v>
      </c>
      <c r="F2350" s="181">
        <v>6</v>
      </c>
      <c r="G2350" s="180" t="s">
        <v>193</v>
      </c>
      <c r="H2350" s="180">
        <v>624</v>
      </c>
      <c r="I2350" s="180" t="s">
        <v>227</v>
      </c>
      <c r="J2350" s="180" t="s">
        <v>125</v>
      </c>
      <c r="K2350" s="180" t="s">
        <v>228</v>
      </c>
      <c r="L2350" s="180">
        <v>4562</v>
      </c>
      <c r="M2350" s="180" t="s">
        <v>212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188</v>
      </c>
      <c r="C2351" s="180">
        <v>2020</v>
      </c>
      <c r="D2351" s="180">
        <v>3</v>
      </c>
      <c r="E2351" s="180" t="s">
        <v>246</v>
      </c>
      <c r="F2351" s="181">
        <v>60</v>
      </c>
      <c r="G2351" s="180" t="s">
        <v>213</v>
      </c>
      <c r="H2351" s="180">
        <v>624</v>
      </c>
      <c r="I2351" s="180" t="s">
        <v>227</v>
      </c>
      <c r="J2351" s="180" t="s">
        <v>125</v>
      </c>
      <c r="K2351" s="180" t="s">
        <v>228</v>
      </c>
      <c r="L2351" s="180">
        <v>4563</v>
      </c>
      <c r="M2351" s="180" t="s">
        <v>229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182</v>
      </c>
      <c r="C2352" s="180">
        <v>2020</v>
      </c>
      <c r="D2352" s="180">
        <v>3</v>
      </c>
      <c r="E2352" s="180" t="s">
        <v>246</v>
      </c>
      <c r="F2352" s="181">
        <v>10</v>
      </c>
      <c r="G2352" s="180" t="s">
        <v>239</v>
      </c>
      <c r="H2352" s="180">
        <v>301</v>
      </c>
      <c r="I2352" s="180" t="s">
        <v>248</v>
      </c>
      <c r="J2352" s="180" t="s">
        <v>122</v>
      </c>
      <c r="K2352" s="180" t="s">
        <v>231</v>
      </c>
      <c r="L2352" s="180">
        <v>207</v>
      </c>
      <c r="M2352" s="180" t="s">
        <v>244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182</v>
      </c>
      <c r="C2353" s="180">
        <v>2020</v>
      </c>
      <c r="D2353" s="180">
        <v>3</v>
      </c>
      <c r="E2353" s="180" t="s">
        <v>246</v>
      </c>
      <c r="F2353" s="181">
        <v>1</v>
      </c>
      <c r="G2353" s="180" t="s">
        <v>184</v>
      </c>
      <c r="H2353" s="180">
        <v>903</v>
      </c>
      <c r="I2353" s="180" t="s">
        <v>240</v>
      </c>
      <c r="J2353" s="180" t="s">
        <v>122</v>
      </c>
      <c r="K2353" s="180" t="s">
        <v>231</v>
      </c>
      <c r="L2353" s="180">
        <v>4512</v>
      </c>
      <c r="M2353" s="180" t="s">
        <v>187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182</v>
      </c>
      <c r="C2354" s="180">
        <v>2020</v>
      </c>
      <c r="D2354" s="180">
        <v>3</v>
      </c>
      <c r="E2354" s="180" t="s">
        <v>246</v>
      </c>
      <c r="F2354" s="181">
        <v>3</v>
      </c>
      <c r="G2354" s="180" t="s">
        <v>190</v>
      </c>
      <c r="H2354" s="180">
        <v>2</v>
      </c>
      <c r="I2354" s="180" t="s">
        <v>265</v>
      </c>
      <c r="J2354" s="180" t="s">
        <v>122</v>
      </c>
      <c r="K2354" s="180" t="s">
        <v>231</v>
      </c>
      <c r="L2354" s="180">
        <v>300</v>
      </c>
      <c r="M2354" s="180" t="s">
        <v>192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182</v>
      </c>
      <c r="C2355" s="180">
        <v>2020</v>
      </c>
      <c r="D2355" s="180">
        <v>3</v>
      </c>
      <c r="E2355" s="180" t="s">
        <v>246</v>
      </c>
      <c r="F2355" s="181">
        <v>1</v>
      </c>
      <c r="G2355" s="180" t="s">
        <v>184</v>
      </c>
      <c r="H2355" s="180">
        <v>905</v>
      </c>
      <c r="I2355" s="180" t="s">
        <v>273</v>
      </c>
      <c r="J2355" s="180" t="s">
        <v>123</v>
      </c>
      <c r="K2355" s="180" t="s">
        <v>243</v>
      </c>
      <c r="L2355" s="180">
        <v>4512</v>
      </c>
      <c r="M2355" s="180" t="s">
        <v>187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182</v>
      </c>
      <c r="C2356" s="180">
        <v>2020</v>
      </c>
      <c r="D2356" s="180">
        <v>3</v>
      </c>
      <c r="E2356" s="180" t="s">
        <v>246</v>
      </c>
      <c r="F2356" s="181">
        <v>60</v>
      </c>
      <c r="G2356" s="180" t="s">
        <v>213</v>
      </c>
      <c r="H2356" s="180">
        <v>600</v>
      </c>
      <c r="I2356" s="180" t="s">
        <v>267</v>
      </c>
      <c r="J2356" s="180" t="s">
        <v>124</v>
      </c>
      <c r="K2356" s="180" t="s">
        <v>262</v>
      </c>
      <c r="L2356" s="180">
        <v>360</v>
      </c>
      <c r="M2356" s="180" t="s">
        <v>226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182</v>
      </c>
      <c r="C2357" s="180">
        <v>2020</v>
      </c>
      <c r="D2357" s="180">
        <v>3</v>
      </c>
      <c r="E2357" s="180" t="s">
        <v>246</v>
      </c>
      <c r="F2357" s="181">
        <v>10</v>
      </c>
      <c r="G2357" s="180" t="s">
        <v>239</v>
      </c>
      <c r="H2357" s="180">
        <v>905</v>
      </c>
      <c r="I2357" s="180" t="s">
        <v>273</v>
      </c>
      <c r="J2357" s="180" t="s">
        <v>123</v>
      </c>
      <c r="K2357" s="180" t="s">
        <v>243</v>
      </c>
      <c r="L2357" s="180">
        <v>4513</v>
      </c>
      <c r="M2357" s="180" t="s">
        <v>241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188</v>
      </c>
      <c r="C2358" s="180">
        <v>2020</v>
      </c>
      <c r="D2358" s="180">
        <v>3</v>
      </c>
      <c r="E2358" s="180" t="s">
        <v>246</v>
      </c>
      <c r="F2358" s="181">
        <v>10</v>
      </c>
      <c r="G2358" s="180" t="s">
        <v>239</v>
      </c>
      <c r="H2358" s="180">
        <v>903</v>
      </c>
      <c r="I2358" s="180" t="s">
        <v>240</v>
      </c>
      <c r="J2358" s="180" t="s">
        <v>122</v>
      </c>
      <c r="K2358" s="180" t="s">
        <v>231</v>
      </c>
      <c r="L2358" s="180">
        <v>4513</v>
      </c>
      <c r="M2358" s="180" t="s">
        <v>241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182</v>
      </c>
      <c r="C2359" s="180">
        <v>2020</v>
      </c>
      <c r="D2359" s="180">
        <v>3</v>
      </c>
      <c r="E2359" s="180" t="s">
        <v>246</v>
      </c>
      <c r="F2359" s="181">
        <v>3</v>
      </c>
      <c r="G2359" s="180" t="s">
        <v>190</v>
      </c>
      <c r="H2359" s="180">
        <v>701</v>
      </c>
      <c r="I2359" s="180" t="s">
        <v>207</v>
      </c>
      <c r="J2359" s="180" t="s">
        <v>208</v>
      </c>
      <c r="K2359" s="180" t="s">
        <v>209</v>
      </c>
      <c r="L2359" s="180">
        <v>300</v>
      </c>
      <c r="M2359" s="180" t="s">
        <v>192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182</v>
      </c>
      <c r="C2360" s="180">
        <v>2020</v>
      </c>
      <c r="D2360" s="180">
        <v>3</v>
      </c>
      <c r="E2360" s="180" t="s">
        <v>246</v>
      </c>
      <c r="F2360" s="181">
        <v>3</v>
      </c>
      <c r="G2360" s="180" t="s">
        <v>190</v>
      </c>
      <c r="H2360" s="180">
        <v>953</v>
      </c>
      <c r="I2360" s="180" t="s">
        <v>214</v>
      </c>
      <c r="J2360" s="180" t="s">
        <v>119</v>
      </c>
      <c r="K2360" s="180" t="s">
        <v>215</v>
      </c>
      <c r="L2360" s="180">
        <v>4532</v>
      </c>
      <c r="M2360" s="180" t="s">
        <v>201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182</v>
      </c>
      <c r="C2361" s="180">
        <v>2020</v>
      </c>
      <c r="D2361" s="180">
        <v>3</v>
      </c>
      <c r="E2361" s="180" t="s">
        <v>246</v>
      </c>
      <c r="F2361" s="181">
        <v>3</v>
      </c>
      <c r="G2361" s="180" t="s">
        <v>190</v>
      </c>
      <c r="H2361" s="180">
        <v>700</v>
      </c>
      <c r="I2361" s="180" t="s">
        <v>274</v>
      </c>
      <c r="J2361" s="180" t="s">
        <v>208</v>
      </c>
      <c r="K2361" s="180" t="s">
        <v>209</v>
      </c>
      <c r="L2361" s="180">
        <v>300</v>
      </c>
      <c r="M2361" s="180" t="s">
        <v>192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182</v>
      </c>
      <c r="C2362" s="180">
        <v>2020</v>
      </c>
      <c r="D2362" s="180">
        <v>3</v>
      </c>
      <c r="E2362" s="180" t="s">
        <v>246</v>
      </c>
      <c r="F2362" s="181">
        <v>3</v>
      </c>
      <c r="G2362" s="180" t="s">
        <v>190</v>
      </c>
      <c r="H2362" s="180">
        <v>14</v>
      </c>
      <c r="I2362" s="180" t="s">
        <v>300</v>
      </c>
      <c r="J2362" s="180" t="s">
        <v>118</v>
      </c>
      <c r="K2362" s="180" t="s">
        <v>237</v>
      </c>
      <c r="L2362" s="180">
        <v>300</v>
      </c>
      <c r="M2362" s="180" t="s">
        <v>192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182</v>
      </c>
      <c r="C2363" s="180">
        <v>2020</v>
      </c>
      <c r="D2363" s="180">
        <v>3</v>
      </c>
      <c r="E2363" s="180" t="s">
        <v>246</v>
      </c>
      <c r="F2363" s="181">
        <v>3</v>
      </c>
      <c r="G2363" s="180" t="s">
        <v>190</v>
      </c>
      <c r="H2363" s="180">
        <v>9</v>
      </c>
      <c r="I2363" s="180" t="s">
        <v>276</v>
      </c>
      <c r="J2363" s="180" t="s">
        <v>118</v>
      </c>
      <c r="K2363" s="180" t="s">
        <v>237</v>
      </c>
      <c r="L2363" s="180">
        <v>300</v>
      </c>
      <c r="M2363" s="180" t="s">
        <v>192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188</v>
      </c>
      <c r="C2364" s="180">
        <v>2020</v>
      </c>
      <c r="D2364" s="180">
        <v>3</v>
      </c>
      <c r="E2364" s="180" t="s">
        <v>246</v>
      </c>
      <c r="F2364" s="181">
        <v>3</v>
      </c>
      <c r="G2364" s="180" t="s">
        <v>190</v>
      </c>
      <c r="H2364" s="180">
        <v>9</v>
      </c>
      <c r="I2364" s="180" t="s">
        <v>276</v>
      </c>
      <c r="J2364" s="180" t="s">
        <v>118</v>
      </c>
      <c r="K2364" s="180" t="s">
        <v>237</v>
      </c>
      <c r="L2364" s="180">
        <v>300</v>
      </c>
      <c r="M2364" s="180" t="s">
        <v>192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188</v>
      </c>
      <c r="C2365" s="180">
        <v>2020</v>
      </c>
      <c r="D2365" s="180">
        <v>3</v>
      </c>
      <c r="E2365" s="180" t="s">
        <v>246</v>
      </c>
      <c r="F2365" s="181">
        <v>3</v>
      </c>
      <c r="G2365" s="180" t="s">
        <v>190</v>
      </c>
      <c r="H2365" s="180">
        <v>621</v>
      </c>
      <c r="I2365" s="180" t="s">
        <v>260</v>
      </c>
      <c r="J2365" s="180" t="s">
        <v>117</v>
      </c>
      <c r="K2365" s="180" t="s">
        <v>225</v>
      </c>
      <c r="L2365" s="180">
        <v>4532</v>
      </c>
      <c r="M2365" s="180" t="s">
        <v>201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182</v>
      </c>
      <c r="C2366" s="180">
        <v>2020</v>
      </c>
      <c r="D2366" s="180">
        <v>3</v>
      </c>
      <c r="E2366" s="180" t="s">
        <v>246</v>
      </c>
      <c r="F2366" s="181">
        <v>3</v>
      </c>
      <c r="G2366" s="180" t="s">
        <v>190</v>
      </c>
      <c r="H2366" s="180">
        <v>5</v>
      </c>
      <c r="I2366" s="180" t="s">
        <v>191</v>
      </c>
      <c r="J2366" s="180" t="s">
        <v>116</v>
      </c>
      <c r="K2366" s="180" t="s">
        <v>186</v>
      </c>
      <c r="L2366" s="180">
        <v>300</v>
      </c>
      <c r="M2366" s="180" t="s">
        <v>192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182</v>
      </c>
      <c r="C2367" s="180">
        <v>2020</v>
      </c>
      <c r="D2367" s="180">
        <v>3</v>
      </c>
      <c r="E2367" s="180" t="s">
        <v>246</v>
      </c>
      <c r="F2367" s="181">
        <v>6</v>
      </c>
      <c r="G2367" s="180" t="s">
        <v>193</v>
      </c>
      <c r="H2367" s="180">
        <v>602</v>
      </c>
      <c r="I2367" s="180" t="s">
        <v>247</v>
      </c>
      <c r="J2367" s="180" t="s">
        <v>126</v>
      </c>
      <c r="K2367" s="180" t="s">
        <v>198</v>
      </c>
      <c r="L2367" s="180">
        <v>700</v>
      </c>
      <c r="M2367" s="180" t="s">
        <v>194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182</v>
      </c>
      <c r="C2368" s="180">
        <v>2020</v>
      </c>
      <c r="D2368" s="180">
        <v>3</v>
      </c>
      <c r="E2368" s="180" t="s">
        <v>246</v>
      </c>
      <c r="F2368" s="181">
        <v>6</v>
      </c>
      <c r="G2368" s="180" t="s">
        <v>193</v>
      </c>
      <c r="H2368" s="180">
        <v>624</v>
      </c>
      <c r="I2368" s="180" t="s">
        <v>227</v>
      </c>
      <c r="J2368" s="180" t="s">
        <v>125</v>
      </c>
      <c r="K2368" s="180" t="s">
        <v>228</v>
      </c>
      <c r="L2368" s="180">
        <v>4562</v>
      </c>
      <c r="M2368" s="180" t="s">
        <v>212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188</v>
      </c>
      <c r="C2369" s="180">
        <v>2020</v>
      </c>
      <c r="D2369" s="180">
        <v>3</v>
      </c>
      <c r="E2369" s="180" t="s">
        <v>246</v>
      </c>
      <c r="F2369" s="181">
        <v>6</v>
      </c>
      <c r="G2369" s="180" t="s">
        <v>193</v>
      </c>
      <c r="H2369" s="180">
        <v>615</v>
      </c>
      <c r="I2369" s="180" t="s">
        <v>293</v>
      </c>
      <c r="J2369" s="180" t="s">
        <v>124</v>
      </c>
      <c r="K2369" s="180" t="s">
        <v>262</v>
      </c>
      <c r="L2369" s="180">
        <v>4562</v>
      </c>
      <c r="M2369" s="180" t="s">
        <v>212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182</v>
      </c>
      <c r="C2370" s="180">
        <v>2020</v>
      </c>
      <c r="D2370" s="180">
        <v>3</v>
      </c>
      <c r="E2370" s="180" t="s">
        <v>246</v>
      </c>
      <c r="F2370" s="181">
        <v>6</v>
      </c>
      <c r="G2370" s="180" t="s">
        <v>193</v>
      </c>
      <c r="H2370" s="180">
        <v>627</v>
      </c>
      <c r="I2370" s="180" t="s">
        <v>258</v>
      </c>
      <c r="J2370" s="180" t="s">
        <v>133</v>
      </c>
      <c r="K2370" s="180" t="s">
        <v>213</v>
      </c>
      <c r="L2370" s="180">
        <v>4562</v>
      </c>
      <c r="M2370" s="180" t="s">
        <v>212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188</v>
      </c>
      <c r="C2371" s="180">
        <v>2020</v>
      </c>
      <c r="D2371" s="180">
        <v>3</v>
      </c>
      <c r="E2371" s="180" t="s">
        <v>246</v>
      </c>
      <c r="F2371" s="181">
        <v>1</v>
      </c>
      <c r="G2371" s="180" t="s">
        <v>184</v>
      </c>
      <c r="H2371" s="180">
        <v>2</v>
      </c>
      <c r="I2371" s="180" t="s">
        <v>265</v>
      </c>
      <c r="J2371" s="180" t="s">
        <v>122</v>
      </c>
      <c r="K2371" s="180" t="s">
        <v>231</v>
      </c>
      <c r="L2371" s="180">
        <v>200</v>
      </c>
      <c r="M2371" s="180" t="s">
        <v>211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182</v>
      </c>
      <c r="C2372" s="180">
        <v>2020</v>
      </c>
      <c r="D2372" s="180">
        <v>3</v>
      </c>
      <c r="E2372" s="180" t="s">
        <v>246</v>
      </c>
      <c r="F2372" s="181">
        <v>10</v>
      </c>
      <c r="G2372" s="180" t="s">
        <v>239</v>
      </c>
      <c r="H2372" s="180">
        <v>2</v>
      </c>
      <c r="I2372" s="180" t="s">
        <v>265</v>
      </c>
      <c r="J2372" s="180" t="s">
        <v>122</v>
      </c>
      <c r="K2372" s="180" t="s">
        <v>231</v>
      </c>
      <c r="L2372" s="180">
        <v>207</v>
      </c>
      <c r="M2372" s="180" t="s">
        <v>244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188</v>
      </c>
      <c r="C2373" s="180">
        <v>2020</v>
      </c>
      <c r="D2373" s="180">
        <v>3</v>
      </c>
      <c r="E2373" s="180" t="s">
        <v>246</v>
      </c>
      <c r="F2373" s="181">
        <v>3</v>
      </c>
      <c r="G2373" s="180" t="s">
        <v>190</v>
      </c>
      <c r="H2373" s="180">
        <v>1</v>
      </c>
      <c r="I2373" s="180" t="s">
        <v>230</v>
      </c>
      <c r="J2373" s="180" t="s">
        <v>122</v>
      </c>
      <c r="K2373" s="180" t="s">
        <v>231</v>
      </c>
      <c r="L2373" s="180">
        <v>300</v>
      </c>
      <c r="M2373" s="180" t="s">
        <v>192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182</v>
      </c>
      <c r="C2374" s="180">
        <v>2020</v>
      </c>
      <c r="D2374" s="180">
        <v>3</v>
      </c>
      <c r="E2374" s="180" t="s">
        <v>246</v>
      </c>
      <c r="F2374" s="181">
        <v>72</v>
      </c>
      <c r="G2374" s="180" t="s">
        <v>213</v>
      </c>
      <c r="H2374" s="180">
        <v>1</v>
      </c>
      <c r="I2374" s="180" t="s">
        <v>230</v>
      </c>
      <c r="J2374" s="180" t="s">
        <v>122</v>
      </c>
      <c r="K2374" s="180" t="s">
        <v>231</v>
      </c>
      <c r="L2374" s="180">
        <v>1572</v>
      </c>
      <c r="M2374" s="180" t="s">
        <v>232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182</v>
      </c>
      <c r="C2375" s="180">
        <v>2020</v>
      </c>
      <c r="D2375" s="180">
        <v>3</v>
      </c>
      <c r="E2375" s="180" t="s">
        <v>246</v>
      </c>
      <c r="F2375" s="181">
        <v>10</v>
      </c>
      <c r="G2375" s="180" t="s">
        <v>239</v>
      </c>
      <c r="H2375" s="180">
        <v>7</v>
      </c>
      <c r="I2375" s="180" t="s">
        <v>242</v>
      </c>
      <c r="J2375" s="180" t="s">
        <v>123</v>
      </c>
      <c r="K2375" s="180" t="s">
        <v>243</v>
      </c>
      <c r="L2375" s="180">
        <v>207</v>
      </c>
      <c r="M2375" s="180" t="s">
        <v>244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188</v>
      </c>
      <c r="C2376" s="180">
        <v>2020</v>
      </c>
      <c r="D2376" s="180">
        <v>3</v>
      </c>
      <c r="E2376" s="180" t="s">
        <v>246</v>
      </c>
      <c r="F2376" s="181">
        <v>1</v>
      </c>
      <c r="G2376" s="180" t="s">
        <v>184</v>
      </c>
      <c r="H2376" s="180">
        <v>6</v>
      </c>
      <c r="I2376" s="180" t="s">
        <v>257</v>
      </c>
      <c r="J2376" s="180" t="s">
        <v>123</v>
      </c>
      <c r="K2376" s="180" t="s">
        <v>243</v>
      </c>
      <c r="L2376" s="180">
        <v>200</v>
      </c>
      <c r="M2376" s="180" t="s">
        <v>211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188</v>
      </c>
      <c r="C2377" s="180">
        <v>2020</v>
      </c>
      <c r="D2377" s="180">
        <v>3</v>
      </c>
      <c r="E2377" s="180" t="s">
        <v>246</v>
      </c>
      <c r="F2377" s="181">
        <v>3</v>
      </c>
      <c r="G2377" s="180" t="s">
        <v>190</v>
      </c>
      <c r="H2377" s="180">
        <v>701</v>
      </c>
      <c r="I2377" s="180" t="s">
        <v>207</v>
      </c>
      <c r="J2377" s="180" t="s">
        <v>208</v>
      </c>
      <c r="K2377" s="180" t="s">
        <v>209</v>
      </c>
      <c r="L2377" s="180">
        <v>300</v>
      </c>
      <c r="M2377" s="180" t="s">
        <v>192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182</v>
      </c>
      <c r="C2378" s="180">
        <v>2020</v>
      </c>
      <c r="D2378" s="180">
        <v>3</v>
      </c>
      <c r="E2378" s="180" t="s">
        <v>246</v>
      </c>
      <c r="F2378" s="181">
        <v>3</v>
      </c>
      <c r="G2378" s="180" t="s">
        <v>190</v>
      </c>
      <c r="H2378" s="180">
        <v>955</v>
      </c>
      <c r="I2378" s="180" t="s">
        <v>283</v>
      </c>
      <c r="J2378" s="180" t="s">
        <v>120</v>
      </c>
      <c r="K2378" s="180" t="s">
        <v>217</v>
      </c>
      <c r="L2378" s="180">
        <v>4532</v>
      </c>
      <c r="M2378" s="180" t="s">
        <v>201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182</v>
      </c>
      <c r="C2379" s="180">
        <v>2020</v>
      </c>
      <c r="D2379" s="180">
        <v>3</v>
      </c>
      <c r="E2379" s="180" t="s">
        <v>246</v>
      </c>
      <c r="F2379" s="181">
        <v>5</v>
      </c>
      <c r="G2379" s="180" t="s">
        <v>196</v>
      </c>
      <c r="H2379" s="180">
        <v>954</v>
      </c>
      <c r="I2379" s="180" t="s">
        <v>238</v>
      </c>
      <c r="J2379" s="180" t="s">
        <v>120</v>
      </c>
      <c r="K2379" s="180" t="s">
        <v>217</v>
      </c>
      <c r="L2379" s="180">
        <v>4552</v>
      </c>
      <c r="M2379" s="180" t="s">
        <v>277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182</v>
      </c>
      <c r="C2380" s="180">
        <v>2020</v>
      </c>
      <c r="D2380" s="180">
        <v>3</v>
      </c>
      <c r="E2380" s="180" t="s">
        <v>246</v>
      </c>
      <c r="F2380" s="181">
        <v>3</v>
      </c>
      <c r="G2380" s="180" t="s">
        <v>190</v>
      </c>
      <c r="H2380" s="180">
        <v>952</v>
      </c>
      <c r="I2380" s="180" t="s">
        <v>236</v>
      </c>
      <c r="J2380" s="180" t="s">
        <v>118</v>
      </c>
      <c r="K2380" s="180" t="s">
        <v>237</v>
      </c>
      <c r="L2380" s="180">
        <v>4532</v>
      </c>
      <c r="M2380" s="180" t="s">
        <v>201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188</v>
      </c>
      <c r="C2381" s="180">
        <v>2020</v>
      </c>
      <c r="D2381" s="180">
        <v>3</v>
      </c>
      <c r="E2381" s="180" t="s">
        <v>246</v>
      </c>
      <c r="F2381" s="181">
        <v>3</v>
      </c>
      <c r="G2381" s="180" t="s">
        <v>190</v>
      </c>
      <c r="H2381" s="180">
        <v>952</v>
      </c>
      <c r="I2381" s="180" t="s">
        <v>236</v>
      </c>
      <c r="J2381" s="180" t="s">
        <v>118</v>
      </c>
      <c r="K2381" s="180" t="s">
        <v>237</v>
      </c>
      <c r="L2381" s="180">
        <v>4532</v>
      </c>
      <c r="M2381" s="180" t="s">
        <v>201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188</v>
      </c>
      <c r="C2382" s="180">
        <v>2020</v>
      </c>
      <c r="D2382" s="180">
        <v>3</v>
      </c>
      <c r="E2382" s="180" t="s">
        <v>246</v>
      </c>
      <c r="F2382" s="181">
        <v>3</v>
      </c>
      <c r="G2382" s="180" t="s">
        <v>190</v>
      </c>
      <c r="H2382" s="180">
        <v>951</v>
      </c>
      <c r="I2382" s="180" t="s">
        <v>251</v>
      </c>
      <c r="J2382" s="180" t="s">
        <v>127</v>
      </c>
      <c r="K2382" s="180" t="s">
        <v>250</v>
      </c>
      <c r="L2382" s="180">
        <v>4532</v>
      </c>
      <c r="M2382" s="180" t="s">
        <v>201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182</v>
      </c>
      <c r="C2383" s="180">
        <v>2020</v>
      </c>
      <c r="D2383" s="180">
        <v>3</v>
      </c>
      <c r="E2383" s="180" t="s">
        <v>246</v>
      </c>
      <c r="F2383" s="181">
        <v>5</v>
      </c>
      <c r="G2383" s="180" t="s">
        <v>196</v>
      </c>
      <c r="H2383" s="180">
        <v>18</v>
      </c>
      <c r="I2383" s="180" t="s">
        <v>216</v>
      </c>
      <c r="J2383" s="180" t="s">
        <v>120</v>
      </c>
      <c r="K2383" s="180" t="s">
        <v>217</v>
      </c>
      <c r="L2383" s="180">
        <v>460</v>
      </c>
      <c r="M2383" s="180" t="s">
        <v>199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182</v>
      </c>
      <c r="C2384" s="180">
        <v>2020</v>
      </c>
      <c r="D2384" s="180">
        <v>3</v>
      </c>
      <c r="E2384" s="180" t="s">
        <v>246</v>
      </c>
      <c r="F2384" s="181">
        <v>3</v>
      </c>
      <c r="G2384" s="180" t="s">
        <v>190</v>
      </c>
      <c r="H2384" s="180">
        <v>12</v>
      </c>
      <c r="I2384" s="180" t="s">
        <v>302</v>
      </c>
      <c r="J2384" s="180" t="s">
        <v>127</v>
      </c>
      <c r="K2384" s="180" t="s">
        <v>250</v>
      </c>
      <c r="L2384" s="180">
        <v>300</v>
      </c>
      <c r="M2384" s="180" t="s">
        <v>192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188</v>
      </c>
      <c r="C2385" s="180">
        <v>2020</v>
      </c>
      <c r="D2385" s="180">
        <v>3</v>
      </c>
      <c r="E2385" s="180" t="s">
        <v>246</v>
      </c>
      <c r="F2385" s="181">
        <v>1</v>
      </c>
      <c r="G2385" s="180" t="s">
        <v>184</v>
      </c>
      <c r="H2385" s="180">
        <v>5</v>
      </c>
      <c r="I2385" s="180" t="s">
        <v>191</v>
      </c>
      <c r="J2385" s="180" t="s">
        <v>116</v>
      </c>
      <c r="K2385" s="180" t="s">
        <v>186</v>
      </c>
      <c r="L2385" s="180">
        <v>200</v>
      </c>
      <c r="M2385" s="180" t="s">
        <v>211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182</v>
      </c>
      <c r="C2386" s="180">
        <v>2020</v>
      </c>
      <c r="D2386" s="180">
        <v>3</v>
      </c>
      <c r="E2386" s="180" t="s">
        <v>246</v>
      </c>
      <c r="F2386" s="181">
        <v>5</v>
      </c>
      <c r="G2386" s="180" t="s">
        <v>196</v>
      </c>
      <c r="H2386" s="180">
        <v>602</v>
      </c>
      <c r="I2386" s="180" t="s">
        <v>247</v>
      </c>
      <c r="J2386" s="180" t="s">
        <v>126</v>
      </c>
      <c r="K2386" s="180" t="s">
        <v>198</v>
      </c>
      <c r="L2386" s="180">
        <v>460</v>
      </c>
      <c r="M2386" s="180" t="s">
        <v>199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182</v>
      </c>
      <c r="C2387" s="180">
        <v>2020</v>
      </c>
      <c r="D2387" s="180">
        <v>3</v>
      </c>
      <c r="E2387" s="180" t="s">
        <v>246</v>
      </c>
      <c r="F2387" s="181">
        <v>5</v>
      </c>
      <c r="G2387" s="180" t="s">
        <v>196</v>
      </c>
      <c r="H2387" s="180">
        <v>603</v>
      </c>
      <c r="I2387" s="180" t="s">
        <v>197</v>
      </c>
      <c r="J2387" s="180" t="s">
        <v>126</v>
      </c>
      <c r="K2387" s="180" t="s">
        <v>198</v>
      </c>
      <c r="L2387" s="180">
        <v>460</v>
      </c>
      <c r="M2387" s="180" t="s">
        <v>199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182</v>
      </c>
      <c r="C2388" s="180">
        <v>2020</v>
      </c>
      <c r="D2388" s="180">
        <v>3</v>
      </c>
      <c r="E2388" s="180" t="s">
        <v>246</v>
      </c>
      <c r="F2388" s="181">
        <v>6</v>
      </c>
      <c r="G2388" s="180" t="s">
        <v>193</v>
      </c>
      <c r="H2388" s="180">
        <v>619</v>
      </c>
      <c r="I2388" s="180" t="s">
        <v>278</v>
      </c>
      <c r="J2388" s="180" t="s">
        <v>279</v>
      </c>
      <c r="K2388" s="180" t="s">
        <v>213</v>
      </c>
      <c r="L2388" s="180">
        <v>4562</v>
      </c>
      <c r="M2388" s="180" t="s">
        <v>212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182</v>
      </c>
      <c r="C2389" s="180">
        <v>2020</v>
      </c>
      <c r="D2389" s="180">
        <v>3</v>
      </c>
      <c r="E2389" s="180" t="s">
        <v>246</v>
      </c>
      <c r="F2389" s="181">
        <v>6</v>
      </c>
      <c r="G2389" s="180" t="s">
        <v>193</v>
      </c>
      <c r="H2389" s="180">
        <v>625</v>
      </c>
      <c r="I2389" s="180" t="s">
        <v>287</v>
      </c>
      <c r="J2389" s="180" t="s">
        <v>133</v>
      </c>
      <c r="K2389" s="180" t="s">
        <v>213</v>
      </c>
      <c r="L2389" s="180">
        <v>700</v>
      </c>
      <c r="M2389" s="180" t="s">
        <v>194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182</v>
      </c>
      <c r="C2390" s="180">
        <v>2020</v>
      </c>
      <c r="D2390" s="180">
        <v>3</v>
      </c>
      <c r="E2390" s="180" t="s">
        <v>246</v>
      </c>
      <c r="F2390" s="181">
        <v>3</v>
      </c>
      <c r="G2390" s="180" t="s">
        <v>190</v>
      </c>
      <c r="H2390" s="180">
        <v>1</v>
      </c>
      <c r="I2390" s="180" t="s">
        <v>230</v>
      </c>
      <c r="J2390" s="180" t="s">
        <v>122</v>
      </c>
      <c r="K2390" s="180" t="s">
        <v>231</v>
      </c>
      <c r="L2390" s="180">
        <v>300</v>
      </c>
      <c r="M2390" s="180" t="s">
        <v>192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182</v>
      </c>
      <c r="C2391" s="180">
        <v>2020</v>
      </c>
      <c r="D2391" s="180">
        <v>3</v>
      </c>
      <c r="E2391" s="180" t="s">
        <v>246</v>
      </c>
      <c r="F2391" s="181">
        <v>1</v>
      </c>
      <c r="G2391" s="180" t="s">
        <v>184</v>
      </c>
      <c r="H2391" s="180">
        <v>7</v>
      </c>
      <c r="I2391" s="180" t="s">
        <v>242</v>
      </c>
      <c r="J2391" s="180" t="s">
        <v>123</v>
      </c>
      <c r="K2391" s="180" t="s">
        <v>243</v>
      </c>
      <c r="L2391" s="180">
        <v>200</v>
      </c>
      <c r="M2391" s="180" t="s">
        <v>211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188</v>
      </c>
      <c r="C2392" s="180">
        <v>2020</v>
      </c>
      <c r="D2392" s="180">
        <v>3</v>
      </c>
      <c r="E2392" s="180" t="s">
        <v>246</v>
      </c>
      <c r="F2392" s="181">
        <v>3</v>
      </c>
      <c r="G2392" s="180" t="s">
        <v>190</v>
      </c>
      <c r="H2392" s="180">
        <v>903</v>
      </c>
      <c r="I2392" s="180" t="s">
        <v>240</v>
      </c>
      <c r="J2392" s="180" t="s">
        <v>122</v>
      </c>
      <c r="K2392" s="180" t="s">
        <v>231</v>
      </c>
      <c r="L2392" s="180">
        <v>4532</v>
      </c>
      <c r="M2392" s="180" t="s">
        <v>201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188</v>
      </c>
      <c r="C2393" s="180">
        <v>2020</v>
      </c>
      <c r="D2393" s="180">
        <v>3</v>
      </c>
      <c r="E2393" s="180" t="s">
        <v>246</v>
      </c>
      <c r="F2393" s="181">
        <v>1</v>
      </c>
      <c r="G2393" s="180" t="s">
        <v>184</v>
      </c>
      <c r="H2393" s="180">
        <v>905</v>
      </c>
      <c r="I2393" s="180" t="s">
        <v>273</v>
      </c>
      <c r="J2393" s="180" t="s">
        <v>123</v>
      </c>
      <c r="K2393" s="180" t="s">
        <v>243</v>
      </c>
      <c r="L2393" s="180">
        <v>4512</v>
      </c>
      <c r="M2393" s="180" t="s">
        <v>187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188</v>
      </c>
      <c r="C2394" s="180">
        <v>2020</v>
      </c>
      <c r="D2394" s="180">
        <v>3</v>
      </c>
      <c r="E2394" s="180" t="s">
        <v>246</v>
      </c>
      <c r="F2394" s="181">
        <v>10</v>
      </c>
      <c r="G2394" s="180" t="s">
        <v>239</v>
      </c>
      <c r="H2394" s="180">
        <v>905</v>
      </c>
      <c r="I2394" s="180" t="s">
        <v>273</v>
      </c>
      <c r="J2394" s="180" t="s">
        <v>123</v>
      </c>
      <c r="K2394" s="180" t="s">
        <v>243</v>
      </c>
      <c r="L2394" s="180">
        <v>4513</v>
      </c>
      <c r="M2394" s="180" t="s">
        <v>241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182</v>
      </c>
      <c r="C2395" s="180">
        <v>2020</v>
      </c>
      <c r="D2395" s="180">
        <v>3</v>
      </c>
      <c r="E2395" s="180" t="s">
        <v>246</v>
      </c>
      <c r="F2395" s="181">
        <v>3</v>
      </c>
      <c r="G2395" s="180" t="s">
        <v>190</v>
      </c>
      <c r="H2395" s="180">
        <v>954</v>
      </c>
      <c r="I2395" s="180" t="s">
        <v>238</v>
      </c>
      <c r="J2395" s="180" t="s">
        <v>120</v>
      </c>
      <c r="K2395" s="180" t="s">
        <v>217</v>
      </c>
      <c r="L2395" s="180">
        <v>4532</v>
      </c>
      <c r="M2395" s="180" t="s">
        <v>201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182</v>
      </c>
      <c r="C2396" s="180">
        <v>2020</v>
      </c>
      <c r="D2396" s="180">
        <v>3</v>
      </c>
      <c r="E2396" s="180" t="s">
        <v>246</v>
      </c>
      <c r="F2396" s="181">
        <v>3</v>
      </c>
      <c r="G2396" s="180" t="s">
        <v>190</v>
      </c>
      <c r="H2396" s="180">
        <v>17</v>
      </c>
      <c r="I2396" s="180" t="s">
        <v>205</v>
      </c>
      <c r="J2396" s="180" t="s">
        <v>129</v>
      </c>
      <c r="K2396" s="180" t="s">
        <v>206</v>
      </c>
      <c r="L2396" s="180">
        <v>300</v>
      </c>
      <c r="M2396" s="180" t="s">
        <v>192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188</v>
      </c>
      <c r="C2397" s="180">
        <v>2020</v>
      </c>
      <c r="D2397" s="180">
        <v>3</v>
      </c>
      <c r="E2397" s="180" t="s">
        <v>246</v>
      </c>
      <c r="F2397" s="181">
        <v>5</v>
      </c>
      <c r="G2397" s="180" t="s">
        <v>196</v>
      </c>
      <c r="H2397" s="180">
        <v>710</v>
      </c>
      <c r="I2397" s="180" t="s">
        <v>221</v>
      </c>
      <c r="J2397" s="180" t="s">
        <v>208</v>
      </c>
      <c r="K2397" s="180" t="s">
        <v>209</v>
      </c>
      <c r="L2397" s="180">
        <v>4552</v>
      </c>
      <c r="M2397" s="180" t="s">
        <v>277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188</v>
      </c>
      <c r="C2398" s="180">
        <v>2020</v>
      </c>
      <c r="D2398" s="180">
        <v>3</v>
      </c>
      <c r="E2398" s="180" t="s">
        <v>246</v>
      </c>
      <c r="F2398" s="181">
        <v>3</v>
      </c>
      <c r="G2398" s="180" t="s">
        <v>190</v>
      </c>
      <c r="H2398" s="180">
        <v>18</v>
      </c>
      <c r="I2398" s="180" t="s">
        <v>216</v>
      </c>
      <c r="J2398" s="180" t="s">
        <v>120</v>
      </c>
      <c r="K2398" s="180" t="s">
        <v>217</v>
      </c>
      <c r="L2398" s="180">
        <v>300</v>
      </c>
      <c r="M2398" s="180" t="s">
        <v>192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182</v>
      </c>
      <c r="C2399" s="180">
        <v>2020</v>
      </c>
      <c r="D2399" s="180">
        <v>3</v>
      </c>
      <c r="E2399" s="180" t="s">
        <v>246</v>
      </c>
      <c r="F2399" s="181">
        <v>75</v>
      </c>
      <c r="G2399" s="180" t="s">
        <v>213</v>
      </c>
      <c r="H2399" s="180">
        <v>13</v>
      </c>
      <c r="I2399" s="180" t="s">
        <v>297</v>
      </c>
      <c r="J2399" s="180" t="s">
        <v>120</v>
      </c>
      <c r="K2399" s="180" t="s">
        <v>217</v>
      </c>
      <c r="L2399" s="180">
        <v>1575</v>
      </c>
      <c r="M2399" s="180" t="s">
        <v>219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182</v>
      </c>
      <c r="C2400" s="180">
        <v>2020</v>
      </c>
      <c r="D2400" s="180">
        <v>3</v>
      </c>
      <c r="E2400" s="180" t="s">
        <v>246</v>
      </c>
      <c r="F2400" s="181">
        <v>75</v>
      </c>
      <c r="G2400" s="180" t="s">
        <v>213</v>
      </c>
      <c r="H2400" s="180">
        <v>950</v>
      </c>
      <c r="I2400" s="180" t="s">
        <v>185</v>
      </c>
      <c r="J2400" s="180" t="s">
        <v>116</v>
      </c>
      <c r="K2400" s="180" t="s">
        <v>186</v>
      </c>
      <c r="L2400" s="180">
        <v>4575</v>
      </c>
      <c r="M2400" s="180" t="s">
        <v>213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182</v>
      </c>
      <c r="C2401" s="180">
        <v>2020</v>
      </c>
      <c r="D2401" s="180">
        <v>3</v>
      </c>
      <c r="E2401" s="180" t="s">
        <v>246</v>
      </c>
      <c r="F2401" s="181">
        <v>77</v>
      </c>
      <c r="G2401" s="180" t="s">
        <v>213</v>
      </c>
      <c r="H2401" s="180">
        <v>950</v>
      </c>
      <c r="I2401" s="180" t="s">
        <v>185</v>
      </c>
      <c r="J2401" s="180" t="s">
        <v>116</v>
      </c>
      <c r="K2401" s="180" t="s">
        <v>186</v>
      </c>
      <c r="L2401" s="180">
        <v>4577</v>
      </c>
      <c r="M2401" s="180" t="s">
        <v>213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182</v>
      </c>
      <c r="C2402" s="180">
        <v>2020</v>
      </c>
      <c r="D2402" s="180">
        <v>3</v>
      </c>
      <c r="E2402" s="180" t="s">
        <v>246</v>
      </c>
      <c r="F2402" s="181">
        <v>79</v>
      </c>
      <c r="G2402" s="180" t="s">
        <v>213</v>
      </c>
      <c r="H2402" s="180">
        <v>950</v>
      </c>
      <c r="I2402" s="180" t="s">
        <v>185</v>
      </c>
      <c r="J2402" s="180" t="s">
        <v>116</v>
      </c>
      <c r="K2402" s="180" t="s">
        <v>186</v>
      </c>
      <c r="L2402" s="180">
        <v>4579</v>
      </c>
      <c r="M2402" s="180" t="s">
        <v>222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182</v>
      </c>
      <c r="C2403" s="180">
        <v>2020</v>
      </c>
      <c r="D2403" s="180">
        <v>3</v>
      </c>
      <c r="E2403" s="180" t="s">
        <v>246</v>
      </c>
      <c r="F2403" s="181">
        <v>1</v>
      </c>
      <c r="G2403" s="180" t="s">
        <v>184</v>
      </c>
      <c r="H2403" s="180">
        <v>950</v>
      </c>
      <c r="I2403" s="180" t="s">
        <v>185</v>
      </c>
      <c r="J2403" s="180" t="s">
        <v>116</v>
      </c>
      <c r="K2403" s="180" t="s">
        <v>186</v>
      </c>
      <c r="L2403" s="180">
        <v>4512</v>
      </c>
      <c r="M2403" s="180" t="s">
        <v>187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182</v>
      </c>
      <c r="C2404" s="180">
        <v>2020</v>
      </c>
      <c r="D2404" s="180">
        <v>3</v>
      </c>
      <c r="E2404" s="180" t="s">
        <v>246</v>
      </c>
      <c r="F2404" s="181">
        <v>6</v>
      </c>
      <c r="G2404" s="180" t="s">
        <v>193</v>
      </c>
      <c r="H2404" s="180">
        <v>5</v>
      </c>
      <c r="I2404" s="180" t="s">
        <v>191</v>
      </c>
      <c r="J2404" s="180" t="s">
        <v>116</v>
      </c>
      <c r="K2404" s="180" t="s">
        <v>186</v>
      </c>
      <c r="L2404" s="180">
        <v>700</v>
      </c>
      <c r="M2404" s="180" t="s">
        <v>194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182</v>
      </c>
      <c r="C2405" s="180">
        <v>2020</v>
      </c>
      <c r="D2405" s="180">
        <v>3</v>
      </c>
      <c r="E2405" s="180" t="s">
        <v>246</v>
      </c>
      <c r="F2405" s="181">
        <v>75</v>
      </c>
      <c r="G2405" s="180" t="s">
        <v>213</v>
      </c>
      <c r="H2405" s="180">
        <v>5</v>
      </c>
      <c r="I2405" s="180" t="s">
        <v>191</v>
      </c>
      <c r="J2405" s="180" t="s">
        <v>116</v>
      </c>
      <c r="K2405" s="180" t="s">
        <v>186</v>
      </c>
      <c r="L2405" s="180">
        <v>1575</v>
      </c>
      <c r="M2405" s="180" t="s">
        <v>219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182</v>
      </c>
      <c r="C2406" s="180">
        <v>2020</v>
      </c>
      <c r="D2406" s="180">
        <v>3</v>
      </c>
      <c r="E2406" s="180" t="s">
        <v>246</v>
      </c>
      <c r="F2406" s="181">
        <v>10</v>
      </c>
      <c r="G2406" s="180" t="s">
        <v>239</v>
      </c>
      <c r="H2406" s="180">
        <v>616</v>
      </c>
      <c r="I2406" s="180" t="s">
        <v>200</v>
      </c>
      <c r="J2406" s="180" t="s">
        <v>126</v>
      </c>
      <c r="K2406" s="180" t="s">
        <v>198</v>
      </c>
      <c r="L2406" s="180">
        <v>4513</v>
      </c>
      <c r="M2406" s="180" t="s">
        <v>241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182</v>
      </c>
      <c r="C2407" s="180">
        <v>2020</v>
      </c>
      <c r="D2407" s="180">
        <v>3</v>
      </c>
      <c r="E2407" s="180" t="s">
        <v>246</v>
      </c>
      <c r="F2407" s="181">
        <v>3</v>
      </c>
      <c r="G2407" s="180" t="s">
        <v>190</v>
      </c>
      <c r="H2407" s="180">
        <v>603</v>
      </c>
      <c r="I2407" s="180" t="s">
        <v>197</v>
      </c>
      <c r="J2407" s="180" t="s">
        <v>126</v>
      </c>
      <c r="K2407" s="180" t="s">
        <v>198</v>
      </c>
      <c r="L2407" s="180">
        <v>300</v>
      </c>
      <c r="M2407" s="180" t="s">
        <v>192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182</v>
      </c>
      <c r="C2408" s="180">
        <v>2020</v>
      </c>
      <c r="D2408" s="180">
        <v>3</v>
      </c>
      <c r="E2408" s="180" t="s">
        <v>246</v>
      </c>
      <c r="F2408" s="181">
        <v>60</v>
      </c>
      <c r="G2408" s="180" t="s">
        <v>213</v>
      </c>
      <c r="H2408" s="180">
        <v>615</v>
      </c>
      <c r="I2408" s="180" t="s">
        <v>293</v>
      </c>
      <c r="J2408" s="180" t="s">
        <v>124</v>
      </c>
      <c r="K2408" s="180" t="s">
        <v>262</v>
      </c>
      <c r="L2408" s="180">
        <v>4563</v>
      </c>
      <c r="M2408" s="180" t="s">
        <v>229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182</v>
      </c>
      <c r="C2409" s="180">
        <v>2020</v>
      </c>
      <c r="D2409" s="180">
        <v>3</v>
      </c>
      <c r="E2409" s="180" t="s">
        <v>246</v>
      </c>
      <c r="F2409" s="181">
        <v>6</v>
      </c>
      <c r="G2409" s="180" t="s">
        <v>193</v>
      </c>
      <c r="H2409" s="180">
        <v>617</v>
      </c>
      <c r="I2409" s="180" t="s">
        <v>288</v>
      </c>
      <c r="J2409" s="180" t="s">
        <v>289</v>
      </c>
      <c r="K2409" s="180" t="s">
        <v>290</v>
      </c>
      <c r="L2409" s="180">
        <v>4562</v>
      </c>
      <c r="M2409" s="180" t="s">
        <v>212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182</v>
      </c>
      <c r="C2410" s="180">
        <v>2020</v>
      </c>
      <c r="D2410" s="180">
        <v>3</v>
      </c>
      <c r="E2410" s="180" t="s">
        <v>246</v>
      </c>
      <c r="F2410" s="181">
        <v>6</v>
      </c>
      <c r="G2410" s="180" t="s">
        <v>193</v>
      </c>
      <c r="H2410" s="180">
        <v>618</v>
      </c>
      <c r="I2410" s="180" t="s">
        <v>295</v>
      </c>
      <c r="J2410" s="180" t="s">
        <v>131</v>
      </c>
      <c r="K2410" s="180" t="s">
        <v>281</v>
      </c>
      <c r="L2410" s="180">
        <v>4562</v>
      </c>
      <c r="M2410" s="180" t="s">
        <v>212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182</v>
      </c>
      <c r="C2411" s="180">
        <v>2020</v>
      </c>
      <c r="D2411" s="180">
        <v>3</v>
      </c>
      <c r="E2411" s="180" t="s">
        <v>246</v>
      </c>
      <c r="F2411" s="181">
        <v>1</v>
      </c>
      <c r="G2411" s="180" t="s">
        <v>184</v>
      </c>
      <c r="H2411" s="180">
        <v>6</v>
      </c>
      <c r="I2411" s="180" t="s">
        <v>257</v>
      </c>
      <c r="J2411" s="180" t="s">
        <v>123</v>
      </c>
      <c r="K2411" s="180" t="s">
        <v>243</v>
      </c>
      <c r="L2411" s="180">
        <v>200</v>
      </c>
      <c r="M2411" s="180" t="s">
        <v>211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182</v>
      </c>
      <c r="C2412" s="180">
        <v>2020</v>
      </c>
      <c r="D2412" s="180">
        <v>3</v>
      </c>
      <c r="E2412" s="180" t="s">
        <v>246</v>
      </c>
      <c r="F2412" s="181">
        <v>3</v>
      </c>
      <c r="G2412" s="180" t="s">
        <v>190</v>
      </c>
      <c r="H2412" s="180">
        <v>903</v>
      </c>
      <c r="I2412" s="180" t="s">
        <v>240</v>
      </c>
      <c r="J2412" s="180" t="s">
        <v>122</v>
      </c>
      <c r="K2412" s="180" t="s">
        <v>231</v>
      </c>
      <c r="L2412" s="180">
        <v>4532</v>
      </c>
      <c r="M2412" s="180" t="s">
        <v>201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182</v>
      </c>
      <c r="C2413" s="180">
        <v>2020</v>
      </c>
      <c r="D2413" s="180">
        <v>3</v>
      </c>
      <c r="E2413" s="180" t="s">
        <v>246</v>
      </c>
      <c r="F2413" s="181">
        <v>79</v>
      </c>
      <c r="G2413" s="180" t="s">
        <v>213</v>
      </c>
      <c r="H2413" s="180">
        <v>153</v>
      </c>
      <c r="I2413" s="180" t="s">
        <v>270</v>
      </c>
      <c r="J2413" s="180" t="s">
        <v>271</v>
      </c>
      <c r="K2413" s="180" t="s">
        <v>271</v>
      </c>
      <c r="L2413" s="180">
        <v>1579</v>
      </c>
      <c r="M2413" s="180" t="s">
        <v>272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188</v>
      </c>
      <c r="C2414" s="180">
        <v>2020</v>
      </c>
      <c r="D2414" s="180">
        <v>3</v>
      </c>
      <c r="E2414" s="180" t="s">
        <v>246</v>
      </c>
      <c r="F2414" s="181">
        <v>3</v>
      </c>
      <c r="G2414" s="180" t="s">
        <v>190</v>
      </c>
      <c r="H2414" s="180">
        <v>710</v>
      </c>
      <c r="I2414" s="180" t="s">
        <v>221</v>
      </c>
      <c r="J2414" s="180" t="s">
        <v>208</v>
      </c>
      <c r="K2414" s="180" t="s">
        <v>209</v>
      </c>
      <c r="L2414" s="180">
        <v>4532</v>
      </c>
      <c r="M2414" s="180" t="s">
        <v>201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182</v>
      </c>
      <c r="C2415" s="180">
        <v>2020</v>
      </c>
      <c r="D2415" s="180">
        <v>3</v>
      </c>
      <c r="E2415" s="180" t="s">
        <v>246</v>
      </c>
      <c r="F2415" s="181">
        <v>3</v>
      </c>
      <c r="G2415" s="180" t="s">
        <v>190</v>
      </c>
      <c r="H2415" s="180">
        <v>16</v>
      </c>
      <c r="I2415" s="180" t="s">
        <v>282</v>
      </c>
      <c r="J2415" s="180" t="s">
        <v>128</v>
      </c>
      <c r="K2415" s="180" t="s">
        <v>264</v>
      </c>
      <c r="L2415" s="180">
        <v>300</v>
      </c>
      <c r="M2415" s="180" t="s">
        <v>192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182</v>
      </c>
      <c r="C2416" s="180">
        <v>2020</v>
      </c>
      <c r="D2416" s="180">
        <v>3</v>
      </c>
      <c r="E2416" s="180" t="s">
        <v>246</v>
      </c>
      <c r="F2416" s="181">
        <v>79</v>
      </c>
      <c r="G2416" s="180" t="s">
        <v>213</v>
      </c>
      <c r="H2416" s="180">
        <v>710</v>
      </c>
      <c r="I2416" s="180" t="s">
        <v>221</v>
      </c>
      <c r="J2416" s="180" t="s">
        <v>208</v>
      </c>
      <c r="K2416" s="180" t="s">
        <v>209</v>
      </c>
      <c r="L2416" s="180">
        <v>4579</v>
      </c>
      <c r="M2416" s="180" t="s">
        <v>222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188</v>
      </c>
      <c r="C2417" s="180">
        <v>2020</v>
      </c>
      <c r="D2417" s="180">
        <v>3</v>
      </c>
      <c r="E2417" s="180" t="s">
        <v>246</v>
      </c>
      <c r="F2417" s="181">
        <v>3</v>
      </c>
      <c r="G2417" s="180" t="s">
        <v>190</v>
      </c>
      <c r="H2417" s="180">
        <v>10</v>
      </c>
      <c r="I2417" s="180" t="s">
        <v>252</v>
      </c>
      <c r="J2417" s="180" t="s">
        <v>119</v>
      </c>
      <c r="K2417" s="180" t="s">
        <v>215</v>
      </c>
      <c r="L2417" s="180">
        <v>300</v>
      </c>
      <c r="M2417" s="180" t="s">
        <v>192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182</v>
      </c>
      <c r="C2418" s="180">
        <v>2020</v>
      </c>
      <c r="D2418" s="180">
        <v>3</v>
      </c>
      <c r="E2418" s="180" t="s">
        <v>246</v>
      </c>
      <c r="F2418" s="181">
        <v>3</v>
      </c>
      <c r="G2418" s="180" t="s">
        <v>190</v>
      </c>
      <c r="H2418" s="180">
        <v>310</v>
      </c>
      <c r="I2418" s="180" t="s">
        <v>255</v>
      </c>
      <c r="J2418" s="180" t="s">
        <v>119</v>
      </c>
      <c r="K2418" s="180" t="s">
        <v>215</v>
      </c>
      <c r="L2418" s="180">
        <v>300</v>
      </c>
      <c r="M2418" s="180" t="s">
        <v>192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188</v>
      </c>
      <c r="C2419" s="180">
        <v>2020</v>
      </c>
      <c r="D2419" s="180">
        <v>3</v>
      </c>
      <c r="E2419" s="180" t="s">
        <v>246</v>
      </c>
      <c r="F2419" s="181">
        <v>5</v>
      </c>
      <c r="G2419" s="180" t="s">
        <v>196</v>
      </c>
      <c r="H2419" s="180">
        <v>950</v>
      </c>
      <c r="I2419" s="180" t="s">
        <v>185</v>
      </c>
      <c r="J2419" s="180" t="s">
        <v>116</v>
      </c>
      <c r="K2419" s="180" t="s">
        <v>186</v>
      </c>
      <c r="L2419" s="180">
        <v>4552</v>
      </c>
      <c r="M2419" s="180" t="s">
        <v>277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182</v>
      </c>
      <c r="C2420" s="180">
        <v>2020</v>
      </c>
      <c r="D2420" s="180">
        <v>3</v>
      </c>
      <c r="E2420" s="180" t="s">
        <v>246</v>
      </c>
      <c r="F2420" s="181">
        <v>3</v>
      </c>
      <c r="G2420" s="180" t="s">
        <v>190</v>
      </c>
      <c r="H2420" s="180">
        <v>8</v>
      </c>
      <c r="I2420" s="180" t="s">
        <v>249</v>
      </c>
      <c r="J2420" s="180" t="s">
        <v>127</v>
      </c>
      <c r="K2420" s="180" t="s">
        <v>250</v>
      </c>
      <c r="L2420" s="180">
        <v>300</v>
      </c>
      <c r="M2420" s="180" t="s">
        <v>192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182</v>
      </c>
      <c r="C2421" s="180">
        <v>2020</v>
      </c>
      <c r="D2421" s="180">
        <v>3</v>
      </c>
      <c r="E2421" s="180" t="s">
        <v>246</v>
      </c>
      <c r="F2421" s="181">
        <v>6</v>
      </c>
      <c r="G2421" s="180" t="s">
        <v>193</v>
      </c>
      <c r="H2421" s="180">
        <v>613</v>
      </c>
      <c r="I2421" s="180" t="s">
        <v>259</v>
      </c>
      <c r="J2421" s="180" t="s">
        <v>117</v>
      </c>
      <c r="K2421" s="180" t="s">
        <v>225</v>
      </c>
      <c r="L2421" s="180">
        <v>700</v>
      </c>
      <c r="M2421" s="180" t="s">
        <v>194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182</v>
      </c>
      <c r="C2422" s="180">
        <v>2020</v>
      </c>
      <c r="D2422" s="180">
        <v>3</v>
      </c>
      <c r="E2422" s="180" t="s">
        <v>246</v>
      </c>
      <c r="F2422" s="181">
        <v>3</v>
      </c>
      <c r="G2422" s="180" t="s">
        <v>190</v>
      </c>
      <c r="H2422" s="180">
        <v>621</v>
      </c>
      <c r="I2422" s="180" t="s">
        <v>260</v>
      </c>
      <c r="J2422" s="180" t="s">
        <v>117</v>
      </c>
      <c r="K2422" s="180" t="s">
        <v>225</v>
      </c>
      <c r="L2422" s="180">
        <v>4532</v>
      </c>
      <c r="M2422" s="180" t="s">
        <v>201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188</v>
      </c>
      <c r="C2423" s="180">
        <v>2020</v>
      </c>
      <c r="D2423" s="180">
        <v>3</v>
      </c>
      <c r="E2423" s="180" t="s">
        <v>246</v>
      </c>
      <c r="F2423" s="181">
        <v>1</v>
      </c>
      <c r="G2423" s="180" t="s">
        <v>184</v>
      </c>
      <c r="H2423" s="180">
        <v>950</v>
      </c>
      <c r="I2423" s="180" t="s">
        <v>185</v>
      </c>
      <c r="J2423" s="180" t="s">
        <v>116</v>
      </c>
      <c r="K2423" s="180" t="s">
        <v>186</v>
      </c>
      <c r="L2423" s="180">
        <v>4512</v>
      </c>
      <c r="M2423" s="180" t="s">
        <v>187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182</v>
      </c>
      <c r="C2424" s="180">
        <v>2020</v>
      </c>
      <c r="D2424" s="180">
        <v>3</v>
      </c>
      <c r="E2424" s="180" t="s">
        <v>246</v>
      </c>
      <c r="F2424" s="181">
        <v>77</v>
      </c>
      <c r="G2424" s="180" t="s">
        <v>213</v>
      </c>
      <c r="H2424" s="180">
        <v>5</v>
      </c>
      <c r="I2424" s="180" t="s">
        <v>191</v>
      </c>
      <c r="J2424" s="180" t="s">
        <v>116</v>
      </c>
      <c r="K2424" s="180" t="s">
        <v>186</v>
      </c>
      <c r="L2424" s="180">
        <v>1577</v>
      </c>
      <c r="M2424" s="180" t="s">
        <v>234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182</v>
      </c>
      <c r="C2425" s="180">
        <v>2020</v>
      </c>
      <c r="D2425" s="180">
        <v>3</v>
      </c>
      <c r="E2425" s="180" t="s">
        <v>246</v>
      </c>
      <c r="F2425" s="181">
        <v>6</v>
      </c>
      <c r="G2425" s="180" t="s">
        <v>193</v>
      </c>
      <c r="H2425" s="180">
        <v>603</v>
      </c>
      <c r="I2425" s="180" t="s">
        <v>197</v>
      </c>
      <c r="J2425" s="180" t="s">
        <v>126</v>
      </c>
      <c r="K2425" s="180" t="s">
        <v>198</v>
      </c>
      <c r="L2425" s="180">
        <v>700</v>
      </c>
      <c r="M2425" s="180" t="s">
        <v>194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182</v>
      </c>
      <c r="C2426" s="180">
        <v>2020</v>
      </c>
      <c r="D2426" s="180">
        <v>3</v>
      </c>
      <c r="E2426" s="180" t="s">
        <v>246</v>
      </c>
      <c r="F2426" s="181">
        <v>6</v>
      </c>
      <c r="G2426" s="180" t="s">
        <v>193</v>
      </c>
      <c r="H2426" s="180">
        <v>615</v>
      </c>
      <c r="I2426" s="180" t="s">
        <v>293</v>
      </c>
      <c r="J2426" s="180" t="s">
        <v>124</v>
      </c>
      <c r="K2426" s="180" t="s">
        <v>262</v>
      </c>
      <c r="L2426" s="180">
        <v>4562</v>
      </c>
      <c r="M2426" s="180" t="s">
        <v>212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188</v>
      </c>
      <c r="C2427" s="180">
        <v>2020</v>
      </c>
      <c r="D2427" s="180">
        <v>3</v>
      </c>
      <c r="E2427" s="180" t="s">
        <v>246</v>
      </c>
      <c r="F2427" s="181">
        <v>1</v>
      </c>
      <c r="G2427" s="180" t="s">
        <v>184</v>
      </c>
      <c r="H2427" s="180">
        <v>1</v>
      </c>
      <c r="I2427" s="180" t="s">
        <v>230</v>
      </c>
      <c r="J2427" s="180" t="s">
        <v>122</v>
      </c>
      <c r="K2427" s="180" t="s">
        <v>231</v>
      </c>
      <c r="L2427" s="180">
        <v>200</v>
      </c>
      <c r="M2427" s="180" t="s">
        <v>211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182</v>
      </c>
      <c r="C2428" s="180">
        <v>2020</v>
      </c>
      <c r="D2428" s="180">
        <v>3</v>
      </c>
      <c r="E2428" s="180" t="s">
        <v>246</v>
      </c>
      <c r="F2428" s="181">
        <v>71</v>
      </c>
      <c r="G2428" s="180" t="s">
        <v>213</v>
      </c>
      <c r="H2428" s="180">
        <v>1</v>
      </c>
      <c r="I2428" s="180" t="s">
        <v>230</v>
      </c>
      <c r="J2428" s="180" t="s">
        <v>122</v>
      </c>
      <c r="K2428" s="180" t="s">
        <v>231</v>
      </c>
      <c r="L2428" s="180">
        <v>1571</v>
      </c>
      <c r="M2428" s="180" t="s">
        <v>266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182</v>
      </c>
      <c r="C2429" s="180">
        <v>2020</v>
      </c>
      <c r="D2429" s="180">
        <v>3</v>
      </c>
      <c r="E2429" s="180" t="s">
        <v>246</v>
      </c>
      <c r="F2429" s="181">
        <v>10</v>
      </c>
      <c r="G2429" s="180" t="s">
        <v>239</v>
      </c>
      <c r="H2429" s="180">
        <v>903</v>
      </c>
      <c r="I2429" s="180" t="s">
        <v>240</v>
      </c>
      <c r="J2429" s="180" t="s">
        <v>122</v>
      </c>
      <c r="K2429" s="180" t="s">
        <v>231</v>
      </c>
      <c r="L2429" s="180">
        <v>4513</v>
      </c>
      <c r="M2429" s="180" t="s">
        <v>241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182</v>
      </c>
      <c r="C2430" s="180">
        <v>2020</v>
      </c>
      <c r="D2430" s="180">
        <v>3</v>
      </c>
      <c r="E2430" s="180" t="s">
        <v>246</v>
      </c>
      <c r="F2430" s="181">
        <v>10</v>
      </c>
      <c r="G2430" s="180" t="s">
        <v>239</v>
      </c>
      <c r="H2430" s="180">
        <v>6</v>
      </c>
      <c r="I2430" s="180" t="s">
        <v>257</v>
      </c>
      <c r="J2430" s="180" t="s">
        <v>123</v>
      </c>
      <c r="K2430" s="180" t="s">
        <v>243</v>
      </c>
      <c r="L2430" s="180">
        <v>207</v>
      </c>
      <c r="M2430" s="180" t="s">
        <v>244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182</v>
      </c>
      <c r="C2431" s="180">
        <v>2020</v>
      </c>
      <c r="D2431" s="180">
        <v>3</v>
      </c>
      <c r="E2431" s="180" t="s">
        <v>246</v>
      </c>
      <c r="F2431" s="181">
        <v>6</v>
      </c>
      <c r="G2431" s="180" t="s">
        <v>193</v>
      </c>
      <c r="H2431" s="180">
        <v>608</v>
      </c>
      <c r="I2431" s="180" t="s">
        <v>291</v>
      </c>
      <c r="J2431" s="180" t="s">
        <v>279</v>
      </c>
      <c r="K2431" s="180" t="s">
        <v>213</v>
      </c>
      <c r="L2431" s="180">
        <v>700</v>
      </c>
      <c r="M2431" s="180" t="s">
        <v>194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188</v>
      </c>
      <c r="C2432" s="180">
        <v>2020</v>
      </c>
      <c r="D2432" s="180">
        <v>3</v>
      </c>
      <c r="E2432" s="180" t="s">
        <v>246</v>
      </c>
      <c r="F2432" s="181">
        <v>3</v>
      </c>
      <c r="G2432" s="180" t="s">
        <v>190</v>
      </c>
      <c r="H2432" s="180">
        <v>616</v>
      </c>
      <c r="I2432" s="180" t="s">
        <v>200</v>
      </c>
      <c r="J2432" s="180" t="s">
        <v>126</v>
      </c>
      <c r="K2432" s="180" t="s">
        <v>198</v>
      </c>
      <c r="L2432" s="180">
        <v>4532</v>
      </c>
      <c r="M2432" s="180" t="s">
        <v>201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182</v>
      </c>
      <c r="C2433" s="180">
        <v>2020</v>
      </c>
      <c r="D2433" s="180">
        <v>3</v>
      </c>
      <c r="E2433" s="180" t="s">
        <v>246</v>
      </c>
      <c r="F2433" s="181">
        <v>6</v>
      </c>
      <c r="G2433" s="180" t="s">
        <v>193</v>
      </c>
      <c r="H2433" s="180">
        <v>601</v>
      </c>
      <c r="I2433" s="180" t="s">
        <v>261</v>
      </c>
      <c r="J2433" s="180" t="s">
        <v>124</v>
      </c>
      <c r="K2433" s="180" t="s">
        <v>262</v>
      </c>
      <c r="L2433" s="180">
        <v>700</v>
      </c>
      <c r="M2433" s="180" t="s">
        <v>194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182</v>
      </c>
      <c r="C2434" s="180">
        <v>2020</v>
      </c>
      <c r="D2434" s="180">
        <v>3</v>
      </c>
      <c r="E2434" s="180" t="s">
        <v>246</v>
      </c>
      <c r="F2434" s="181">
        <v>5</v>
      </c>
      <c r="G2434" s="180" t="s">
        <v>196</v>
      </c>
      <c r="H2434" s="180">
        <v>700</v>
      </c>
      <c r="I2434" s="180" t="s">
        <v>274</v>
      </c>
      <c r="J2434" s="180" t="s">
        <v>208</v>
      </c>
      <c r="K2434" s="180" t="s">
        <v>209</v>
      </c>
      <c r="L2434" s="180">
        <v>460</v>
      </c>
      <c r="M2434" s="180" t="s">
        <v>199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182</v>
      </c>
      <c r="C2435" s="180">
        <v>2020</v>
      </c>
      <c r="D2435" s="180">
        <v>3</v>
      </c>
      <c r="E2435" s="180" t="s">
        <v>246</v>
      </c>
      <c r="F2435" s="181">
        <v>5</v>
      </c>
      <c r="G2435" s="180" t="s">
        <v>196</v>
      </c>
      <c r="H2435" s="180">
        <v>701</v>
      </c>
      <c r="I2435" s="180" t="s">
        <v>207</v>
      </c>
      <c r="J2435" s="180" t="s">
        <v>208</v>
      </c>
      <c r="K2435" s="180" t="s">
        <v>209</v>
      </c>
      <c r="L2435" s="180">
        <v>460</v>
      </c>
      <c r="M2435" s="180" t="s">
        <v>199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182</v>
      </c>
      <c r="C2436" s="180">
        <v>2020</v>
      </c>
      <c r="D2436" s="180">
        <v>3</v>
      </c>
      <c r="E2436" s="180" t="s">
        <v>246</v>
      </c>
      <c r="F2436" s="181">
        <v>79</v>
      </c>
      <c r="G2436" s="180" t="s">
        <v>213</v>
      </c>
      <c r="H2436" s="180">
        <v>954</v>
      </c>
      <c r="I2436" s="180" t="s">
        <v>238</v>
      </c>
      <c r="J2436" s="180" t="s">
        <v>120</v>
      </c>
      <c r="K2436" s="180" t="s">
        <v>217</v>
      </c>
      <c r="L2436" s="180">
        <v>4579</v>
      </c>
      <c r="M2436" s="180" t="s">
        <v>222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182</v>
      </c>
      <c r="C2437" s="180">
        <v>2020</v>
      </c>
      <c r="D2437" s="180">
        <v>3</v>
      </c>
      <c r="E2437" s="180" t="s">
        <v>246</v>
      </c>
      <c r="F2437" s="181">
        <v>3</v>
      </c>
      <c r="G2437" s="180" t="s">
        <v>190</v>
      </c>
      <c r="H2437" s="180">
        <v>20</v>
      </c>
      <c r="I2437" s="180" t="s">
        <v>301</v>
      </c>
      <c r="J2437" s="180" t="s">
        <v>129</v>
      </c>
      <c r="K2437" s="180" t="s">
        <v>206</v>
      </c>
      <c r="L2437" s="180">
        <v>300</v>
      </c>
      <c r="M2437" s="180" t="s">
        <v>192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188</v>
      </c>
      <c r="C2438" s="180">
        <v>2020</v>
      </c>
      <c r="D2438" s="180">
        <v>3</v>
      </c>
      <c r="E2438" s="180" t="s">
        <v>246</v>
      </c>
      <c r="F2438" s="181">
        <v>1</v>
      </c>
      <c r="G2438" s="180" t="s">
        <v>184</v>
      </c>
      <c r="H2438" s="180">
        <v>10</v>
      </c>
      <c r="I2438" s="180" t="s">
        <v>252</v>
      </c>
      <c r="J2438" s="180" t="s">
        <v>119</v>
      </c>
      <c r="K2438" s="180" t="s">
        <v>215</v>
      </c>
      <c r="L2438" s="180">
        <v>200</v>
      </c>
      <c r="M2438" s="180" t="s">
        <v>211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182</v>
      </c>
      <c r="C2439" s="180">
        <v>2020</v>
      </c>
      <c r="D2439" s="180">
        <v>3</v>
      </c>
      <c r="E2439" s="180" t="s">
        <v>246</v>
      </c>
      <c r="F2439" s="181">
        <v>1</v>
      </c>
      <c r="G2439" s="180" t="s">
        <v>184</v>
      </c>
      <c r="H2439" s="180">
        <v>15</v>
      </c>
      <c r="I2439" s="180" t="s">
        <v>253</v>
      </c>
      <c r="J2439" s="180" t="s">
        <v>119</v>
      </c>
      <c r="K2439" s="180" t="s">
        <v>215</v>
      </c>
      <c r="L2439" s="180">
        <v>200</v>
      </c>
      <c r="M2439" s="180" t="s">
        <v>211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188</v>
      </c>
      <c r="C2440" s="180">
        <v>2020</v>
      </c>
      <c r="D2440" s="180">
        <v>3</v>
      </c>
      <c r="E2440" s="180" t="s">
        <v>246</v>
      </c>
      <c r="F2440" s="181">
        <v>3</v>
      </c>
      <c r="G2440" s="180" t="s">
        <v>190</v>
      </c>
      <c r="H2440" s="180">
        <v>15</v>
      </c>
      <c r="I2440" s="180" t="s">
        <v>253</v>
      </c>
      <c r="J2440" s="180" t="s">
        <v>119</v>
      </c>
      <c r="K2440" s="180" t="s">
        <v>215</v>
      </c>
      <c r="L2440" s="180">
        <v>300</v>
      </c>
      <c r="M2440" s="180" t="s">
        <v>192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182</v>
      </c>
      <c r="C2441" s="180">
        <v>2020</v>
      </c>
      <c r="D2441" s="180">
        <v>3</v>
      </c>
      <c r="E2441" s="180" t="s">
        <v>246</v>
      </c>
      <c r="F2441" s="181">
        <v>1</v>
      </c>
      <c r="G2441" s="180" t="s">
        <v>184</v>
      </c>
      <c r="H2441" s="180">
        <v>10</v>
      </c>
      <c r="I2441" s="180" t="s">
        <v>252</v>
      </c>
      <c r="J2441" s="180" t="s">
        <v>118</v>
      </c>
      <c r="K2441" s="180" t="s">
        <v>237</v>
      </c>
      <c r="L2441" s="180">
        <v>200</v>
      </c>
      <c r="M2441" s="180" t="s">
        <v>211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182</v>
      </c>
      <c r="C2442" s="180">
        <v>2020</v>
      </c>
      <c r="D2442" s="180">
        <v>3</v>
      </c>
      <c r="E2442" s="180" t="s">
        <v>246</v>
      </c>
      <c r="F2442" s="181">
        <v>3</v>
      </c>
      <c r="G2442" s="180" t="s">
        <v>190</v>
      </c>
      <c r="H2442" s="180">
        <v>13</v>
      </c>
      <c r="I2442" s="180" t="s">
        <v>297</v>
      </c>
      <c r="J2442" s="180" t="s">
        <v>120</v>
      </c>
      <c r="K2442" s="180" t="s">
        <v>217</v>
      </c>
      <c r="L2442" s="180">
        <v>300</v>
      </c>
      <c r="M2442" s="180" t="s">
        <v>192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182</v>
      </c>
      <c r="C2443" s="180">
        <v>2020</v>
      </c>
      <c r="D2443" s="180">
        <v>3</v>
      </c>
      <c r="E2443" s="180" t="s">
        <v>246</v>
      </c>
      <c r="F2443" s="181">
        <v>60</v>
      </c>
      <c r="G2443" s="180" t="s">
        <v>213</v>
      </c>
      <c r="H2443" s="180">
        <v>612</v>
      </c>
      <c r="I2443" s="180" t="s">
        <v>224</v>
      </c>
      <c r="J2443" s="180" t="s">
        <v>117</v>
      </c>
      <c r="K2443" s="180" t="s">
        <v>225</v>
      </c>
      <c r="L2443" s="180">
        <v>360</v>
      </c>
      <c r="M2443" s="180" t="s">
        <v>226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182</v>
      </c>
      <c r="C2444" s="180">
        <v>2020</v>
      </c>
      <c r="D2444" s="180">
        <v>3</v>
      </c>
      <c r="E2444" s="180" t="s">
        <v>246</v>
      </c>
      <c r="F2444" s="181">
        <v>6</v>
      </c>
      <c r="G2444" s="180" t="s">
        <v>193</v>
      </c>
      <c r="H2444" s="180">
        <v>621</v>
      </c>
      <c r="I2444" s="180" t="s">
        <v>260</v>
      </c>
      <c r="J2444" s="180" t="s">
        <v>117</v>
      </c>
      <c r="K2444" s="180" t="s">
        <v>225</v>
      </c>
      <c r="L2444" s="180">
        <v>4562</v>
      </c>
      <c r="M2444" s="180" t="s">
        <v>212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182</v>
      </c>
      <c r="C2445" s="180">
        <v>2020</v>
      </c>
      <c r="D2445" s="180">
        <v>3</v>
      </c>
      <c r="E2445" s="180" t="s">
        <v>246</v>
      </c>
      <c r="F2445" s="181">
        <v>79</v>
      </c>
      <c r="G2445" s="180" t="s">
        <v>213</v>
      </c>
      <c r="H2445" s="180">
        <v>5</v>
      </c>
      <c r="I2445" s="180" t="s">
        <v>191</v>
      </c>
      <c r="J2445" s="180" t="s">
        <v>116</v>
      </c>
      <c r="K2445" s="180" t="s">
        <v>186</v>
      </c>
      <c r="L2445" s="180">
        <v>1579</v>
      </c>
      <c r="M2445" s="180" t="s">
        <v>272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188</v>
      </c>
      <c r="C2446" s="180">
        <v>2020</v>
      </c>
      <c r="D2446" s="180">
        <v>3</v>
      </c>
      <c r="E2446" s="180" t="s">
        <v>246</v>
      </c>
      <c r="F2446" s="181">
        <v>3</v>
      </c>
      <c r="G2446" s="180" t="s">
        <v>190</v>
      </c>
      <c r="H2446" s="180">
        <v>950</v>
      </c>
      <c r="I2446" s="180" t="s">
        <v>185</v>
      </c>
      <c r="J2446" s="180" t="s">
        <v>116</v>
      </c>
      <c r="K2446" s="180" t="s">
        <v>186</v>
      </c>
      <c r="L2446" s="180">
        <v>4532</v>
      </c>
      <c r="M2446" s="180" t="s">
        <v>201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182</v>
      </c>
      <c r="C2447" s="180">
        <v>2020</v>
      </c>
      <c r="D2447" s="180">
        <v>3</v>
      </c>
      <c r="E2447" s="180" t="s">
        <v>246</v>
      </c>
      <c r="F2447" s="181">
        <v>1</v>
      </c>
      <c r="G2447" s="180" t="s">
        <v>184</v>
      </c>
      <c r="H2447" s="180">
        <v>1</v>
      </c>
      <c r="I2447" s="180" t="s">
        <v>230</v>
      </c>
      <c r="J2447" s="180" t="s">
        <v>122</v>
      </c>
      <c r="K2447" s="180" t="s">
        <v>231</v>
      </c>
      <c r="L2447" s="180">
        <v>200</v>
      </c>
      <c r="M2447" s="180" t="s">
        <v>211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182</v>
      </c>
      <c r="C2448" s="180">
        <v>2020</v>
      </c>
      <c r="D2448" s="180">
        <v>3</v>
      </c>
      <c r="E2448" s="180" t="s">
        <v>246</v>
      </c>
      <c r="F2448" s="181">
        <v>10</v>
      </c>
      <c r="G2448" s="180" t="s">
        <v>239</v>
      </c>
      <c r="H2448" s="180">
        <v>603</v>
      </c>
      <c r="I2448" s="180" t="s">
        <v>197</v>
      </c>
      <c r="J2448" s="180" t="s">
        <v>126</v>
      </c>
      <c r="K2448" s="180" t="s">
        <v>198</v>
      </c>
      <c r="L2448" s="180">
        <v>207</v>
      </c>
      <c r="M2448" s="180" t="s">
        <v>244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182</v>
      </c>
      <c r="C2449" s="180">
        <v>2020</v>
      </c>
      <c r="D2449" s="180">
        <v>3</v>
      </c>
      <c r="E2449" s="180" t="s">
        <v>246</v>
      </c>
      <c r="F2449" s="181">
        <v>6</v>
      </c>
      <c r="G2449" s="180" t="s">
        <v>193</v>
      </c>
      <c r="H2449" s="180">
        <v>606</v>
      </c>
      <c r="I2449" s="180" t="s">
        <v>280</v>
      </c>
      <c r="J2449" s="180" t="s">
        <v>131</v>
      </c>
      <c r="K2449" s="180" t="s">
        <v>281</v>
      </c>
      <c r="L2449" s="180">
        <v>700</v>
      </c>
      <c r="M2449" s="180" t="s">
        <v>194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182</v>
      </c>
      <c r="C2450" s="180">
        <v>2020</v>
      </c>
      <c r="D2450" s="180">
        <v>3</v>
      </c>
      <c r="E2450" s="180" t="s">
        <v>246</v>
      </c>
      <c r="F2450" s="181">
        <v>6</v>
      </c>
      <c r="G2450" s="180" t="s">
        <v>193</v>
      </c>
      <c r="H2450" s="180">
        <v>607</v>
      </c>
      <c r="I2450" s="180" t="s">
        <v>294</v>
      </c>
      <c r="J2450" s="180" t="s">
        <v>131</v>
      </c>
      <c r="K2450" s="180" t="s">
        <v>281</v>
      </c>
      <c r="L2450" s="180">
        <v>700</v>
      </c>
      <c r="M2450" s="180" t="s">
        <v>194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182</v>
      </c>
      <c r="C2451" s="180">
        <v>2020</v>
      </c>
      <c r="D2451" s="180">
        <v>3</v>
      </c>
      <c r="E2451" s="180" t="s">
        <v>246</v>
      </c>
      <c r="F2451" s="181">
        <v>1</v>
      </c>
      <c r="G2451" s="180" t="s">
        <v>184</v>
      </c>
      <c r="H2451" s="180">
        <v>602</v>
      </c>
      <c r="I2451" s="180" t="s">
        <v>247</v>
      </c>
      <c r="J2451" s="180" t="s">
        <v>126</v>
      </c>
      <c r="K2451" s="180" t="s">
        <v>198</v>
      </c>
      <c r="L2451" s="180">
        <v>200</v>
      </c>
      <c r="M2451" s="180" t="s">
        <v>211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182</v>
      </c>
      <c r="C2452" s="180">
        <v>2020</v>
      </c>
      <c r="D2452" s="180">
        <v>3</v>
      </c>
      <c r="E2452" s="180" t="s">
        <v>246</v>
      </c>
      <c r="F2452" s="181">
        <v>1</v>
      </c>
      <c r="G2452" s="180" t="s">
        <v>184</v>
      </c>
      <c r="H2452" s="180">
        <v>2</v>
      </c>
      <c r="I2452" s="180" t="s">
        <v>265</v>
      </c>
      <c r="J2452" s="180" t="s">
        <v>122</v>
      </c>
      <c r="K2452" s="180" t="s">
        <v>231</v>
      </c>
      <c r="L2452" s="180">
        <v>200</v>
      </c>
      <c r="M2452" s="180" t="s">
        <v>211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182</v>
      </c>
      <c r="C2453" s="180">
        <v>2020</v>
      </c>
      <c r="D2453" s="180">
        <v>3</v>
      </c>
      <c r="E2453" s="180" t="s">
        <v>246</v>
      </c>
      <c r="F2453" s="181">
        <v>10</v>
      </c>
      <c r="G2453" s="180" t="s">
        <v>239</v>
      </c>
      <c r="H2453" s="180">
        <v>1</v>
      </c>
      <c r="I2453" s="180" t="s">
        <v>230</v>
      </c>
      <c r="J2453" s="180" t="s">
        <v>122</v>
      </c>
      <c r="K2453" s="180" t="s">
        <v>231</v>
      </c>
      <c r="L2453" s="180">
        <v>207</v>
      </c>
      <c r="M2453" s="180" t="s">
        <v>244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188</v>
      </c>
      <c r="C2454" s="180">
        <v>2020</v>
      </c>
      <c r="D2454" s="180">
        <v>3</v>
      </c>
      <c r="E2454" s="180" t="s">
        <v>246</v>
      </c>
      <c r="F2454" s="181">
        <v>10</v>
      </c>
      <c r="G2454" s="180" t="s">
        <v>239</v>
      </c>
      <c r="H2454" s="180">
        <v>1</v>
      </c>
      <c r="I2454" s="180" t="s">
        <v>230</v>
      </c>
      <c r="J2454" s="180" t="s">
        <v>122</v>
      </c>
      <c r="K2454" s="180" t="s">
        <v>231</v>
      </c>
      <c r="L2454" s="180">
        <v>207</v>
      </c>
      <c r="M2454" s="180" t="s">
        <v>244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182</v>
      </c>
      <c r="C2455" s="180">
        <v>2020</v>
      </c>
      <c r="D2455" s="180">
        <v>3</v>
      </c>
      <c r="E2455" s="180" t="s">
        <v>246</v>
      </c>
      <c r="F2455" s="181">
        <v>6</v>
      </c>
      <c r="G2455" s="180" t="s">
        <v>193</v>
      </c>
      <c r="H2455" s="180">
        <v>616</v>
      </c>
      <c r="I2455" s="180" t="s">
        <v>200</v>
      </c>
      <c r="J2455" s="180" t="s">
        <v>126</v>
      </c>
      <c r="K2455" s="180" t="s">
        <v>198</v>
      </c>
      <c r="L2455" s="180">
        <v>4562</v>
      </c>
      <c r="M2455" s="180" t="s">
        <v>212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182</v>
      </c>
      <c r="C2456" s="180">
        <v>2020</v>
      </c>
      <c r="D2456" s="180">
        <v>3</v>
      </c>
      <c r="E2456" s="180" t="s">
        <v>246</v>
      </c>
      <c r="F2456" s="181">
        <v>6</v>
      </c>
      <c r="G2456" s="180" t="s">
        <v>193</v>
      </c>
      <c r="H2456" s="180">
        <v>609</v>
      </c>
      <c r="I2456" s="180" t="s">
        <v>299</v>
      </c>
      <c r="J2456" s="180" t="s">
        <v>279</v>
      </c>
      <c r="K2456" s="180" t="s">
        <v>213</v>
      </c>
      <c r="L2456" s="180">
        <v>700</v>
      </c>
      <c r="M2456" s="180" t="s">
        <v>194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182</v>
      </c>
      <c r="C2457" s="180">
        <v>2020</v>
      </c>
      <c r="D2457" s="180">
        <v>3</v>
      </c>
      <c r="E2457" s="180" t="s">
        <v>246</v>
      </c>
      <c r="F2457" s="181">
        <v>5</v>
      </c>
      <c r="G2457" s="180" t="s">
        <v>196</v>
      </c>
      <c r="H2457" s="180">
        <v>710</v>
      </c>
      <c r="I2457" s="180" t="s">
        <v>221</v>
      </c>
      <c r="J2457" s="180" t="s">
        <v>208</v>
      </c>
      <c r="K2457" s="180" t="s">
        <v>209</v>
      </c>
      <c r="L2457" s="180">
        <v>4552</v>
      </c>
      <c r="M2457" s="180" t="s">
        <v>277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182</v>
      </c>
      <c r="C2458" s="180">
        <v>2020</v>
      </c>
      <c r="D2458" s="180">
        <v>3</v>
      </c>
      <c r="E2458" s="180" t="s">
        <v>246</v>
      </c>
      <c r="F2458" s="181">
        <v>1</v>
      </c>
      <c r="G2458" s="180" t="s">
        <v>184</v>
      </c>
      <c r="H2458" s="180">
        <v>953</v>
      </c>
      <c r="I2458" s="180" t="s">
        <v>214</v>
      </c>
      <c r="J2458" s="180" t="s">
        <v>119</v>
      </c>
      <c r="K2458" s="180" t="s">
        <v>215</v>
      </c>
      <c r="L2458" s="180">
        <v>4512</v>
      </c>
      <c r="M2458" s="180" t="s">
        <v>187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188</v>
      </c>
      <c r="C2459" s="180">
        <v>2020</v>
      </c>
      <c r="D2459" s="180">
        <v>3</v>
      </c>
      <c r="E2459" s="180" t="s">
        <v>246</v>
      </c>
      <c r="F2459" s="181">
        <v>3</v>
      </c>
      <c r="G2459" s="180" t="s">
        <v>190</v>
      </c>
      <c r="H2459" s="180">
        <v>953</v>
      </c>
      <c r="I2459" s="180" t="s">
        <v>214</v>
      </c>
      <c r="J2459" s="180" t="s">
        <v>119</v>
      </c>
      <c r="K2459" s="180" t="s">
        <v>215</v>
      </c>
      <c r="L2459" s="180">
        <v>4532</v>
      </c>
      <c r="M2459" s="180" t="s">
        <v>201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188</v>
      </c>
      <c r="C2460" s="180">
        <v>2020</v>
      </c>
      <c r="D2460" s="180">
        <v>3</v>
      </c>
      <c r="E2460" s="180" t="s">
        <v>246</v>
      </c>
      <c r="F2460" s="181">
        <v>3</v>
      </c>
      <c r="G2460" s="180" t="s">
        <v>190</v>
      </c>
      <c r="H2460" s="180">
        <v>954</v>
      </c>
      <c r="I2460" s="180" t="s">
        <v>238</v>
      </c>
      <c r="J2460" s="180" t="s">
        <v>120</v>
      </c>
      <c r="K2460" s="180" t="s">
        <v>217</v>
      </c>
      <c r="L2460" s="180">
        <v>4532</v>
      </c>
      <c r="M2460" s="180" t="s">
        <v>201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182</v>
      </c>
      <c r="C2461" s="180">
        <v>2020</v>
      </c>
      <c r="D2461" s="180">
        <v>3</v>
      </c>
      <c r="E2461" s="180" t="s">
        <v>246</v>
      </c>
      <c r="F2461" s="181">
        <v>3</v>
      </c>
      <c r="G2461" s="180" t="s">
        <v>190</v>
      </c>
      <c r="H2461" s="180">
        <v>956</v>
      </c>
      <c r="I2461" s="180" t="s">
        <v>286</v>
      </c>
      <c r="J2461" s="180" t="s">
        <v>120</v>
      </c>
      <c r="K2461" s="180" t="s">
        <v>217</v>
      </c>
      <c r="L2461" s="180">
        <v>4532</v>
      </c>
      <c r="M2461" s="180" t="s">
        <v>201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182</v>
      </c>
      <c r="C2462" s="180">
        <v>2020</v>
      </c>
      <c r="D2462" s="180">
        <v>3</v>
      </c>
      <c r="E2462" s="180" t="s">
        <v>246</v>
      </c>
      <c r="F2462" s="181">
        <v>6</v>
      </c>
      <c r="G2462" s="180" t="s">
        <v>193</v>
      </c>
      <c r="H2462" s="180">
        <v>950</v>
      </c>
      <c r="I2462" s="180" t="s">
        <v>185</v>
      </c>
      <c r="J2462" s="180" t="s">
        <v>116</v>
      </c>
      <c r="K2462" s="180" t="s">
        <v>186</v>
      </c>
      <c r="L2462" s="180">
        <v>4562</v>
      </c>
      <c r="M2462" s="180" t="s">
        <v>212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182</v>
      </c>
      <c r="C2463" s="180">
        <v>2020</v>
      </c>
      <c r="D2463" s="180">
        <v>3</v>
      </c>
      <c r="E2463" s="180" t="s">
        <v>246</v>
      </c>
      <c r="F2463" s="181">
        <v>1</v>
      </c>
      <c r="G2463" s="180" t="s">
        <v>184</v>
      </c>
      <c r="H2463" s="180">
        <v>603</v>
      </c>
      <c r="I2463" s="180" t="s">
        <v>197</v>
      </c>
      <c r="J2463" s="180" t="s">
        <v>126</v>
      </c>
      <c r="K2463" s="180" t="s">
        <v>198</v>
      </c>
      <c r="L2463" s="180">
        <v>200</v>
      </c>
      <c r="M2463" s="180" t="s">
        <v>211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182</v>
      </c>
      <c r="C2464" s="180">
        <v>2020</v>
      </c>
      <c r="D2464" s="180">
        <v>3</v>
      </c>
      <c r="E2464" s="180" t="s">
        <v>246</v>
      </c>
      <c r="F2464" s="181">
        <v>1</v>
      </c>
      <c r="G2464" s="180" t="s">
        <v>184</v>
      </c>
      <c r="H2464" s="180">
        <v>5</v>
      </c>
      <c r="I2464" s="180" t="s">
        <v>191</v>
      </c>
      <c r="J2464" s="180" t="s">
        <v>116</v>
      </c>
      <c r="K2464" s="180" t="s">
        <v>186</v>
      </c>
      <c r="L2464" s="180">
        <v>200</v>
      </c>
      <c r="M2464" s="180" t="s">
        <v>211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182</v>
      </c>
      <c r="C2465" s="180">
        <v>2020</v>
      </c>
      <c r="D2465" s="180">
        <v>3</v>
      </c>
      <c r="E2465" s="180" t="s">
        <v>246</v>
      </c>
      <c r="F2465" s="181">
        <v>5</v>
      </c>
      <c r="G2465" s="180" t="s">
        <v>196</v>
      </c>
      <c r="H2465" s="180">
        <v>5</v>
      </c>
      <c r="I2465" s="180" t="s">
        <v>191</v>
      </c>
      <c r="J2465" s="180" t="s">
        <v>116</v>
      </c>
      <c r="K2465" s="180" t="s">
        <v>186</v>
      </c>
      <c r="L2465" s="180">
        <v>460</v>
      </c>
      <c r="M2465" s="180" t="s">
        <v>199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188</v>
      </c>
      <c r="C2466" s="180">
        <v>2020</v>
      </c>
      <c r="D2466" s="180">
        <v>3</v>
      </c>
      <c r="E2466" s="180" t="s">
        <v>246</v>
      </c>
      <c r="F2466" s="181">
        <v>3</v>
      </c>
      <c r="G2466" s="180" t="s">
        <v>190</v>
      </c>
      <c r="H2466" s="180">
        <v>5</v>
      </c>
      <c r="I2466" s="180" t="s">
        <v>191</v>
      </c>
      <c r="J2466" s="180" t="s">
        <v>116</v>
      </c>
      <c r="K2466" s="180" t="s">
        <v>186</v>
      </c>
      <c r="L2466" s="180">
        <v>300</v>
      </c>
      <c r="M2466" s="180" t="s">
        <v>192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182</v>
      </c>
      <c r="C2467" s="180">
        <v>2020</v>
      </c>
      <c r="D2467" s="180">
        <v>3</v>
      </c>
      <c r="E2467" s="180" t="s">
        <v>246</v>
      </c>
      <c r="F2467" s="181">
        <v>5</v>
      </c>
      <c r="G2467" s="180" t="s">
        <v>196</v>
      </c>
      <c r="H2467" s="180">
        <v>11</v>
      </c>
      <c r="I2467" s="180" t="s">
        <v>284</v>
      </c>
      <c r="J2467" s="180" t="s">
        <v>116</v>
      </c>
      <c r="K2467" s="180" t="s">
        <v>186</v>
      </c>
      <c r="L2467" s="180">
        <v>460</v>
      </c>
      <c r="M2467" s="180" t="s">
        <v>199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188</v>
      </c>
      <c r="C2468" s="177">
        <v>2020</v>
      </c>
      <c r="D2468" s="180">
        <v>4</v>
      </c>
      <c r="E2468" s="180" t="s">
        <v>233</v>
      </c>
      <c r="F2468" s="181">
        <v>10</v>
      </c>
      <c r="G2468" s="180" t="s">
        <v>239</v>
      </c>
      <c r="H2468" s="180">
        <v>903</v>
      </c>
      <c r="I2468" s="180" t="s">
        <v>240</v>
      </c>
      <c r="J2468" s="180" t="s">
        <v>122</v>
      </c>
      <c r="K2468" s="180" t="s">
        <v>231</v>
      </c>
      <c r="L2468" s="180">
        <v>4513</v>
      </c>
      <c r="M2468" s="180" t="s">
        <v>241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305</v>
      </c>
      <c r="U2468" s="182"/>
    </row>
    <row r="2469" spans="1:21" x14ac:dyDescent="0.35">
      <c r="A2469" s="180">
        <v>4</v>
      </c>
      <c r="B2469" s="180" t="s">
        <v>188</v>
      </c>
      <c r="C2469" s="177">
        <v>2020</v>
      </c>
      <c r="D2469" s="180">
        <v>4</v>
      </c>
      <c r="E2469" s="180" t="s">
        <v>233</v>
      </c>
      <c r="F2469" s="181">
        <v>3</v>
      </c>
      <c r="G2469" s="180" t="s">
        <v>190</v>
      </c>
      <c r="H2469" s="180">
        <v>903</v>
      </c>
      <c r="I2469" s="180" t="s">
        <v>240</v>
      </c>
      <c r="J2469" s="180" t="s">
        <v>122</v>
      </c>
      <c r="K2469" s="180" t="s">
        <v>231</v>
      </c>
      <c r="L2469" s="180">
        <v>4532</v>
      </c>
      <c r="M2469" s="180" t="s">
        <v>201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305</v>
      </c>
      <c r="U2469" s="182"/>
    </row>
    <row r="2470" spans="1:21" x14ac:dyDescent="0.35">
      <c r="A2470" s="180">
        <v>5</v>
      </c>
      <c r="B2470" s="180" t="s">
        <v>182</v>
      </c>
      <c r="C2470" s="177">
        <v>2020</v>
      </c>
      <c r="D2470" s="180">
        <v>4</v>
      </c>
      <c r="E2470" s="180" t="s">
        <v>233</v>
      </c>
      <c r="F2470" s="181">
        <v>3</v>
      </c>
      <c r="G2470" s="180" t="s">
        <v>190</v>
      </c>
      <c r="H2470" s="180">
        <v>1</v>
      </c>
      <c r="I2470" s="180" t="s">
        <v>230</v>
      </c>
      <c r="J2470" s="180" t="s">
        <v>122</v>
      </c>
      <c r="K2470" s="180" t="s">
        <v>231</v>
      </c>
      <c r="L2470" s="180">
        <v>300</v>
      </c>
      <c r="M2470" s="180" t="s">
        <v>192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305</v>
      </c>
      <c r="U2470" s="182"/>
    </row>
    <row r="2471" spans="1:21" x14ac:dyDescent="0.35">
      <c r="A2471" s="180">
        <v>5</v>
      </c>
      <c r="B2471" s="180" t="s">
        <v>182</v>
      </c>
      <c r="C2471" s="177">
        <v>2020</v>
      </c>
      <c r="D2471" s="180">
        <v>4</v>
      </c>
      <c r="E2471" s="180" t="s">
        <v>233</v>
      </c>
      <c r="F2471" s="181">
        <v>71</v>
      </c>
      <c r="G2471" s="180" t="s">
        <v>213</v>
      </c>
      <c r="H2471" s="180">
        <v>1</v>
      </c>
      <c r="I2471" s="180" t="s">
        <v>230</v>
      </c>
      <c r="J2471" s="180" t="s">
        <v>122</v>
      </c>
      <c r="K2471" s="180" t="s">
        <v>231</v>
      </c>
      <c r="L2471" s="180">
        <v>1571</v>
      </c>
      <c r="M2471" s="180" t="s">
        <v>266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305</v>
      </c>
      <c r="U2471" s="182"/>
    </row>
    <row r="2472" spans="1:21" x14ac:dyDescent="0.35">
      <c r="A2472" s="180">
        <v>5</v>
      </c>
      <c r="B2472" s="180" t="s">
        <v>182</v>
      </c>
      <c r="C2472" s="177">
        <v>2020</v>
      </c>
      <c r="D2472" s="180">
        <v>4</v>
      </c>
      <c r="E2472" s="180" t="s">
        <v>233</v>
      </c>
      <c r="F2472" s="181">
        <v>3</v>
      </c>
      <c r="G2472" s="180" t="s">
        <v>190</v>
      </c>
      <c r="H2472" s="180">
        <v>710</v>
      </c>
      <c r="I2472" s="180" t="s">
        <v>221</v>
      </c>
      <c r="J2472" s="180" t="s">
        <v>208</v>
      </c>
      <c r="K2472" s="180" t="s">
        <v>209</v>
      </c>
      <c r="L2472" s="180">
        <v>4532</v>
      </c>
      <c r="M2472" s="180" t="s">
        <v>201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305</v>
      </c>
      <c r="U2472" s="182"/>
    </row>
    <row r="2473" spans="1:21" x14ac:dyDescent="0.35">
      <c r="A2473" s="180">
        <v>5</v>
      </c>
      <c r="B2473" s="180" t="s">
        <v>182</v>
      </c>
      <c r="C2473" s="177">
        <v>2020</v>
      </c>
      <c r="D2473" s="180">
        <v>4</v>
      </c>
      <c r="E2473" s="180" t="s">
        <v>233</v>
      </c>
      <c r="F2473" s="181">
        <v>6</v>
      </c>
      <c r="G2473" s="180" t="s">
        <v>193</v>
      </c>
      <c r="H2473" s="180">
        <v>615</v>
      </c>
      <c r="I2473" s="180" t="s">
        <v>293</v>
      </c>
      <c r="J2473" s="180" t="s">
        <v>124</v>
      </c>
      <c r="K2473" s="180" t="s">
        <v>262</v>
      </c>
      <c r="L2473" s="180">
        <v>4562</v>
      </c>
      <c r="M2473" s="180" t="s">
        <v>212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305</v>
      </c>
      <c r="U2473" s="182"/>
    </row>
    <row r="2474" spans="1:21" x14ac:dyDescent="0.35">
      <c r="A2474" s="180">
        <v>4</v>
      </c>
      <c r="B2474" s="180" t="s">
        <v>188</v>
      </c>
      <c r="C2474" s="177">
        <v>2020</v>
      </c>
      <c r="D2474" s="180">
        <v>4</v>
      </c>
      <c r="E2474" s="180" t="s">
        <v>233</v>
      </c>
      <c r="F2474" s="181">
        <v>6</v>
      </c>
      <c r="G2474" s="180" t="s">
        <v>193</v>
      </c>
      <c r="H2474" s="180">
        <v>624</v>
      </c>
      <c r="I2474" s="180" t="s">
        <v>227</v>
      </c>
      <c r="J2474" s="180" t="s">
        <v>125</v>
      </c>
      <c r="K2474" s="180" t="s">
        <v>228</v>
      </c>
      <c r="L2474" s="180">
        <v>4562</v>
      </c>
      <c r="M2474" s="180" t="s">
        <v>212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305</v>
      </c>
      <c r="U2474" s="182"/>
    </row>
    <row r="2475" spans="1:21" x14ac:dyDescent="0.35">
      <c r="A2475" s="180">
        <v>5</v>
      </c>
      <c r="B2475" s="180" t="s">
        <v>182</v>
      </c>
      <c r="C2475" s="177">
        <v>2020</v>
      </c>
      <c r="D2475" s="180">
        <v>4</v>
      </c>
      <c r="E2475" s="180" t="s">
        <v>233</v>
      </c>
      <c r="F2475" s="181">
        <v>6</v>
      </c>
      <c r="G2475" s="180" t="s">
        <v>193</v>
      </c>
      <c r="H2475" s="180">
        <v>601</v>
      </c>
      <c r="I2475" s="180" t="s">
        <v>261</v>
      </c>
      <c r="J2475" s="180" t="s">
        <v>124</v>
      </c>
      <c r="K2475" s="180" t="s">
        <v>262</v>
      </c>
      <c r="L2475" s="180">
        <v>700</v>
      </c>
      <c r="M2475" s="180" t="s">
        <v>194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305</v>
      </c>
      <c r="U2475" s="182"/>
    </row>
    <row r="2476" spans="1:21" x14ac:dyDescent="0.35">
      <c r="A2476" s="180">
        <v>5</v>
      </c>
      <c r="B2476" s="180" t="s">
        <v>182</v>
      </c>
      <c r="C2476" s="177">
        <v>2020</v>
      </c>
      <c r="D2476" s="180">
        <v>4</v>
      </c>
      <c r="E2476" s="180" t="s">
        <v>233</v>
      </c>
      <c r="F2476" s="181">
        <v>5</v>
      </c>
      <c r="G2476" s="180" t="s">
        <v>196</v>
      </c>
      <c r="H2476" s="180">
        <v>603</v>
      </c>
      <c r="I2476" s="180" t="s">
        <v>197</v>
      </c>
      <c r="J2476" s="180" t="s">
        <v>126</v>
      </c>
      <c r="K2476" s="180" t="s">
        <v>198</v>
      </c>
      <c r="L2476" s="180">
        <v>460</v>
      </c>
      <c r="M2476" s="180" t="s">
        <v>199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305</v>
      </c>
      <c r="U2476" s="182"/>
    </row>
    <row r="2477" spans="1:21" x14ac:dyDescent="0.35">
      <c r="A2477" s="180">
        <v>5</v>
      </c>
      <c r="B2477" s="180" t="s">
        <v>182</v>
      </c>
      <c r="C2477" s="177">
        <v>2020</v>
      </c>
      <c r="D2477" s="180">
        <v>4</v>
      </c>
      <c r="E2477" s="180" t="s">
        <v>233</v>
      </c>
      <c r="F2477" s="181">
        <v>6</v>
      </c>
      <c r="G2477" s="180" t="s">
        <v>193</v>
      </c>
      <c r="H2477" s="180">
        <v>619</v>
      </c>
      <c r="I2477" s="180" t="s">
        <v>278</v>
      </c>
      <c r="J2477" s="180" t="s">
        <v>279</v>
      </c>
      <c r="K2477" s="180" t="s">
        <v>213</v>
      </c>
      <c r="L2477" s="180">
        <v>4562</v>
      </c>
      <c r="M2477" s="180" t="s">
        <v>212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305</v>
      </c>
      <c r="U2477" s="182"/>
    </row>
    <row r="2478" spans="1:21" x14ac:dyDescent="0.35">
      <c r="A2478" s="180">
        <v>5</v>
      </c>
      <c r="B2478" s="180" t="s">
        <v>182</v>
      </c>
      <c r="C2478" s="177">
        <v>2020</v>
      </c>
      <c r="D2478" s="180">
        <v>4</v>
      </c>
      <c r="E2478" s="180" t="s">
        <v>233</v>
      </c>
      <c r="F2478" s="181">
        <v>1</v>
      </c>
      <c r="G2478" s="180" t="s">
        <v>184</v>
      </c>
      <c r="H2478" s="180">
        <v>2</v>
      </c>
      <c r="I2478" s="180" t="s">
        <v>265</v>
      </c>
      <c r="J2478" s="180" t="s">
        <v>122</v>
      </c>
      <c r="K2478" s="180" t="s">
        <v>231</v>
      </c>
      <c r="L2478" s="180">
        <v>200</v>
      </c>
      <c r="M2478" s="180" t="s">
        <v>211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305</v>
      </c>
      <c r="U2478" s="182"/>
    </row>
    <row r="2479" spans="1:21" x14ac:dyDescent="0.35">
      <c r="A2479" s="180">
        <v>5</v>
      </c>
      <c r="B2479" s="180" t="s">
        <v>182</v>
      </c>
      <c r="C2479" s="177">
        <v>2020</v>
      </c>
      <c r="D2479" s="180">
        <v>4</v>
      </c>
      <c r="E2479" s="180" t="s">
        <v>233</v>
      </c>
      <c r="F2479" s="181">
        <v>3</v>
      </c>
      <c r="G2479" s="180" t="s">
        <v>190</v>
      </c>
      <c r="H2479" s="180">
        <v>9</v>
      </c>
      <c r="I2479" s="180" t="s">
        <v>276</v>
      </c>
      <c r="J2479" s="180" t="s">
        <v>118</v>
      </c>
      <c r="K2479" s="180" t="s">
        <v>237</v>
      </c>
      <c r="L2479" s="180">
        <v>300</v>
      </c>
      <c r="M2479" s="180" t="s">
        <v>192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305</v>
      </c>
      <c r="U2479" s="182"/>
    </row>
    <row r="2480" spans="1:21" x14ac:dyDescent="0.35">
      <c r="A2480" s="180">
        <v>5</v>
      </c>
      <c r="B2480" s="180" t="s">
        <v>182</v>
      </c>
      <c r="C2480" s="177">
        <v>2020</v>
      </c>
      <c r="D2480" s="180">
        <v>4</v>
      </c>
      <c r="E2480" s="180" t="s">
        <v>233</v>
      </c>
      <c r="F2480" s="181">
        <v>5</v>
      </c>
      <c r="G2480" s="180" t="s">
        <v>196</v>
      </c>
      <c r="H2480" s="180">
        <v>954</v>
      </c>
      <c r="I2480" s="180" t="s">
        <v>238</v>
      </c>
      <c r="J2480" s="180" t="s">
        <v>120</v>
      </c>
      <c r="K2480" s="180" t="s">
        <v>217</v>
      </c>
      <c r="L2480" s="180">
        <v>4552</v>
      </c>
      <c r="M2480" s="180" t="s">
        <v>277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305</v>
      </c>
      <c r="U2480" s="182"/>
    </row>
    <row r="2481" spans="1:21" x14ac:dyDescent="0.35">
      <c r="A2481" s="180">
        <v>5</v>
      </c>
      <c r="B2481" s="180" t="s">
        <v>182</v>
      </c>
      <c r="C2481" s="177">
        <v>2020</v>
      </c>
      <c r="D2481" s="180">
        <v>4</v>
      </c>
      <c r="E2481" s="180" t="s">
        <v>233</v>
      </c>
      <c r="F2481" s="181">
        <v>5</v>
      </c>
      <c r="G2481" s="180" t="s">
        <v>196</v>
      </c>
      <c r="H2481" s="180">
        <v>951</v>
      </c>
      <c r="I2481" s="180" t="s">
        <v>251</v>
      </c>
      <c r="J2481" s="180" t="s">
        <v>127</v>
      </c>
      <c r="K2481" s="180" t="s">
        <v>250</v>
      </c>
      <c r="L2481" s="180">
        <v>4552</v>
      </c>
      <c r="M2481" s="180" t="s">
        <v>277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305</v>
      </c>
      <c r="U2481" s="182"/>
    </row>
    <row r="2482" spans="1:21" x14ac:dyDescent="0.35">
      <c r="A2482" s="180">
        <v>5</v>
      </c>
      <c r="B2482" s="180" t="s">
        <v>182</v>
      </c>
      <c r="C2482" s="177">
        <v>2020</v>
      </c>
      <c r="D2482" s="180">
        <v>4</v>
      </c>
      <c r="E2482" s="180" t="s">
        <v>233</v>
      </c>
      <c r="F2482" s="181">
        <v>3</v>
      </c>
      <c r="G2482" s="180" t="s">
        <v>190</v>
      </c>
      <c r="H2482" s="180">
        <v>12</v>
      </c>
      <c r="I2482" s="180" t="s">
        <v>302</v>
      </c>
      <c r="J2482" s="180" t="s">
        <v>127</v>
      </c>
      <c r="K2482" s="180" t="s">
        <v>250</v>
      </c>
      <c r="L2482" s="180">
        <v>300</v>
      </c>
      <c r="M2482" s="180" t="s">
        <v>192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305</v>
      </c>
      <c r="U2482" s="182"/>
    </row>
    <row r="2483" spans="1:21" x14ac:dyDescent="0.35">
      <c r="A2483" s="180">
        <v>5</v>
      </c>
      <c r="B2483" s="180" t="s">
        <v>182</v>
      </c>
      <c r="C2483" s="177">
        <v>2020</v>
      </c>
      <c r="D2483" s="180">
        <v>4</v>
      </c>
      <c r="E2483" s="180" t="s">
        <v>233</v>
      </c>
      <c r="F2483" s="181">
        <v>5</v>
      </c>
      <c r="G2483" s="180" t="s">
        <v>196</v>
      </c>
      <c r="H2483" s="180">
        <v>11</v>
      </c>
      <c r="I2483" s="180" t="s">
        <v>284</v>
      </c>
      <c r="J2483" s="180" t="s">
        <v>116</v>
      </c>
      <c r="K2483" s="180" t="s">
        <v>186</v>
      </c>
      <c r="L2483" s="180">
        <v>460</v>
      </c>
      <c r="M2483" s="180" t="s">
        <v>199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305</v>
      </c>
      <c r="U2483" s="182"/>
    </row>
    <row r="2484" spans="1:21" x14ac:dyDescent="0.35">
      <c r="A2484" s="180">
        <v>4</v>
      </c>
      <c r="B2484" s="180" t="s">
        <v>188</v>
      </c>
      <c r="C2484" s="177">
        <v>2020</v>
      </c>
      <c r="D2484" s="180">
        <v>4</v>
      </c>
      <c r="E2484" s="180" t="s">
        <v>233</v>
      </c>
      <c r="F2484" s="181">
        <v>3</v>
      </c>
      <c r="G2484" s="180" t="s">
        <v>190</v>
      </c>
      <c r="H2484" s="180">
        <v>952</v>
      </c>
      <c r="I2484" s="180" t="s">
        <v>236</v>
      </c>
      <c r="J2484" s="180" t="s">
        <v>118</v>
      </c>
      <c r="K2484" s="180" t="s">
        <v>237</v>
      </c>
      <c r="L2484" s="180">
        <v>4532</v>
      </c>
      <c r="M2484" s="180" t="s">
        <v>201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305</v>
      </c>
      <c r="U2484" s="182"/>
    </row>
    <row r="2485" spans="1:21" x14ac:dyDescent="0.35">
      <c r="A2485" s="180">
        <v>4</v>
      </c>
      <c r="B2485" s="180" t="s">
        <v>188</v>
      </c>
      <c r="C2485" s="177">
        <v>2020</v>
      </c>
      <c r="D2485" s="180">
        <v>4</v>
      </c>
      <c r="E2485" s="180" t="s">
        <v>233</v>
      </c>
      <c r="F2485" s="181">
        <v>3</v>
      </c>
      <c r="G2485" s="180" t="s">
        <v>190</v>
      </c>
      <c r="H2485" s="180">
        <v>616</v>
      </c>
      <c r="I2485" s="180" t="s">
        <v>200</v>
      </c>
      <c r="J2485" s="180" t="s">
        <v>126</v>
      </c>
      <c r="K2485" s="180" t="s">
        <v>198</v>
      </c>
      <c r="L2485" s="180">
        <v>4532</v>
      </c>
      <c r="M2485" s="180" t="s">
        <v>201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305</v>
      </c>
      <c r="U2485" s="182"/>
    </row>
    <row r="2486" spans="1:21" x14ac:dyDescent="0.35">
      <c r="A2486" s="180">
        <v>5</v>
      </c>
      <c r="B2486" s="180" t="s">
        <v>182</v>
      </c>
      <c r="C2486" s="177">
        <v>2020</v>
      </c>
      <c r="D2486" s="180">
        <v>4</v>
      </c>
      <c r="E2486" s="180" t="s">
        <v>233</v>
      </c>
      <c r="F2486" s="181">
        <v>79</v>
      </c>
      <c r="G2486" s="180" t="s">
        <v>213</v>
      </c>
      <c r="H2486" s="180">
        <v>18</v>
      </c>
      <c r="I2486" s="180" t="s">
        <v>216</v>
      </c>
      <c r="J2486" s="180" t="s">
        <v>120</v>
      </c>
      <c r="K2486" s="180" t="s">
        <v>217</v>
      </c>
      <c r="L2486" s="180">
        <v>1579</v>
      </c>
      <c r="M2486" s="180" t="s">
        <v>272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305</v>
      </c>
      <c r="U2486" s="182"/>
    </row>
    <row r="2487" spans="1:21" x14ac:dyDescent="0.35">
      <c r="A2487" s="180">
        <v>4</v>
      </c>
      <c r="B2487" s="180" t="s">
        <v>188</v>
      </c>
      <c r="C2487" s="177">
        <v>2020</v>
      </c>
      <c r="D2487" s="180">
        <v>4</v>
      </c>
      <c r="E2487" s="180" t="s">
        <v>233</v>
      </c>
      <c r="F2487" s="181">
        <v>3</v>
      </c>
      <c r="G2487" s="180" t="s">
        <v>190</v>
      </c>
      <c r="H2487" s="180">
        <v>955</v>
      </c>
      <c r="I2487" s="180" t="s">
        <v>283</v>
      </c>
      <c r="J2487" s="180" t="s">
        <v>128</v>
      </c>
      <c r="K2487" s="180" t="s">
        <v>264</v>
      </c>
      <c r="L2487" s="180">
        <v>4532</v>
      </c>
      <c r="M2487" s="180" t="s">
        <v>201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305</v>
      </c>
      <c r="U2487" s="182"/>
    </row>
    <row r="2488" spans="1:21" x14ac:dyDescent="0.35">
      <c r="A2488" s="180">
        <v>4</v>
      </c>
      <c r="B2488" s="180" t="s">
        <v>188</v>
      </c>
      <c r="C2488" s="177">
        <v>2020</v>
      </c>
      <c r="D2488" s="180">
        <v>4</v>
      </c>
      <c r="E2488" s="180" t="s">
        <v>233</v>
      </c>
      <c r="F2488" s="181">
        <v>1</v>
      </c>
      <c r="G2488" s="180" t="s">
        <v>184</v>
      </c>
      <c r="H2488" s="180">
        <v>903</v>
      </c>
      <c r="I2488" s="180" t="s">
        <v>240</v>
      </c>
      <c r="J2488" s="180" t="s">
        <v>122</v>
      </c>
      <c r="K2488" s="180" t="s">
        <v>231</v>
      </c>
      <c r="L2488" s="180">
        <v>4512</v>
      </c>
      <c r="M2488" s="180" t="s">
        <v>187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305</v>
      </c>
      <c r="U2488" s="182"/>
    </row>
    <row r="2489" spans="1:21" x14ac:dyDescent="0.35">
      <c r="A2489" s="180">
        <v>5</v>
      </c>
      <c r="B2489" s="180" t="s">
        <v>182</v>
      </c>
      <c r="C2489" s="177">
        <v>2020</v>
      </c>
      <c r="D2489" s="180">
        <v>4</v>
      </c>
      <c r="E2489" s="180" t="s">
        <v>233</v>
      </c>
      <c r="F2489" s="181">
        <v>1</v>
      </c>
      <c r="G2489" s="180" t="s">
        <v>184</v>
      </c>
      <c r="H2489" s="180">
        <v>6</v>
      </c>
      <c r="I2489" s="180" t="s">
        <v>257</v>
      </c>
      <c r="J2489" s="180" t="s">
        <v>123</v>
      </c>
      <c r="K2489" s="180" t="s">
        <v>243</v>
      </c>
      <c r="L2489" s="180">
        <v>200</v>
      </c>
      <c r="M2489" s="180" t="s">
        <v>211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305</v>
      </c>
      <c r="U2489" s="182"/>
    </row>
    <row r="2490" spans="1:21" x14ac:dyDescent="0.35">
      <c r="A2490" s="180">
        <v>5</v>
      </c>
      <c r="B2490" s="180" t="s">
        <v>182</v>
      </c>
      <c r="C2490" s="177">
        <v>2020</v>
      </c>
      <c r="D2490" s="180">
        <v>4</v>
      </c>
      <c r="E2490" s="180" t="s">
        <v>233</v>
      </c>
      <c r="F2490" s="181">
        <v>1</v>
      </c>
      <c r="G2490" s="180" t="s">
        <v>184</v>
      </c>
      <c r="H2490" s="180">
        <v>603</v>
      </c>
      <c r="I2490" s="180" t="s">
        <v>197</v>
      </c>
      <c r="J2490" s="180" t="s">
        <v>126</v>
      </c>
      <c r="K2490" s="180" t="s">
        <v>198</v>
      </c>
      <c r="L2490" s="180">
        <v>200</v>
      </c>
      <c r="M2490" s="180" t="s">
        <v>211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305</v>
      </c>
      <c r="U2490" s="182"/>
    </row>
    <row r="2491" spans="1:21" x14ac:dyDescent="0.35">
      <c r="A2491" s="180">
        <v>5</v>
      </c>
      <c r="B2491" s="180" t="s">
        <v>182</v>
      </c>
      <c r="C2491" s="177">
        <v>2020</v>
      </c>
      <c r="D2491" s="180">
        <v>4</v>
      </c>
      <c r="E2491" s="180" t="s">
        <v>233</v>
      </c>
      <c r="F2491" s="181">
        <v>10</v>
      </c>
      <c r="G2491" s="180" t="s">
        <v>239</v>
      </c>
      <c r="H2491" s="180">
        <v>603</v>
      </c>
      <c r="I2491" s="180" t="s">
        <v>197</v>
      </c>
      <c r="J2491" s="180" t="s">
        <v>126</v>
      </c>
      <c r="K2491" s="180" t="s">
        <v>198</v>
      </c>
      <c r="L2491" s="180">
        <v>207</v>
      </c>
      <c r="M2491" s="180" t="s">
        <v>244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305</v>
      </c>
      <c r="U2491" s="182"/>
    </row>
    <row r="2492" spans="1:21" x14ac:dyDescent="0.35">
      <c r="A2492" s="180">
        <v>5</v>
      </c>
      <c r="B2492" s="180" t="s">
        <v>182</v>
      </c>
      <c r="C2492" s="177">
        <v>2020</v>
      </c>
      <c r="D2492" s="180">
        <v>4</v>
      </c>
      <c r="E2492" s="180" t="s">
        <v>233</v>
      </c>
      <c r="F2492" s="181">
        <v>6</v>
      </c>
      <c r="G2492" s="180" t="s">
        <v>193</v>
      </c>
      <c r="H2492" s="180">
        <v>608</v>
      </c>
      <c r="I2492" s="180" t="s">
        <v>291</v>
      </c>
      <c r="J2492" s="180" t="s">
        <v>279</v>
      </c>
      <c r="K2492" s="180" t="s">
        <v>213</v>
      </c>
      <c r="L2492" s="180">
        <v>700</v>
      </c>
      <c r="M2492" s="180" t="s">
        <v>194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305</v>
      </c>
      <c r="U2492" s="182"/>
    </row>
    <row r="2493" spans="1:21" x14ac:dyDescent="0.35">
      <c r="A2493" s="180">
        <v>5</v>
      </c>
      <c r="B2493" s="180" t="s">
        <v>182</v>
      </c>
      <c r="C2493" s="177">
        <v>2020</v>
      </c>
      <c r="D2493" s="180">
        <v>4</v>
      </c>
      <c r="E2493" s="180" t="s">
        <v>233</v>
      </c>
      <c r="F2493" s="181">
        <v>75</v>
      </c>
      <c r="G2493" s="180" t="s">
        <v>213</v>
      </c>
      <c r="H2493" s="180">
        <v>701</v>
      </c>
      <c r="I2493" s="180" t="s">
        <v>207</v>
      </c>
      <c r="J2493" s="180" t="s">
        <v>208</v>
      </c>
      <c r="K2493" s="180" t="s">
        <v>209</v>
      </c>
      <c r="L2493" s="180">
        <v>1575</v>
      </c>
      <c r="M2493" s="180" t="s">
        <v>219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305</v>
      </c>
      <c r="U2493" s="182"/>
    </row>
    <row r="2494" spans="1:21" x14ac:dyDescent="0.35">
      <c r="A2494" s="180">
        <v>4</v>
      </c>
      <c r="B2494" s="180" t="s">
        <v>188</v>
      </c>
      <c r="C2494" s="177">
        <v>2020</v>
      </c>
      <c r="D2494" s="180">
        <v>4</v>
      </c>
      <c r="E2494" s="180" t="s">
        <v>233</v>
      </c>
      <c r="F2494" s="181">
        <v>1</v>
      </c>
      <c r="G2494" s="180" t="s">
        <v>184</v>
      </c>
      <c r="H2494" s="180">
        <v>1</v>
      </c>
      <c r="I2494" s="180" t="s">
        <v>230</v>
      </c>
      <c r="J2494" s="180" t="s">
        <v>122</v>
      </c>
      <c r="K2494" s="180" t="s">
        <v>231</v>
      </c>
      <c r="L2494" s="180">
        <v>200</v>
      </c>
      <c r="M2494" s="180" t="s">
        <v>211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305</v>
      </c>
      <c r="U2494" s="182"/>
    </row>
    <row r="2495" spans="1:21" x14ac:dyDescent="0.35">
      <c r="A2495" s="180">
        <v>5</v>
      </c>
      <c r="B2495" s="180" t="s">
        <v>182</v>
      </c>
      <c r="C2495" s="177">
        <v>2020</v>
      </c>
      <c r="D2495" s="180">
        <v>4</v>
      </c>
      <c r="E2495" s="180" t="s">
        <v>233</v>
      </c>
      <c r="F2495" s="181">
        <v>60</v>
      </c>
      <c r="G2495" s="180" t="s">
        <v>213</v>
      </c>
      <c r="H2495" s="180">
        <v>600</v>
      </c>
      <c r="I2495" s="180" t="s">
        <v>267</v>
      </c>
      <c r="J2495" s="180" t="s">
        <v>124</v>
      </c>
      <c r="K2495" s="180" t="s">
        <v>262</v>
      </c>
      <c r="L2495" s="180">
        <v>360</v>
      </c>
      <c r="M2495" s="180" t="s">
        <v>226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305</v>
      </c>
      <c r="U2495" s="182"/>
    </row>
    <row r="2496" spans="1:21" x14ac:dyDescent="0.35">
      <c r="A2496" s="180">
        <v>5</v>
      </c>
      <c r="B2496" s="180" t="s">
        <v>182</v>
      </c>
      <c r="C2496" s="177">
        <v>2020</v>
      </c>
      <c r="D2496" s="180">
        <v>4</v>
      </c>
      <c r="E2496" s="180" t="s">
        <v>233</v>
      </c>
      <c r="F2496" s="181">
        <v>6</v>
      </c>
      <c r="G2496" s="180" t="s">
        <v>193</v>
      </c>
      <c r="H2496" s="180">
        <v>600</v>
      </c>
      <c r="I2496" s="180" t="s">
        <v>267</v>
      </c>
      <c r="J2496" s="180" t="s">
        <v>124</v>
      </c>
      <c r="K2496" s="180" t="s">
        <v>262</v>
      </c>
      <c r="L2496" s="180">
        <v>700</v>
      </c>
      <c r="M2496" s="180" t="s">
        <v>194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305</v>
      </c>
      <c r="U2496" s="182"/>
    </row>
    <row r="2497" spans="1:21" x14ac:dyDescent="0.35">
      <c r="A2497" s="180">
        <v>5</v>
      </c>
      <c r="B2497" s="180" t="s">
        <v>182</v>
      </c>
      <c r="C2497" s="180">
        <v>2020</v>
      </c>
      <c r="D2497" s="180">
        <v>4</v>
      </c>
      <c r="E2497" s="180" t="s">
        <v>233</v>
      </c>
      <c r="F2497" s="181">
        <v>3</v>
      </c>
      <c r="G2497" s="180" t="s">
        <v>190</v>
      </c>
      <c r="H2497" s="180">
        <v>952</v>
      </c>
      <c r="I2497" s="180" t="s">
        <v>236</v>
      </c>
      <c r="J2497" s="180" t="s">
        <v>118</v>
      </c>
      <c r="K2497" s="180" t="s">
        <v>237</v>
      </c>
      <c r="L2497" s="180">
        <v>4532</v>
      </c>
      <c r="M2497" s="180" t="s">
        <v>201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305</v>
      </c>
      <c r="U2497" s="182"/>
    </row>
    <row r="2498" spans="1:21" x14ac:dyDescent="0.35">
      <c r="A2498" s="180">
        <v>5</v>
      </c>
      <c r="B2498" s="180" t="s">
        <v>182</v>
      </c>
      <c r="C2498" s="180">
        <v>2020</v>
      </c>
      <c r="D2498" s="180">
        <v>4</v>
      </c>
      <c r="E2498" s="180" t="s">
        <v>233</v>
      </c>
      <c r="F2498" s="181">
        <v>75</v>
      </c>
      <c r="G2498" s="180" t="s">
        <v>213</v>
      </c>
      <c r="H2498" s="180">
        <v>950</v>
      </c>
      <c r="I2498" s="180" t="s">
        <v>185</v>
      </c>
      <c r="J2498" s="180" t="s">
        <v>116</v>
      </c>
      <c r="K2498" s="180" t="s">
        <v>186</v>
      </c>
      <c r="L2498" s="180">
        <v>4575</v>
      </c>
      <c r="M2498" s="180" t="s">
        <v>213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305</v>
      </c>
      <c r="U2498" s="182"/>
    </row>
    <row r="2499" spans="1:21" x14ac:dyDescent="0.35">
      <c r="A2499" s="180">
        <v>5</v>
      </c>
      <c r="B2499" s="180" t="s">
        <v>182</v>
      </c>
      <c r="C2499" s="180">
        <v>2020</v>
      </c>
      <c r="D2499" s="180">
        <v>4</v>
      </c>
      <c r="E2499" s="180" t="s">
        <v>233</v>
      </c>
      <c r="F2499" s="181">
        <v>77</v>
      </c>
      <c r="G2499" s="180" t="s">
        <v>213</v>
      </c>
      <c r="H2499" s="180">
        <v>950</v>
      </c>
      <c r="I2499" s="180" t="s">
        <v>185</v>
      </c>
      <c r="J2499" s="180" t="s">
        <v>116</v>
      </c>
      <c r="K2499" s="180" t="s">
        <v>186</v>
      </c>
      <c r="L2499" s="180">
        <v>4577</v>
      </c>
      <c r="M2499" s="180" t="s">
        <v>213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305</v>
      </c>
      <c r="U2499" s="182"/>
    </row>
    <row r="2500" spans="1:21" x14ac:dyDescent="0.35">
      <c r="A2500" s="180">
        <v>5</v>
      </c>
      <c r="B2500" s="180" t="s">
        <v>182</v>
      </c>
      <c r="C2500" s="180">
        <v>2020</v>
      </c>
      <c r="D2500" s="180">
        <v>4</v>
      </c>
      <c r="E2500" s="180" t="s">
        <v>233</v>
      </c>
      <c r="F2500" s="181">
        <v>5</v>
      </c>
      <c r="G2500" s="180" t="s">
        <v>196</v>
      </c>
      <c r="H2500" s="180">
        <v>5</v>
      </c>
      <c r="I2500" s="180" t="s">
        <v>191</v>
      </c>
      <c r="J2500" s="180" t="s">
        <v>116</v>
      </c>
      <c r="K2500" s="180" t="s">
        <v>186</v>
      </c>
      <c r="L2500" s="180">
        <v>460</v>
      </c>
      <c r="M2500" s="180" t="s">
        <v>199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305</v>
      </c>
      <c r="U2500" s="182"/>
    </row>
    <row r="2501" spans="1:21" x14ac:dyDescent="0.35">
      <c r="A2501" s="180">
        <v>5</v>
      </c>
      <c r="B2501" s="180" t="s">
        <v>182</v>
      </c>
      <c r="C2501" s="180">
        <v>2020</v>
      </c>
      <c r="D2501" s="180">
        <v>4</v>
      </c>
      <c r="E2501" s="180" t="s">
        <v>233</v>
      </c>
      <c r="F2501" s="181">
        <v>72</v>
      </c>
      <c r="G2501" s="180" t="s">
        <v>213</v>
      </c>
      <c r="H2501" s="180">
        <v>5</v>
      </c>
      <c r="I2501" s="180" t="s">
        <v>191</v>
      </c>
      <c r="J2501" s="180" t="s">
        <v>116</v>
      </c>
      <c r="K2501" s="180" t="s">
        <v>186</v>
      </c>
      <c r="L2501" s="180">
        <v>1572</v>
      </c>
      <c r="M2501" s="180" t="s">
        <v>232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305</v>
      </c>
      <c r="U2501" s="182"/>
    </row>
    <row r="2502" spans="1:21" x14ac:dyDescent="0.35">
      <c r="A2502" s="180">
        <v>5</v>
      </c>
      <c r="B2502" s="180" t="s">
        <v>182</v>
      </c>
      <c r="C2502" s="180">
        <v>2020</v>
      </c>
      <c r="D2502" s="180">
        <v>4</v>
      </c>
      <c r="E2502" s="180" t="s">
        <v>233</v>
      </c>
      <c r="F2502" s="181">
        <v>3</v>
      </c>
      <c r="G2502" s="180" t="s">
        <v>190</v>
      </c>
      <c r="H2502" s="180">
        <v>616</v>
      </c>
      <c r="I2502" s="180" t="s">
        <v>200</v>
      </c>
      <c r="J2502" s="180" t="s">
        <v>126</v>
      </c>
      <c r="K2502" s="180" t="s">
        <v>198</v>
      </c>
      <c r="L2502" s="180">
        <v>4532</v>
      </c>
      <c r="M2502" s="180" t="s">
        <v>201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305</v>
      </c>
      <c r="U2502" s="182"/>
    </row>
    <row r="2503" spans="1:21" x14ac:dyDescent="0.35">
      <c r="A2503" s="180">
        <v>4</v>
      </c>
      <c r="B2503" s="180" t="s">
        <v>188</v>
      </c>
      <c r="C2503" s="180">
        <v>2020</v>
      </c>
      <c r="D2503" s="180">
        <v>4</v>
      </c>
      <c r="E2503" s="180" t="s">
        <v>233</v>
      </c>
      <c r="F2503" s="181">
        <v>5</v>
      </c>
      <c r="G2503" s="180" t="s">
        <v>196</v>
      </c>
      <c r="H2503" s="180">
        <v>18</v>
      </c>
      <c r="I2503" s="180" t="s">
        <v>216</v>
      </c>
      <c r="J2503" s="180" t="s">
        <v>120</v>
      </c>
      <c r="K2503" s="180" t="s">
        <v>217</v>
      </c>
      <c r="L2503" s="180">
        <v>460</v>
      </c>
      <c r="M2503" s="180" t="s">
        <v>199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305</v>
      </c>
      <c r="U2503" s="182"/>
    </row>
    <row r="2504" spans="1:21" x14ac:dyDescent="0.35">
      <c r="A2504" s="180">
        <v>5</v>
      </c>
      <c r="B2504" s="180" t="s">
        <v>182</v>
      </c>
      <c r="C2504" s="180">
        <v>2020</v>
      </c>
      <c r="D2504" s="180">
        <v>4</v>
      </c>
      <c r="E2504" s="180" t="s">
        <v>233</v>
      </c>
      <c r="F2504" s="181">
        <v>3</v>
      </c>
      <c r="G2504" s="180" t="s">
        <v>190</v>
      </c>
      <c r="H2504" s="180">
        <v>700</v>
      </c>
      <c r="I2504" s="180" t="s">
        <v>274</v>
      </c>
      <c r="J2504" s="180" t="s">
        <v>208</v>
      </c>
      <c r="K2504" s="180" t="s">
        <v>209</v>
      </c>
      <c r="L2504" s="180">
        <v>300</v>
      </c>
      <c r="M2504" s="180" t="s">
        <v>192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305</v>
      </c>
      <c r="U2504" s="182"/>
    </row>
    <row r="2505" spans="1:21" x14ac:dyDescent="0.35">
      <c r="A2505" s="180">
        <v>5</v>
      </c>
      <c r="B2505" s="180" t="s">
        <v>182</v>
      </c>
      <c r="C2505" s="180">
        <v>2020</v>
      </c>
      <c r="D2505" s="180">
        <v>4</v>
      </c>
      <c r="E2505" s="180" t="s">
        <v>233</v>
      </c>
      <c r="F2505" s="181">
        <v>79</v>
      </c>
      <c r="G2505" s="180" t="s">
        <v>213</v>
      </c>
      <c r="H2505" s="180">
        <v>153</v>
      </c>
      <c r="I2505" s="180" t="s">
        <v>270</v>
      </c>
      <c r="J2505" s="180" t="s">
        <v>271</v>
      </c>
      <c r="K2505" s="180" t="s">
        <v>271</v>
      </c>
      <c r="L2505" s="180">
        <v>1579</v>
      </c>
      <c r="M2505" s="180" t="s">
        <v>272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305</v>
      </c>
      <c r="U2505" s="182"/>
    </row>
    <row r="2506" spans="1:21" x14ac:dyDescent="0.35">
      <c r="A2506" s="180">
        <v>5</v>
      </c>
      <c r="B2506" s="180" t="s">
        <v>182</v>
      </c>
      <c r="C2506" s="180">
        <v>2020</v>
      </c>
      <c r="D2506" s="180">
        <v>4</v>
      </c>
      <c r="E2506" s="180" t="s">
        <v>233</v>
      </c>
      <c r="F2506" s="181">
        <v>3</v>
      </c>
      <c r="G2506" s="180" t="s">
        <v>190</v>
      </c>
      <c r="H2506" s="180">
        <v>11</v>
      </c>
      <c r="I2506" s="180" t="s">
        <v>284</v>
      </c>
      <c r="J2506" s="180" t="s">
        <v>116</v>
      </c>
      <c r="K2506" s="180" t="s">
        <v>186</v>
      </c>
      <c r="L2506" s="180">
        <v>300</v>
      </c>
      <c r="M2506" s="180" t="s">
        <v>192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305</v>
      </c>
      <c r="U2506" s="182"/>
    </row>
    <row r="2507" spans="1:21" x14ac:dyDescent="0.35">
      <c r="A2507" s="180">
        <v>5</v>
      </c>
      <c r="B2507" s="180" t="s">
        <v>182</v>
      </c>
      <c r="C2507" s="180">
        <v>2020</v>
      </c>
      <c r="D2507" s="180">
        <v>4</v>
      </c>
      <c r="E2507" s="180" t="s">
        <v>233</v>
      </c>
      <c r="F2507" s="181">
        <v>3</v>
      </c>
      <c r="G2507" s="180" t="s">
        <v>190</v>
      </c>
      <c r="H2507" s="180">
        <v>903</v>
      </c>
      <c r="I2507" s="180" t="s">
        <v>240</v>
      </c>
      <c r="J2507" s="180" t="s">
        <v>122</v>
      </c>
      <c r="K2507" s="180" t="s">
        <v>231</v>
      </c>
      <c r="L2507" s="180">
        <v>4532</v>
      </c>
      <c r="M2507" s="180" t="s">
        <v>201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305</v>
      </c>
      <c r="U2507" s="182"/>
    </row>
    <row r="2508" spans="1:21" x14ac:dyDescent="0.35">
      <c r="A2508" s="180">
        <v>5</v>
      </c>
      <c r="B2508" s="180" t="s">
        <v>182</v>
      </c>
      <c r="C2508" s="180">
        <v>2020</v>
      </c>
      <c r="D2508" s="180">
        <v>4</v>
      </c>
      <c r="E2508" s="180" t="s">
        <v>233</v>
      </c>
      <c r="F2508" s="181">
        <v>72</v>
      </c>
      <c r="G2508" s="180" t="s">
        <v>213</v>
      </c>
      <c r="H2508" s="180">
        <v>1</v>
      </c>
      <c r="I2508" s="180" t="s">
        <v>230</v>
      </c>
      <c r="J2508" s="180" t="s">
        <v>122</v>
      </c>
      <c r="K2508" s="180" t="s">
        <v>231</v>
      </c>
      <c r="L2508" s="180">
        <v>1572</v>
      </c>
      <c r="M2508" s="180" t="s">
        <v>232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305</v>
      </c>
      <c r="U2508" s="182"/>
    </row>
    <row r="2509" spans="1:21" x14ac:dyDescent="0.35">
      <c r="A2509" s="180">
        <v>5</v>
      </c>
      <c r="B2509" s="180" t="s">
        <v>182</v>
      </c>
      <c r="C2509" s="180">
        <v>2020</v>
      </c>
      <c r="D2509" s="180">
        <v>4</v>
      </c>
      <c r="E2509" s="180" t="s">
        <v>233</v>
      </c>
      <c r="F2509" s="181">
        <v>1</v>
      </c>
      <c r="G2509" s="180" t="s">
        <v>184</v>
      </c>
      <c r="H2509" s="180">
        <v>7</v>
      </c>
      <c r="I2509" s="180" t="s">
        <v>242</v>
      </c>
      <c r="J2509" s="180" t="s">
        <v>123</v>
      </c>
      <c r="K2509" s="180" t="s">
        <v>243</v>
      </c>
      <c r="L2509" s="180">
        <v>200</v>
      </c>
      <c r="M2509" s="180" t="s">
        <v>211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305</v>
      </c>
      <c r="U2509" s="182"/>
    </row>
    <row r="2510" spans="1:21" x14ac:dyDescent="0.35">
      <c r="A2510" s="180">
        <v>4</v>
      </c>
      <c r="B2510" s="180" t="s">
        <v>188</v>
      </c>
      <c r="C2510" s="180">
        <v>2020</v>
      </c>
      <c r="D2510" s="180">
        <v>4</v>
      </c>
      <c r="E2510" s="180" t="s">
        <v>233</v>
      </c>
      <c r="F2510" s="181">
        <v>10</v>
      </c>
      <c r="G2510" s="180" t="s">
        <v>239</v>
      </c>
      <c r="H2510" s="180">
        <v>1</v>
      </c>
      <c r="I2510" s="180" t="s">
        <v>230</v>
      </c>
      <c r="J2510" s="180" t="s">
        <v>122</v>
      </c>
      <c r="K2510" s="180" t="s">
        <v>231</v>
      </c>
      <c r="L2510" s="180">
        <v>207</v>
      </c>
      <c r="M2510" s="180" t="s">
        <v>244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305</v>
      </c>
      <c r="U2510" s="182"/>
    </row>
    <row r="2511" spans="1:21" x14ac:dyDescent="0.35">
      <c r="A2511" s="180">
        <v>5</v>
      </c>
      <c r="B2511" s="180" t="s">
        <v>182</v>
      </c>
      <c r="C2511" s="180">
        <v>2020</v>
      </c>
      <c r="D2511" s="180">
        <v>4</v>
      </c>
      <c r="E2511" s="180" t="s">
        <v>233</v>
      </c>
      <c r="F2511" s="181">
        <v>3</v>
      </c>
      <c r="G2511" s="180" t="s">
        <v>190</v>
      </c>
      <c r="H2511" s="180">
        <v>701</v>
      </c>
      <c r="I2511" s="180" t="s">
        <v>207</v>
      </c>
      <c r="J2511" s="180" t="s">
        <v>208</v>
      </c>
      <c r="K2511" s="180" t="s">
        <v>209</v>
      </c>
      <c r="L2511" s="180">
        <v>300</v>
      </c>
      <c r="M2511" s="180" t="s">
        <v>192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305</v>
      </c>
      <c r="U2511" s="182"/>
    </row>
    <row r="2512" spans="1:21" x14ac:dyDescent="0.35">
      <c r="A2512" s="180">
        <v>5</v>
      </c>
      <c r="B2512" s="180" t="s">
        <v>182</v>
      </c>
      <c r="C2512" s="180">
        <v>2020</v>
      </c>
      <c r="D2512" s="180">
        <v>4</v>
      </c>
      <c r="E2512" s="180" t="s">
        <v>233</v>
      </c>
      <c r="F2512" s="181">
        <v>10</v>
      </c>
      <c r="G2512" s="180" t="s">
        <v>239</v>
      </c>
      <c r="H2512" s="180">
        <v>301</v>
      </c>
      <c r="I2512" s="180" t="s">
        <v>248</v>
      </c>
      <c r="J2512" s="180" t="s">
        <v>122</v>
      </c>
      <c r="K2512" s="180" t="s">
        <v>231</v>
      </c>
      <c r="L2512" s="180">
        <v>207</v>
      </c>
      <c r="M2512" s="180" t="s">
        <v>244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305</v>
      </c>
      <c r="U2512" s="182"/>
    </row>
    <row r="2513" spans="1:21" x14ac:dyDescent="0.35">
      <c r="A2513" s="180">
        <v>5</v>
      </c>
      <c r="B2513" s="180" t="s">
        <v>182</v>
      </c>
      <c r="C2513" s="180">
        <v>2020</v>
      </c>
      <c r="D2513" s="180">
        <v>4</v>
      </c>
      <c r="E2513" s="180" t="s">
        <v>233</v>
      </c>
      <c r="F2513" s="181">
        <v>3</v>
      </c>
      <c r="G2513" s="180" t="s">
        <v>190</v>
      </c>
      <c r="H2513" s="180">
        <v>18</v>
      </c>
      <c r="I2513" s="180" t="s">
        <v>216</v>
      </c>
      <c r="J2513" s="180" t="s">
        <v>120</v>
      </c>
      <c r="K2513" s="180" t="s">
        <v>217</v>
      </c>
      <c r="L2513" s="180">
        <v>300</v>
      </c>
      <c r="M2513" s="180" t="s">
        <v>192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305</v>
      </c>
      <c r="U2513" s="182"/>
    </row>
    <row r="2514" spans="1:21" x14ac:dyDescent="0.35">
      <c r="A2514" s="180">
        <v>5</v>
      </c>
      <c r="B2514" s="180" t="s">
        <v>182</v>
      </c>
      <c r="C2514" s="180">
        <v>2020</v>
      </c>
      <c r="D2514" s="180">
        <v>4</v>
      </c>
      <c r="E2514" s="180" t="s">
        <v>233</v>
      </c>
      <c r="F2514" s="181">
        <v>1</v>
      </c>
      <c r="G2514" s="180" t="s">
        <v>184</v>
      </c>
      <c r="H2514" s="180">
        <v>10</v>
      </c>
      <c r="I2514" s="180" t="s">
        <v>252</v>
      </c>
      <c r="J2514" s="180" t="s">
        <v>118</v>
      </c>
      <c r="K2514" s="180" t="s">
        <v>237</v>
      </c>
      <c r="L2514" s="180">
        <v>200</v>
      </c>
      <c r="M2514" s="180" t="s">
        <v>211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305</v>
      </c>
      <c r="U2514" s="182"/>
    </row>
    <row r="2515" spans="1:21" x14ac:dyDescent="0.35">
      <c r="A2515" s="180">
        <v>5</v>
      </c>
      <c r="B2515" s="180" t="s">
        <v>182</v>
      </c>
      <c r="C2515" s="180">
        <v>2020</v>
      </c>
      <c r="D2515" s="180">
        <v>4</v>
      </c>
      <c r="E2515" s="180" t="s">
        <v>233</v>
      </c>
      <c r="F2515" s="181">
        <v>1</v>
      </c>
      <c r="G2515" s="180" t="s">
        <v>184</v>
      </c>
      <c r="H2515" s="180">
        <v>18</v>
      </c>
      <c r="I2515" s="180" t="s">
        <v>216</v>
      </c>
      <c r="J2515" s="180" t="s">
        <v>120</v>
      </c>
      <c r="K2515" s="180" t="s">
        <v>217</v>
      </c>
      <c r="L2515" s="180">
        <v>200</v>
      </c>
      <c r="M2515" s="180" t="s">
        <v>211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305</v>
      </c>
      <c r="U2515" s="182"/>
    </row>
    <row r="2516" spans="1:21" x14ac:dyDescent="0.35">
      <c r="A2516" s="180">
        <v>5</v>
      </c>
      <c r="B2516" s="180" t="s">
        <v>182</v>
      </c>
      <c r="C2516" s="180">
        <v>2020</v>
      </c>
      <c r="D2516" s="180">
        <v>4</v>
      </c>
      <c r="E2516" s="180" t="s">
        <v>233</v>
      </c>
      <c r="F2516" s="181">
        <v>3</v>
      </c>
      <c r="G2516" s="180" t="s">
        <v>190</v>
      </c>
      <c r="H2516" s="180">
        <v>8</v>
      </c>
      <c r="I2516" s="180" t="s">
        <v>249</v>
      </c>
      <c r="J2516" s="180" t="s">
        <v>127</v>
      </c>
      <c r="K2516" s="180" t="s">
        <v>250</v>
      </c>
      <c r="L2516" s="180">
        <v>300</v>
      </c>
      <c r="M2516" s="180" t="s">
        <v>192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305</v>
      </c>
      <c r="U2516" s="182"/>
    </row>
    <row r="2517" spans="1:21" x14ac:dyDescent="0.35">
      <c r="A2517" s="180">
        <v>5</v>
      </c>
      <c r="B2517" s="180" t="s">
        <v>182</v>
      </c>
      <c r="C2517" s="180">
        <v>2020</v>
      </c>
      <c r="D2517" s="180">
        <v>4</v>
      </c>
      <c r="E2517" s="180" t="s">
        <v>233</v>
      </c>
      <c r="F2517" s="181">
        <v>5</v>
      </c>
      <c r="G2517" s="180" t="s">
        <v>196</v>
      </c>
      <c r="H2517" s="180">
        <v>8</v>
      </c>
      <c r="I2517" s="180" t="s">
        <v>249</v>
      </c>
      <c r="J2517" s="180" t="s">
        <v>127</v>
      </c>
      <c r="K2517" s="180" t="s">
        <v>250</v>
      </c>
      <c r="L2517" s="180">
        <v>460</v>
      </c>
      <c r="M2517" s="180" t="s">
        <v>199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305</v>
      </c>
      <c r="U2517" s="182"/>
    </row>
    <row r="2518" spans="1:21" x14ac:dyDescent="0.35">
      <c r="A2518" s="180">
        <v>5</v>
      </c>
      <c r="B2518" s="180" t="s">
        <v>182</v>
      </c>
      <c r="C2518" s="180">
        <v>2020</v>
      </c>
      <c r="D2518" s="180">
        <v>4</v>
      </c>
      <c r="E2518" s="180" t="s">
        <v>233</v>
      </c>
      <c r="F2518" s="181">
        <v>1</v>
      </c>
      <c r="G2518" s="180" t="s">
        <v>184</v>
      </c>
      <c r="H2518" s="180">
        <v>950</v>
      </c>
      <c r="I2518" s="180" t="s">
        <v>185</v>
      </c>
      <c r="J2518" s="180" t="s">
        <v>116</v>
      </c>
      <c r="K2518" s="180" t="s">
        <v>186</v>
      </c>
      <c r="L2518" s="180">
        <v>4512</v>
      </c>
      <c r="M2518" s="180" t="s">
        <v>187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305</v>
      </c>
      <c r="U2518" s="182"/>
    </row>
    <row r="2519" spans="1:21" x14ac:dyDescent="0.35">
      <c r="A2519" s="180">
        <v>5</v>
      </c>
      <c r="B2519" s="180" t="s">
        <v>182</v>
      </c>
      <c r="C2519" s="180">
        <v>2020</v>
      </c>
      <c r="D2519" s="180">
        <v>4</v>
      </c>
      <c r="E2519" s="180" t="s">
        <v>233</v>
      </c>
      <c r="F2519" s="181">
        <v>10</v>
      </c>
      <c r="G2519" s="180" t="s">
        <v>239</v>
      </c>
      <c r="H2519" s="180">
        <v>950</v>
      </c>
      <c r="I2519" s="180" t="s">
        <v>185</v>
      </c>
      <c r="J2519" s="180" t="s">
        <v>116</v>
      </c>
      <c r="K2519" s="180" t="s">
        <v>186</v>
      </c>
      <c r="L2519" s="180">
        <v>4513</v>
      </c>
      <c r="M2519" s="180" t="s">
        <v>241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305</v>
      </c>
      <c r="U2519" s="182"/>
    </row>
    <row r="2520" spans="1:21" x14ac:dyDescent="0.35">
      <c r="A2520" s="180">
        <v>4</v>
      </c>
      <c r="B2520" s="180" t="s">
        <v>188</v>
      </c>
      <c r="C2520" s="180">
        <v>2020</v>
      </c>
      <c r="D2520" s="180">
        <v>4</v>
      </c>
      <c r="E2520" s="180" t="s">
        <v>233</v>
      </c>
      <c r="F2520" s="181">
        <v>1</v>
      </c>
      <c r="G2520" s="180" t="s">
        <v>184</v>
      </c>
      <c r="H2520" s="180">
        <v>953</v>
      </c>
      <c r="I2520" s="180" t="s">
        <v>214</v>
      </c>
      <c r="J2520" s="180" t="s">
        <v>119</v>
      </c>
      <c r="K2520" s="180" t="s">
        <v>215</v>
      </c>
      <c r="L2520" s="180">
        <v>4512</v>
      </c>
      <c r="M2520" s="180" t="s">
        <v>187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305</v>
      </c>
      <c r="U2520" s="182"/>
    </row>
    <row r="2521" spans="1:21" x14ac:dyDescent="0.35">
      <c r="A2521" s="180">
        <v>5</v>
      </c>
      <c r="B2521" s="180" t="s">
        <v>182</v>
      </c>
      <c r="C2521" s="180">
        <v>2020</v>
      </c>
      <c r="D2521" s="180">
        <v>4</v>
      </c>
      <c r="E2521" s="180" t="s">
        <v>233</v>
      </c>
      <c r="F2521" s="181">
        <v>3</v>
      </c>
      <c r="G2521" s="180" t="s">
        <v>190</v>
      </c>
      <c r="H2521" s="180">
        <v>20</v>
      </c>
      <c r="I2521" s="180" t="s">
        <v>301</v>
      </c>
      <c r="J2521" s="180" t="s">
        <v>129</v>
      </c>
      <c r="K2521" s="180" t="s">
        <v>206</v>
      </c>
      <c r="L2521" s="180">
        <v>300</v>
      </c>
      <c r="M2521" s="180" t="s">
        <v>192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305</v>
      </c>
      <c r="U2521" s="182"/>
    </row>
    <row r="2522" spans="1:21" x14ac:dyDescent="0.35">
      <c r="A2522" s="180">
        <v>5</v>
      </c>
      <c r="B2522" s="180" t="s">
        <v>182</v>
      </c>
      <c r="C2522" s="180">
        <v>2020</v>
      </c>
      <c r="D2522" s="180">
        <v>4</v>
      </c>
      <c r="E2522" s="180" t="s">
        <v>233</v>
      </c>
      <c r="F2522" s="181">
        <v>1</v>
      </c>
      <c r="G2522" s="180" t="s">
        <v>184</v>
      </c>
      <c r="H2522" s="180">
        <v>5</v>
      </c>
      <c r="I2522" s="180" t="s">
        <v>191</v>
      </c>
      <c r="J2522" s="180" t="s">
        <v>116</v>
      </c>
      <c r="K2522" s="180" t="s">
        <v>186</v>
      </c>
      <c r="L2522" s="180">
        <v>200</v>
      </c>
      <c r="M2522" s="180" t="s">
        <v>211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305</v>
      </c>
      <c r="U2522" s="182"/>
    </row>
    <row r="2523" spans="1:21" x14ac:dyDescent="0.35">
      <c r="A2523" s="180">
        <v>5</v>
      </c>
      <c r="B2523" s="180" t="s">
        <v>182</v>
      </c>
      <c r="C2523" s="180">
        <v>2020</v>
      </c>
      <c r="D2523" s="180">
        <v>4</v>
      </c>
      <c r="E2523" s="180" t="s">
        <v>233</v>
      </c>
      <c r="F2523" s="181">
        <v>3</v>
      </c>
      <c r="G2523" s="180" t="s">
        <v>190</v>
      </c>
      <c r="H2523" s="180">
        <v>5</v>
      </c>
      <c r="I2523" s="180" t="s">
        <v>191</v>
      </c>
      <c r="J2523" s="180" t="s">
        <v>116</v>
      </c>
      <c r="K2523" s="180" t="s">
        <v>186</v>
      </c>
      <c r="L2523" s="180">
        <v>300</v>
      </c>
      <c r="M2523" s="180" t="s">
        <v>192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305</v>
      </c>
      <c r="U2523" s="182"/>
    </row>
    <row r="2524" spans="1:21" x14ac:dyDescent="0.35">
      <c r="A2524" s="180">
        <v>5</v>
      </c>
      <c r="B2524" s="180" t="s">
        <v>182</v>
      </c>
      <c r="C2524" s="180">
        <v>2020</v>
      </c>
      <c r="D2524" s="180">
        <v>4</v>
      </c>
      <c r="E2524" s="180" t="s">
        <v>233</v>
      </c>
      <c r="F2524" s="181">
        <v>6</v>
      </c>
      <c r="G2524" s="180" t="s">
        <v>193</v>
      </c>
      <c r="H2524" s="180">
        <v>627</v>
      </c>
      <c r="I2524" s="180" t="s">
        <v>258</v>
      </c>
      <c r="J2524" s="180" t="s">
        <v>133</v>
      </c>
      <c r="K2524" s="180" t="s">
        <v>213</v>
      </c>
      <c r="L2524" s="180">
        <v>4562</v>
      </c>
      <c r="M2524" s="180" t="s">
        <v>212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305</v>
      </c>
      <c r="U2524" s="182"/>
    </row>
    <row r="2525" spans="1:21" x14ac:dyDescent="0.35">
      <c r="A2525" s="180">
        <v>5</v>
      </c>
      <c r="B2525" s="180" t="s">
        <v>182</v>
      </c>
      <c r="C2525" s="180">
        <v>2020</v>
      </c>
      <c r="D2525" s="180">
        <v>4</v>
      </c>
      <c r="E2525" s="180" t="s">
        <v>233</v>
      </c>
      <c r="F2525" s="181">
        <v>10</v>
      </c>
      <c r="G2525" s="180" t="s">
        <v>239</v>
      </c>
      <c r="H2525" s="180">
        <v>903</v>
      </c>
      <c r="I2525" s="180" t="s">
        <v>240</v>
      </c>
      <c r="J2525" s="180" t="s">
        <v>122</v>
      </c>
      <c r="K2525" s="180" t="s">
        <v>231</v>
      </c>
      <c r="L2525" s="180">
        <v>4513</v>
      </c>
      <c r="M2525" s="180" t="s">
        <v>241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305</v>
      </c>
      <c r="U2525" s="182"/>
    </row>
    <row r="2526" spans="1:21" x14ac:dyDescent="0.35">
      <c r="A2526" s="180">
        <v>5</v>
      </c>
      <c r="B2526" s="180" t="s">
        <v>182</v>
      </c>
      <c r="C2526" s="180">
        <v>2020</v>
      </c>
      <c r="D2526" s="180">
        <v>4</v>
      </c>
      <c r="E2526" s="180" t="s">
        <v>233</v>
      </c>
      <c r="F2526" s="181">
        <v>60</v>
      </c>
      <c r="G2526" s="180" t="s">
        <v>213</v>
      </c>
      <c r="H2526" s="180">
        <v>612</v>
      </c>
      <c r="I2526" s="180" t="s">
        <v>224</v>
      </c>
      <c r="J2526" s="180" t="s">
        <v>117</v>
      </c>
      <c r="K2526" s="180" t="s">
        <v>225</v>
      </c>
      <c r="L2526" s="180">
        <v>360</v>
      </c>
      <c r="M2526" s="180" t="s">
        <v>226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305</v>
      </c>
      <c r="U2526" s="182"/>
    </row>
    <row r="2527" spans="1:21" x14ac:dyDescent="0.35">
      <c r="A2527" s="180">
        <v>5</v>
      </c>
      <c r="B2527" s="180" t="s">
        <v>182</v>
      </c>
      <c r="C2527" s="180">
        <v>2020</v>
      </c>
      <c r="D2527" s="180">
        <v>4</v>
      </c>
      <c r="E2527" s="180" t="s">
        <v>233</v>
      </c>
      <c r="F2527" s="181">
        <v>6</v>
      </c>
      <c r="G2527" s="180" t="s">
        <v>193</v>
      </c>
      <c r="H2527" s="180">
        <v>613</v>
      </c>
      <c r="I2527" s="180" t="s">
        <v>259</v>
      </c>
      <c r="J2527" s="180" t="s">
        <v>117</v>
      </c>
      <c r="K2527" s="180" t="s">
        <v>225</v>
      </c>
      <c r="L2527" s="180">
        <v>700</v>
      </c>
      <c r="M2527" s="180" t="s">
        <v>194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305</v>
      </c>
      <c r="U2527" s="182"/>
    </row>
    <row r="2528" spans="1:21" x14ac:dyDescent="0.35">
      <c r="A2528" s="180">
        <v>5</v>
      </c>
      <c r="B2528" s="180" t="s">
        <v>182</v>
      </c>
      <c r="C2528" s="180">
        <v>2020</v>
      </c>
      <c r="D2528" s="180">
        <v>4</v>
      </c>
      <c r="E2528" s="180" t="s">
        <v>233</v>
      </c>
      <c r="F2528" s="181">
        <v>6</v>
      </c>
      <c r="G2528" s="180" t="s">
        <v>193</v>
      </c>
      <c r="H2528" s="180">
        <v>606</v>
      </c>
      <c r="I2528" s="180" t="s">
        <v>280</v>
      </c>
      <c r="J2528" s="180" t="s">
        <v>131</v>
      </c>
      <c r="K2528" s="180" t="s">
        <v>281</v>
      </c>
      <c r="L2528" s="180">
        <v>700</v>
      </c>
      <c r="M2528" s="180" t="s">
        <v>194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305</v>
      </c>
      <c r="U2528" s="182"/>
    </row>
    <row r="2529" spans="1:21" x14ac:dyDescent="0.35">
      <c r="A2529" s="180">
        <v>5</v>
      </c>
      <c r="B2529" s="180" t="s">
        <v>182</v>
      </c>
      <c r="C2529" s="180">
        <v>2020</v>
      </c>
      <c r="D2529" s="180">
        <v>4</v>
      </c>
      <c r="E2529" s="180" t="s">
        <v>233</v>
      </c>
      <c r="F2529" s="181">
        <v>6</v>
      </c>
      <c r="G2529" s="180" t="s">
        <v>193</v>
      </c>
      <c r="H2529" s="180">
        <v>607</v>
      </c>
      <c r="I2529" s="180" t="s">
        <v>294</v>
      </c>
      <c r="J2529" s="180" t="s">
        <v>131</v>
      </c>
      <c r="K2529" s="180" t="s">
        <v>281</v>
      </c>
      <c r="L2529" s="180">
        <v>700</v>
      </c>
      <c r="M2529" s="180" t="s">
        <v>194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305</v>
      </c>
      <c r="U2529" s="182"/>
    </row>
    <row r="2530" spans="1:21" x14ac:dyDescent="0.35">
      <c r="A2530" s="180">
        <v>5</v>
      </c>
      <c r="B2530" s="180" t="s">
        <v>182</v>
      </c>
      <c r="C2530" s="180">
        <v>2020</v>
      </c>
      <c r="D2530" s="180">
        <v>4</v>
      </c>
      <c r="E2530" s="180" t="s">
        <v>233</v>
      </c>
      <c r="F2530" s="181">
        <v>6</v>
      </c>
      <c r="G2530" s="180" t="s">
        <v>193</v>
      </c>
      <c r="H2530" s="180">
        <v>624</v>
      </c>
      <c r="I2530" s="180" t="s">
        <v>227</v>
      </c>
      <c r="J2530" s="180" t="s">
        <v>125</v>
      </c>
      <c r="K2530" s="180" t="s">
        <v>228</v>
      </c>
      <c r="L2530" s="180">
        <v>4562</v>
      </c>
      <c r="M2530" s="180" t="s">
        <v>212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305</v>
      </c>
      <c r="U2530" s="182"/>
    </row>
    <row r="2531" spans="1:21" x14ac:dyDescent="0.35">
      <c r="A2531" s="180">
        <v>5</v>
      </c>
      <c r="B2531" s="180" t="s">
        <v>182</v>
      </c>
      <c r="C2531" s="180">
        <v>2020</v>
      </c>
      <c r="D2531" s="180">
        <v>4</v>
      </c>
      <c r="E2531" s="180" t="s">
        <v>233</v>
      </c>
      <c r="F2531" s="181">
        <v>10</v>
      </c>
      <c r="G2531" s="180" t="s">
        <v>239</v>
      </c>
      <c r="H2531" s="180">
        <v>905</v>
      </c>
      <c r="I2531" s="180" t="s">
        <v>273</v>
      </c>
      <c r="J2531" s="180" t="s">
        <v>123</v>
      </c>
      <c r="K2531" s="180" t="s">
        <v>243</v>
      </c>
      <c r="L2531" s="180">
        <v>4513</v>
      </c>
      <c r="M2531" s="180" t="s">
        <v>241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305</v>
      </c>
      <c r="U2531" s="182"/>
    </row>
    <row r="2532" spans="1:21" x14ac:dyDescent="0.35">
      <c r="A2532" s="180">
        <v>5</v>
      </c>
      <c r="B2532" s="180" t="s">
        <v>182</v>
      </c>
      <c r="C2532" s="180">
        <v>2020</v>
      </c>
      <c r="D2532" s="180">
        <v>4</v>
      </c>
      <c r="E2532" s="180" t="s">
        <v>233</v>
      </c>
      <c r="F2532" s="181">
        <v>1</v>
      </c>
      <c r="G2532" s="180" t="s">
        <v>184</v>
      </c>
      <c r="H2532" s="180">
        <v>905</v>
      </c>
      <c r="I2532" s="180" t="s">
        <v>273</v>
      </c>
      <c r="J2532" s="180" t="s">
        <v>123</v>
      </c>
      <c r="K2532" s="180" t="s">
        <v>243</v>
      </c>
      <c r="L2532" s="180">
        <v>4512</v>
      </c>
      <c r="M2532" s="180" t="s">
        <v>187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305</v>
      </c>
      <c r="U2532" s="182"/>
    </row>
    <row r="2533" spans="1:21" x14ac:dyDescent="0.35">
      <c r="A2533" s="180">
        <v>5</v>
      </c>
      <c r="B2533" s="180" t="s">
        <v>182</v>
      </c>
      <c r="C2533" s="180">
        <v>2020</v>
      </c>
      <c r="D2533" s="180">
        <v>4</v>
      </c>
      <c r="E2533" s="180" t="s">
        <v>233</v>
      </c>
      <c r="F2533" s="181">
        <v>5</v>
      </c>
      <c r="G2533" s="180" t="s">
        <v>196</v>
      </c>
      <c r="H2533" s="180">
        <v>13</v>
      </c>
      <c r="I2533" s="180" t="s">
        <v>297</v>
      </c>
      <c r="J2533" s="180" t="s">
        <v>120</v>
      </c>
      <c r="K2533" s="180" t="s">
        <v>217</v>
      </c>
      <c r="L2533" s="180">
        <v>460</v>
      </c>
      <c r="M2533" s="180" t="s">
        <v>199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305</v>
      </c>
      <c r="U2533" s="182"/>
    </row>
    <row r="2534" spans="1:21" x14ac:dyDescent="0.35">
      <c r="A2534" s="180">
        <v>5</v>
      </c>
      <c r="B2534" s="180" t="s">
        <v>182</v>
      </c>
      <c r="C2534" s="180">
        <v>2020</v>
      </c>
      <c r="D2534" s="180">
        <v>4</v>
      </c>
      <c r="E2534" s="180" t="s">
        <v>233</v>
      </c>
      <c r="F2534" s="181">
        <v>5</v>
      </c>
      <c r="G2534" s="180" t="s">
        <v>196</v>
      </c>
      <c r="H2534" s="180">
        <v>950</v>
      </c>
      <c r="I2534" s="180" t="s">
        <v>185</v>
      </c>
      <c r="J2534" s="180" t="s">
        <v>116</v>
      </c>
      <c r="K2534" s="180" t="s">
        <v>186</v>
      </c>
      <c r="L2534" s="180">
        <v>4552</v>
      </c>
      <c r="M2534" s="180" t="s">
        <v>277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305</v>
      </c>
      <c r="U2534" s="182"/>
    </row>
    <row r="2535" spans="1:21" x14ac:dyDescent="0.35">
      <c r="A2535" s="180">
        <v>5</v>
      </c>
      <c r="B2535" s="180" t="s">
        <v>182</v>
      </c>
      <c r="C2535" s="180">
        <v>2020</v>
      </c>
      <c r="D2535" s="180">
        <v>4</v>
      </c>
      <c r="E2535" s="180" t="s">
        <v>233</v>
      </c>
      <c r="F2535" s="181">
        <v>79</v>
      </c>
      <c r="G2535" s="180" t="s">
        <v>213</v>
      </c>
      <c r="H2535" s="180">
        <v>950</v>
      </c>
      <c r="I2535" s="180" t="s">
        <v>185</v>
      </c>
      <c r="J2535" s="180" t="s">
        <v>116</v>
      </c>
      <c r="K2535" s="180" t="s">
        <v>186</v>
      </c>
      <c r="L2535" s="180">
        <v>4579</v>
      </c>
      <c r="M2535" s="180" t="s">
        <v>222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305</v>
      </c>
      <c r="U2535" s="182"/>
    </row>
    <row r="2536" spans="1:21" x14ac:dyDescent="0.35">
      <c r="A2536" s="180">
        <v>4</v>
      </c>
      <c r="B2536" s="180" t="s">
        <v>188</v>
      </c>
      <c r="C2536" s="180">
        <v>2020</v>
      </c>
      <c r="D2536" s="180">
        <v>4</v>
      </c>
      <c r="E2536" s="180" t="s">
        <v>233</v>
      </c>
      <c r="F2536" s="181">
        <v>3</v>
      </c>
      <c r="G2536" s="180" t="s">
        <v>190</v>
      </c>
      <c r="H2536" s="180">
        <v>10</v>
      </c>
      <c r="I2536" s="180" t="s">
        <v>252</v>
      </c>
      <c r="J2536" s="180" t="s">
        <v>119</v>
      </c>
      <c r="K2536" s="180" t="s">
        <v>215</v>
      </c>
      <c r="L2536" s="180">
        <v>300</v>
      </c>
      <c r="M2536" s="180" t="s">
        <v>192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305</v>
      </c>
      <c r="U2536" s="182"/>
    </row>
    <row r="2537" spans="1:21" x14ac:dyDescent="0.35">
      <c r="A2537" s="180">
        <v>4</v>
      </c>
      <c r="B2537" s="180" t="s">
        <v>188</v>
      </c>
      <c r="C2537" s="180">
        <v>2020</v>
      </c>
      <c r="D2537" s="180">
        <v>4</v>
      </c>
      <c r="E2537" s="180" t="s">
        <v>233</v>
      </c>
      <c r="F2537" s="181">
        <v>3</v>
      </c>
      <c r="G2537" s="180" t="s">
        <v>190</v>
      </c>
      <c r="H2537" s="180">
        <v>15</v>
      </c>
      <c r="I2537" s="180" t="s">
        <v>253</v>
      </c>
      <c r="J2537" s="180" t="s">
        <v>119</v>
      </c>
      <c r="K2537" s="180" t="s">
        <v>215</v>
      </c>
      <c r="L2537" s="180">
        <v>300</v>
      </c>
      <c r="M2537" s="180" t="s">
        <v>192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305</v>
      </c>
      <c r="U2537" s="182"/>
    </row>
    <row r="2538" spans="1:21" x14ac:dyDescent="0.35">
      <c r="A2538" s="180">
        <v>5</v>
      </c>
      <c r="B2538" s="180" t="s">
        <v>182</v>
      </c>
      <c r="C2538" s="180">
        <v>2020</v>
      </c>
      <c r="D2538" s="180">
        <v>4</v>
      </c>
      <c r="E2538" s="180" t="s">
        <v>233</v>
      </c>
      <c r="F2538" s="181">
        <v>77</v>
      </c>
      <c r="G2538" s="180" t="s">
        <v>213</v>
      </c>
      <c r="H2538" s="180">
        <v>18</v>
      </c>
      <c r="I2538" s="180" t="s">
        <v>216</v>
      </c>
      <c r="J2538" s="180" t="s">
        <v>120</v>
      </c>
      <c r="K2538" s="180" t="s">
        <v>217</v>
      </c>
      <c r="L2538" s="180">
        <v>1577</v>
      </c>
      <c r="M2538" s="180" t="s">
        <v>234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305</v>
      </c>
      <c r="U2538" s="182"/>
    </row>
    <row r="2539" spans="1:21" x14ac:dyDescent="0.35">
      <c r="A2539" s="180">
        <v>4</v>
      </c>
      <c r="B2539" s="180" t="s">
        <v>188</v>
      </c>
      <c r="C2539" s="180">
        <v>2020</v>
      </c>
      <c r="D2539" s="180">
        <v>4</v>
      </c>
      <c r="E2539" s="180" t="s">
        <v>233</v>
      </c>
      <c r="F2539" s="181">
        <v>3</v>
      </c>
      <c r="G2539" s="180" t="s">
        <v>190</v>
      </c>
      <c r="H2539" s="180">
        <v>5</v>
      </c>
      <c r="I2539" s="180" t="s">
        <v>191</v>
      </c>
      <c r="J2539" s="180" t="s">
        <v>116</v>
      </c>
      <c r="K2539" s="180" t="s">
        <v>186</v>
      </c>
      <c r="L2539" s="180">
        <v>300</v>
      </c>
      <c r="M2539" s="180" t="s">
        <v>192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305</v>
      </c>
      <c r="U2539" s="182"/>
    </row>
    <row r="2540" spans="1:21" x14ac:dyDescent="0.35">
      <c r="A2540" s="180">
        <v>5</v>
      </c>
      <c r="B2540" s="180" t="s">
        <v>182</v>
      </c>
      <c r="C2540" s="180">
        <v>2020</v>
      </c>
      <c r="D2540" s="180">
        <v>4</v>
      </c>
      <c r="E2540" s="180" t="s">
        <v>233</v>
      </c>
      <c r="F2540" s="181">
        <v>3</v>
      </c>
      <c r="G2540" s="180" t="s">
        <v>190</v>
      </c>
      <c r="H2540" s="180">
        <v>621</v>
      </c>
      <c r="I2540" s="180" t="s">
        <v>260</v>
      </c>
      <c r="J2540" s="180" t="s">
        <v>117</v>
      </c>
      <c r="K2540" s="180" t="s">
        <v>225</v>
      </c>
      <c r="L2540" s="180">
        <v>4532</v>
      </c>
      <c r="M2540" s="180" t="s">
        <v>201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305</v>
      </c>
      <c r="U2540" s="182"/>
    </row>
    <row r="2541" spans="1:21" x14ac:dyDescent="0.35">
      <c r="A2541" s="180">
        <v>5</v>
      </c>
      <c r="B2541" s="180" t="s">
        <v>182</v>
      </c>
      <c r="C2541" s="180">
        <v>2020</v>
      </c>
      <c r="D2541" s="180">
        <v>4</v>
      </c>
      <c r="E2541" s="180" t="s">
        <v>233</v>
      </c>
      <c r="F2541" s="181">
        <v>6</v>
      </c>
      <c r="G2541" s="180" t="s">
        <v>193</v>
      </c>
      <c r="H2541" s="180">
        <v>621</v>
      </c>
      <c r="I2541" s="180" t="s">
        <v>260</v>
      </c>
      <c r="J2541" s="180" t="s">
        <v>117</v>
      </c>
      <c r="K2541" s="180" t="s">
        <v>225</v>
      </c>
      <c r="L2541" s="180">
        <v>4562</v>
      </c>
      <c r="M2541" s="180" t="s">
        <v>212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305</v>
      </c>
      <c r="U2541" s="182"/>
    </row>
    <row r="2542" spans="1:21" x14ac:dyDescent="0.35">
      <c r="A2542" s="180">
        <v>5</v>
      </c>
      <c r="B2542" s="180" t="s">
        <v>182</v>
      </c>
      <c r="C2542" s="180">
        <v>2020</v>
      </c>
      <c r="D2542" s="180">
        <v>4</v>
      </c>
      <c r="E2542" s="180" t="s">
        <v>233</v>
      </c>
      <c r="F2542" s="181">
        <v>10</v>
      </c>
      <c r="G2542" s="180" t="s">
        <v>239</v>
      </c>
      <c r="H2542" s="180">
        <v>602</v>
      </c>
      <c r="I2542" s="180" t="s">
        <v>247</v>
      </c>
      <c r="J2542" s="180" t="s">
        <v>126</v>
      </c>
      <c r="K2542" s="180" t="s">
        <v>198</v>
      </c>
      <c r="L2542" s="180">
        <v>207</v>
      </c>
      <c r="M2542" s="180" t="s">
        <v>244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305</v>
      </c>
      <c r="U2542" s="182"/>
    </row>
    <row r="2543" spans="1:21" x14ac:dyDescent="0.35">
      <c r="A2543" s="180">
        <v>5</v>
      </c>
      <c r="B2543" s="180" t="s">
        <v>182</v>
      </c>
      <c r="C2543" s="180">
        <v>2020</v>
      </c>
      <c r="D2543" s="180">
        <v>4</v>
      </c>
      <c r="E2543" s="180" t="s">
        <v>233</v>
      </c>
      <c r="F2543" s="181">
        <v>60</v>
      </c>
      <c r="G2543" s="180" t="s">
        <v>213</v>
      </c>
      <c r="H2543" s="180">
        <v>615</v>
      </c>
      <c r="I2543" s="180" t="s">
        <v>293</v>
      </c>
      <c r="J2543" s="180" t="s">
        <v>124</v>
      </c>
      <c r="K2543" s="180" t="s">
        <v>262</v>
      </c>
      <c r="L2543" s="180">
        <v>4563</v>
      </c>
      <c r="M2543" s="180" t="s">
        <v>229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305</v>
      </c>
      <c r="U2543" s="182"/>
    </row>
    <row r="2544" spans="1:21" x14ac:dyDescent="0.35">
      <c r="A2544" s="180">
        <v>5</v>
      </c>
      <c r="B2544" s="180" t="s">
        <v>182</v>
      </c>
      <c r="C2544" s="180">
        <v>2020</v>
      </c>
      <c r="D2544" s="180">
        <v>4</v>
      </c>
      <c r="E2544" s="180" t="s">
        <v>233</v>
      </c>
      <c r="F2544" s="181">
        <v>60</v>
      </c>
      <c r="G2544" s="180" t="s">
        <v>213</v>
      </c>
      <c r="H2544" s="180">
        <v>624</v>
      </c>
      <c r="I2544" s="180" t="s">
        <v>227</v>
      </c>
      <c r="J2544" s="180" t="s">
        <v>125</v>
      </c>
      <c r="K2544" s="180" t="s">
        <v>228</v>
      </c>
      <c r="L2544" s="180">
        <v>4563</v>
      </c>
      <c r="M2544" s="180" t="s">
        <v>229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305</v>
      </c>
      <c r="U2544" s="182"/>
    </row>
    <row r="2545" spans="1:21" x14ac:dyDescent="0.35">
      <c r="A2545" s="180">
        <v>5</v>
      </c>
      <c r="B2545" s="180" t="s">
        <v>182</v>
      </c>
      <c r="C2545" s="180">
        <v>2020</v>
      </c>
      <c r="D2545" s="180">
        <v>4</v>
      </c>
      <c r="E2545" s="180" t="s">
        <v>233</v>
      </c>
      <c r="F2545" s="181">
        <v>10</v>
      </c>
      <c r="G2545" s="180" t="s">
        <v>239</v>
      </c>
      <c r="H2545" s="180">
        <v>6</v>
      </c>
      <c r="I2545" s="180" t="s">
        <v>257</v>
      </c>
      <c r="J2545" s="180" t="s">
        <v>123</v>
      </c>
      <c r="K2545" s="180" t="s">
        <v>243</v>
      </c>
      <c r="L2545" s="180">
        <v>207</v>
      </c>
      <c r="M2545" s="180" t="s">
        <v>244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305</v>
      </c>
      <c r="U2545" s="182"/>
    </row>
    <row r="2546" spans="1:21" x14ac:dyDescent="0.35">
      <c r="A2546" s="180">
        <v>4</v>
      </c>
      <c r="B2546" s="180" t="s">
        <v>188</v>
      </c>
      <c r="C2546" s="180">
        <v>2020</v>
      </c>
      <c r="D2546" s="180">
        <v>4</v>
      </c>
      <c r="E2546" s="180" t="s">
        <v>233</v>
      </c>
      <c r="F2546" s="181">
        <v>1</v>
      </c>
      <c r="G2546" s="180" t="s">
        <v>184</v>
      </c>
      <c r="H2546" s="180">
        <v>905</v>
      </c>
      <c r="I2546" s="180" t="s">
        <v>273</v>
      </c>
      <c r="J2546" s="180" t="s">
        <v>123</v>
      </c>
      <c r="K2546" s="180" t="s">
        <v>243</v>
      </c>
      <c r="L2546" s="180">
        <v>4512</v>
      </c>
      <c r="M2546" s="180" t="s">
        <v>187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305</v>
      </c>
      <c r="U2546" s="182"/>
    </row>
    <row r="2547" spans="1:21" x14ac:dyDescent="0.35">
      <c r="A2547" s="180">
        <v>5</v>
      </c>
      <c r="B2547" s="180" t="s">
        <v>182</v>
      </c>
      <c r="C2547" s="180">
        <v>2020</v>
      </c>
      <c r="D2547" s="180">
        <v>4</v>
      </c>
      <c r="E2547" s="180" t="s">
        <v>233</v>
      </c>
      <c r="F2547" s="181">
        <v>10</v>
      </c>
      <c r="G2547" s="180" t="s">
        <v>239</v>
      </c>
      <c r="H2547" s="180">
        <v>1</v>
      </c>
      <c r="I2547" s="180" t="s">
        <v>230</v>
      </c>
      <c r="J2547" s="180" t="s">
        <v>122</v>
      </c>
      <c r="K2547" s="180" t="s">
        <v>231</v>
      </c>
      <c r="L2547" s="180">
        <v>207</v>
      </c>
      <c r="M2547" s="180" t="s">
        <v>244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305</v>
      </c>
      <c r="U2547" s="182"/>
    </row>
    <row r="2548" spans="1:21" x14ac:dyDescent="0.35">
      <c r="A2548" s="180">
        <v>5</v>
      </c>
      <c r="B2548" s="180" t="s">
        <v>182</v>
      </c>
      <c r="C2548" s="180">
        <v>2020</v>
      </c>
      <c r="D2548" s="180">
        <v>4</v>
      </c>
      <c r="E2548" s="180" t="s">
        <v>233</v>
      </c>
      <c r="F2548" s="181">
        <v>60</v>
      </c>
      <c r="G2548" s="180" t="s">
        <v>213</v>
      </c>
      <c r="H2548" s="180">
        <v>601</v>
      </c>
      <c r="I2548" s="180" t="s">
        <v>261</v>
      </c>
      <c r="J2548" s="180" t="s">
        <v>124</v>
      </c>
      <c r="K2548" s="180" t="s">
        <v>262</v>
      </c>
      <c r="L2548" s="180">
        <v>360</v>
      </c>
      <c r="M2548" s="180" t="s">
        <v>226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305</v>
      </c>
      <c r="U2548" s="182"/>
    </row>
    <row r="2549" spans="1:21" x14ac:dyDescent="0.35">
      <c r="A2549" s="180">
        <v>5</v>
      </c>
      <c r="B2549" s="180" t="s">
        <v>182</v>
      </c>
      <c r="C2549" s="180">
        <v>2020</v>
      </c>
      <c r="D2549" s="180">
        <v>4</v>
      </c>
      <c r="E2549" s="180" t="s">
        <v>233</v>
      </c>
      <c r="F2549" s="181">
        <v>3</v>
      </c>
      <c r="G2549" s="180" t="s">
        <v>190</v>
      </c>
      <c r="H2549" s="180">
        <v>954</v>
      </c>
      <c r="I2549" s="180" t="s">
        <v>238</v>
      </c>
      <c r="J2549" s="180" t="s">
        <v>120</v>
      </c>
      <c r="K2549" s="180" t="s">
        <v>217</v>
      </c>
      <c r="L2549" s="180">
        <v>4532</v>
      </c>
      <c r="M2549" s="180" t="s">
        <v>201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305</v>
      </c>
      <c r="U2549" s="182"/>
    </row>
    <row r="2550" spans="1:21" x14ac:dyDescent="0.35">
      <c r="A2550" s="180">
        <v>4</v>
      </c>
      <c r="B2550" s="180" t="s">
        <v>188</v>
      </c>
      <c r="C2550" s="180">
        <v>2020</v>
      </c>
      <c r="D2550" s="180">
        <v>4</v>
      </c>
      <c r="E2550" s="180" t="s">
        <v>233</v>
      </c>
      <c r="F2550" s="181">
        <v>3</v>
      </c>
      <c r="G2550" s="180" t="s">
        <v>190</v>
      </c>
      <c r="H2550" s="180">
        <v>953</v>
      </c>
      <c r="I2550" s="180" t="s">
        <v>214</v>
      </c>
      <c r="J2550" s="180" t="s">
        <v>119</v>
      </c>
      <c r="K2550" s="180" t="s">
        <v>215</v>
      </c>
      <c r="L2550" s="180">
        <v>4532</v>
      </c>
      <c r="M2550" s="180" t="s">
        <v>201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305</v>
      </c>
      <c r="U2550" s="182"/>
    </row>
    <row r="2551" spans="1:21" x14ac:dyDescent="0.35">
      <c r="A2551" s="180">
        <v>5</v>
      </c>
      <c r="B2551" s="180" t="s">
        <v>182</v>
      </c>
      <c r="C2551" s="180">
        <v>2020</v>
      </c>
      <c r="D2551" s="180">
        <v>4</v>
      </c>
      <c r="E2551" s="180" t="s">
        <v>233</v>
      </c>
      <c r="F2551" s="181">
        <v>77</v>
      </c>
      <c r="G2551" s="180" t="s">
        <v>213</v>
      </c>
      <c r="H2551" s="180">
        <v>5</v>
      </c>
      <c r="I2551" s="180" t="s">
        <v>191</v>
      </c>
      <c r="J2551" s="180" t="s">
        <v>116</v>
      </c>
      <c r="K2551" s="180" t="s">
        <v>186</v>
      </c>
      <c r="L2551" s="180">
        <v>1577</v>
      </c>
      <c r="M2551" s="180" t="s">
        <v>234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305</v>
      </c>
      <c r="U2551" s="182"/>
    </row>
    <row r="2552" spans="1:21" x14ac:dyDescent="0.35">
      <c r="A2552" s="180">
        <v>4</v>
      </c>
      <c r="B2552" s="180" t="s">
        <v>188</v>
      </c>
      <c r="C2552" s="180">
        <v>2020</v>
      </c>
      <c r="D2552" s="180">
        <v>4</v>
      </c>
      <c r="E2552" s="180" t="s">
        <v>233</v>
      </c>
      <c r="F2552" s="181">
        <v>1</v>
      </c>
      <c r="G2552" s="180" t="s">
        <v>184</v>
      </c>
      <c r="H2552" s="180">
        <v>950</v>
      </c>
      <c r="I2552" s="180" t="s">
        <v>185</v>
      </c>
      <c r="J2552" s="180" t="s">
        <v>116</v>
      </c>
      <c r="K2552" s="180" t="s">
        <v>186</v>
      </c>
      <c r="L2552" s="180">
        <v>4512</v>
      </c>
      <c r="M2552" s="180" t="s">
        <v>187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305</v>
      </c>
      <c r="U2552" s="182"/>
    </row>
    <row r="2553" spans="1:21" x14ac:dyDescent="0.35">
      <c r="A2553" s="180">
        <v>5</v>
      </c>
      <c r="B2553" s="180" t="s">
        <v>182</v>
      </c>
      <c r="C2553" s="180">
        <v>2020</v>
      </c>
      <c r="D2553" s="180">
        <v>4</v>
      </c>
      <c r="E2553" s="180" t="s">
        <v>233</v>
      </c>
      <c r="F2553" s="181">
        <v>3</v>
      </c>
      <c r="G2553" s="180" t="s">
        <v>190</v>
      </c>
      <c r="H2553" s="180">
        <v>15</v>
      </c>
      <c r="I2553" s="180" t="s">
        <v>253</v>
      </c>
      <c r="J2553" s="180" t="s">
        <v>119</v>
      </c>
      <c r="K2553" s="180" t="s">
        <v>215</v>
      </c>
      <c r="L2553" s="180">
        <v>300</v>
      </c>
      <c r="M2553" s="180" t="s">
        <v>192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305</v>
      </c>
      <c r="U2553" s="182"/>
    </row>
    <row r="2554" spans="1:21" x14ac:dyDescent="0.35">
      <c r="A2554" s="180">
        <v>5</v>
      </c>
      <c r="B2554" s="180" t="s">
        <v>182</v>
      </c>
      <c r="C2554" s="180">
        <v>2020</v>
      </c>
      <c r="D2554" s="180">
        <v>4</v>
      </c>
      <c r="E2554" s="180" t="s">
        <v>233</v>
      </c>
      <c r="F2554" s="181">
        <v>5</v>
      </c>
      <c r="G2554" s="180" t="s">
        <v>196</v>
      </c>
      <c r="H2554" s="180">
        <v>616</v>
      </c>
      <c r="I2554" s="180" t="s">
        <v>200</v>
      </c>
      <c r="J2554" s="180" t="s">
        <v>126</v>
      </c>
      <c r="K2554" s="180" t="s">
        <v>198</v>
      </c>
      <c r="L2554" s="180">
        <v>4552</v>
      </c>
      <c r="M2554" s="180" t="s">
        <v>277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305</v>
      </c>
      <c r="U2554" s="182"/>
    </row>
    <row r="2555" spans="1:21" x14ac:dyDescent="0.35">
      <c r="A2555" s="180">
        <v>5</v>
      </c>
      <c r="B2555" s="180" t="s">
        <v>182</v>
      </c>
      <c r="C2555" s="180">
        <v>2020</v>
      </c>
      <c r="D2555" s="180">
        <v>4</v>
      </c>
      <c r="E2555" s="180" t="s">
        <v>233</v>
      </c>
      <c r="F2555" s="181">
        <v>75</v>
      </c>
      <c r="G2555" s="180" t="s">
        <v>213</v>
      </c>
      <c r="H2555" s="180">
        <v>18</v>
      </c>
      <c r="I2555" s="180" t="s">
        <v>216</v>
      </c>
      <c r="J2555" s="180" t="s">
        <v>120</v>
      </c>
      <c r="K2555" s="180" t="s">
        <v>217</v>
      </c>
      <c r="L2555" s="180">
        <v>1575</v>
      </c>
      <c r="M2555" s="180" t="s">
        <v>219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305</v>
      </c>
      <c r="U2555" s="182"/>
    </row>
    <row r="2556" spans="1:21" x14ac:dyDescent="0.35">
      <c r="A2556" s="180">
        <v>5</v>
      </c>
      <c r="B2556" s="180" t="s">
        <v>182</v>
      </c>
      <c r="C2556" s="180">
        <v>2020</v>
      </c>
      <c r="D2556" s="180">
        <v>4</v>
      </c>
      <c r="E2556" s="180" t="s">
        <v>233</v>
      </c>
      <c r="F2556" s="181">
        <v>79</v>
      </c>
      <c r="G2556" s="180" t="s">
        <v>213</v>
      </c>
      <c r="H2556" s="180">
        <v>954</v>
      </c>
      <c r="I2556" s="180" t="s">
        <v>238</v>
      </c>
      <c r="J2556" s="180" t="s">
        <v>120</v>
      </c>
      <c r="K2556" s="180" t="s">
        <v>217</v>
      </c>
      <c r="L2556" s="180">
        <v>4579</v>
      </c>
      <c r="M2556" s="180" t="s">
        <v>222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305</v>
      </c>
      <c r="U2556" s="182"/>
    </row>
    <row r="2557" spans="1:21" x14ac:dyDescent="0.35">
      <c r="A2557" s="180">
        <v>5</v>
      </c>
      <c r="B2557" s="180" t="s">
        <v>182</v>
      </c>
      <c r="C2557" s="180">
        <v>2020</v>
      </c>
      <c r="D2557" s="180">
        <v>4</v>
      </c>
      <c r="E2557" s="180" t="s">
        <v>233</v>
      </c>
      <c r="F2557" s="181">
        <v>5</v>
      </c>
      <c r="G2557" s="180" t="s">
        <v>196</v>
      </c>
      <c r="H2557" s="180">
        <v>710</v>
      </c>
      <c r="I2557" s="180" t="s">
        <v>221</v>
      </c>
      <c r="J2557" s="180" t="s">
        <v>208</v>
      </c>
      <c r="K2557" s="180" t="s">
        <v>209</v>
      </c>
      <c r="L2557" s="180">
        <v>4552</v>
      </c>
      <c r="M2557" s="180" t="s">
        <v>277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305</v>
      </c>
      <c r="U2557" s="182"/>
    </row>
    <row r="2558" spans="1:21" x14ac:dyDescent="0.35">
      <c r="A2558" s="180">
        <v>5</v>
      </c>
      <c r="B2558" s="180" t="s">
        <v>182</v>
      </c>
      <c r="C2558" s="180">
        <v>2020</v>
      </c>
      <c r="D2558" s="180">
        <v>4</v>
      </c>
      <c r="E2558" s="180" t="s">
        <v>233</v>
      </c>
      <c r="F2558" s="181">
        <v>1</v>
      </c>
      <c r="G2558" s="180" t="s">
        <v>184</v>
      </c>
      <c r="H2558" s="180">
        <v>602</v>
      </c>
      <c r="I2558" s="180" t="s">
        <v>247</v>
      </c>
      <c r="J2558" s="180" t="s">
        <v>126</v>
      </c>
      <c r="K2558" s="180" t="s">
        <v>198</v>
      </c>
      <c r="L2558" s="180">
        <v>200</v>
      </c>
      <c r="M2558" s="180" t="s">
        <v>211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305</v>
      </c>
      <c r="U2558" s="182"/>
    </row>
    <row r="2559" spans="1:21" x14ac:dyDescent="0.35">
      <c r="A2559" s="180">
        <v>5</v>
      </c>
      <c r="B2559" s="180" t="s">
        <v>182</v>
      </c>
      <c r="C2559" s="180">
        <v>2020</v>
      </c>
      <c r="D2559" s="180">
        <v>4</v>
      </c>
      <c r="E2559" s="180" t="s">
        <v>233</v>
      </c>
      <c r="F2559" s="181">
        <v>6</v>
      </c>
      <c r="G2559" s="180" t="s">
        <v>193</v>
      </c>
      <c r="H2559" s="180">
        <v>612</v>
      </c>
      <c r="I2559" s="180" t="s">
        <v>224</v>
      </c>
      <c r="J2559" s="180" t="s">
        <v>117</v>
      </c>
      <c r="K2559" s="180" t="s">
        <v>225</v>
      </c>
      <c r="L2559" s="180">
        <v>700</v>
      </c>
      <c r="M2559" s="180" t="s">
        <v>194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305</v>
      </c>
      <c r="U2559" s="182"/>
    </row>
    <row r="2560" spans="1:21" x14ac:dyDescent="0.35">
      <c r="A2560" s="180">
        <v>4</v>
      </c>
      <c r="B2560" s="180" t="s">
        <v>188</v>
      </c>
      <c r="C2560" s="180">
        <v>2020</v>
      </c>
      <c r="D2560" s="180">
        <v>4</v>
      </c>
      <c r="E2560" s="180" t="s">
        <v>233</v>
      </c>
      <c r="F2560" s="181">
        <v>6</v>
      </c>
      <c r="G2560" s="180" t="s">
        <v>193</v>
      </c>
      <c r="H2560" s="180">
        <v>615</v>
      </c>
      <c r="I2560" s="180" t="s">
        <v>293</v>
      </c>
      <c r="J2560" s="180" t="s">
        <v>124</v>
      </c>
      <c r="K2560" s="180" t="s">
        <v>262</v>
      </c>
      <c r="L2560" s="180">
        <v>4562</v>
      </c>
      <c r="M2560" s="180" t="s">
        <v>212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305</v>
      </c>
      <c r="U2560" s="182"/>
    </row>
    <row r="2561" spans="1:21" x14ac:dyDescent="0.35">
      <c r="A2561" s="180">
        <v>4</v>
      </c>
      <c r="B2561" s="180" t="s">
        <v>188</v>
      </c>
      <c r="C2561" s="180">
        <v>2020</v>
      </c>
      <c r="D2561" s="180">
        <v>4</v>
      </c>
      <c r="E2561" s="180" t="s">
        <v>233</v>
      </c>
      <c r="F2561" s="181">
        <v>60</v>
      </c>
      <c r="G2561" s="180" t="s">
        <v>213</v>
      </c>
      <c r="H2561" s="180">
        <v>615</v>
      </c>
      <c r="I2561" s="180" t="s">
        <v>293</v>
      </c>
      <c r="J2561" s="180" t="s">
        <v>124</v>
      </c>
      <c r="K2561" s="180" t="s">
        <v>262</v>
      </c>
      <c r="L2561" s="180">
        <v>4563</v>
      </c>
      <c r="M2561" s="180" t="s">
        <v>229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305</v>
      </c>
      <c r="U2561" s="182"/>
    </row>
    <row r="2562" spans="1:21" x14ac:dyDescent="0.35">
      <c r="A2562" s="180">
        <v>5</v>
      </c>
      <c r="B2562" s="180" t="s">
        <v>182</v>
      </c>
      <c r="C2562" s="180">
        <v>2020</v>
      </c>
      <c r="D2562" s="180">
        <v>4</v>
      </c>
      <c r="E2562" s="180" t="s">
        <v>233</v>
      </c>
      <c r="F2562" s="181">
        <v>6</v>
      </c>
      <c r="G2562" s="180" t="s">
        <v>193</v>
      </c>
      <c r="H2562" s="180">
        <v>617</v>
      </c>
      <c r="I2562" s="180" t="s">
        <v>288</v>
      </c>
      <c r="J2562" s="180" t="s">
        <v>289</v>
      </c>
      <c r="K2562" s="180" t="s">
        <v>290</v>
      </c>
      <c r="L2562" s="180">
        <v>4562</v>
      </c>
      <c r="M2562" s="180" t="s">
        <v>212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305</v>
      </c>
      <c r="U2562" s="182"/>
    </row>
    <row r="2563" spans="1:21" x14ac:dyDescent="0.35">
      <c r="A2563" s="180">
        <v>5</v>
      </c>
      <c r="B2563" s="180" t="s">
        <v>182</v>
      </c>
      <c r="C2563" s="180">
        <v>2020</v>
      </c>
      <c r="D2563" s="180">
        <v>4</v>
      </c>
      <c r="E2563" s="180" t="s">
        <v>233</v>
      </c>
      <c r="F2563" s="181">
        <v>6</v>
      </c>
      <c r="G2563" s="180" t="s">
        <v>193</v>
      </c>
      <c r="H2563" s="180">
        <v>618</v>
      </c>
      <c r="I2563" s="180" t="s">
        <v>295</v>
      </c>
      <c r="J2563" s="180" t="s">
        <v>131</v>
      </c>
      <c r="K2563" s="180" t="s">
        <v>281</v>
      </c>
      <c r="L2563" s="180">
        <v>4562</v>
      </c>
      <c r="M2563" s="180" t="s">
        <v>212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305</v>
      </c>
      <c r="U2563" s="182"/>
    </row>
    <row r="2564" spans="1:21" x14ac:dyDescent="0.35">
      <c r="A2564" s="180">
        <v>5</v>
      </c>
      <c r="B2564" s="180" t="s">
        <v>182</v>
      </c>
      <c r="C2564" s="180">
        <v>2020</v>
      </c>
      <c r="D2564" s="180">
        <v>4</v>
      </c>
      <c r="E2564" s="180" t="s">
        <v>233</v>
      </c>
      <c r="F2564" s="181">
        <v>6</v>
      </c>
      <c r="G2564" s="180" t="s">
        <v>193</v>
      </c>
      <c r="H2564" s="180">
        <v>623</v>
      </c>
      <c r="I2564" s="180" t="s">
        <v>296</v>
      </c>
      <c r="J2564" s="180" t="s">
        <v>125</v>
      </c>
      <c r="K2564" s="180" t="s">
        <v>228</v>
      </c>
      <c r="L2564" s="180">
        <v>700</v>
      </c>
      <c r="M2564" s="180" t="s">
        <v>194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305</v>
      </c>
      <c r="U2564" s="182"/>
    </row>
    <row r="2565" spans="1:21" x14ac:dyDescent="0.35">
      <c r="A2565" s="180">
        <v>4</v>
      </c>
      <c r="B2565" s="180" t="s">
        <v>188</v>
      </c>
      <c r="C2565" s="180">
        <v>2020</v>
      </c>
      <c r="D2565" s="180">
        <v>4</v>
      </c>
      <c r="E2565" s="180" t="s">
        <v>233</v>
      </c>
      <c r="F2565" s="181">
        <v>60</v>
      </c>
      <c r="G2565" s="180" t="s">
        <v>213</v>
      </c>
      <c r="H2565" s="180">
        <v>624</v>
      </c>
      <c r="I2565" s="180" t="s">
        <v>227</v>
      </c>
      <c r="J2565" s="180" t="s">
        <v>125</v>
      </c>
      <c r="K2565" s="180" t="s">
        <v>228</v>
      </c>
      <c r="L2565" s="180">
        <v>4563</v>
      </c>
      <c r="M2565" s="180" t="s">
        <v>229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305</v>
      </c>
      <c r="U2565" s="182"/>
    </row>
    <row r="2566" spans="1:21" x14ac:dyDescent="0.35">
      <c r="A2566" s="180">
        <v>5</v>
      </c>
      <c r="B2566" s="180" t="s">
        <v>182</v>
      </c>
      <c r="C2566" s="180">
        <v>2020</v>
      </c>
      <c r="D2566" s="180">
        <v>4</v>
      </c>
      <c r="E2566" s="180" t="s">
        <v>233</v>
      </c>
      <c r="F2566" s="181">
        <v>6</v>
      </c>
      <c r="G2566" s="180" t="s">
        <v>193</v>
      </c>
      <c r="H2566" s="180">
        <v>616</v>
      </c>
      <c r="I2566" s="180" t="s">
        <v>200</v>
      </c>
      <c r="J2566" s="180" t="s">
        <v>126</v>
      </c>
      <c r="K2566" s="180" t="s">
        <v>198</v>
      </c>
      <c r="L2566" s="180">
        <v>4562</v>
      </c>
      <c r="M2566" s="180" t="s">
        <v>212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305</v>
      </c>
      <c r="U2566" s="182"/>
    </row>
    <row r="2567" spans="1:21" x14ac:dyDescent="0.35">
      <c r="A2567" s="180">
        <v>4</v>
      </c>
      <c r="B2567" s="180" t="s">
        <v>188</v>
      </c>
      <c r="C2567" s="180">
        <v>2020</v>
      </c>
      <c r="D2567" s="180">
        <v>4</v>
      </c>
      <c r="E2567" s="180" t="s">
        <v>233</v>
      </c>
      <c r="F2567" s="181">
        <v>3</v>
      </c>
      <c r="G2567" s="180" t="s">
        <v>190</v>
      </c>
      <c r="H2567" s="180">
        <v>701</v>
      </c>
      <c r="I2567" s="180" t="s">
        <v>207</v>
      </c>
      <c r="J2567" s="180" t="s">
        <v>208</v>
      </c>
      <c r="K2567" s="180" t="s">
        <v>209</v>
      </c>
      <c r="L2567" s="180">
        <v>300</v>
      </c>
      <c r="M2567" s="180" t="s">
        <v>192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305</v>
      </c>
      <c r="U2567" s="182"/>
    </row>
    <row r="2568" spans="1:21" x14ac:dyDescent="0.35">
      <c r="A2568" s="180">
        <v>5</v>
      </c>
      <c r="B2568" s="180" t="s">
        <v>182</v>
      </c>
      <c r="C2568" s="180">
        <v>2020</v>
      </c>
      <c r="D2568" s="180">
        <v>4</v>
      </c>
      <c r="E2568" s="180" t="s">
        <v>233</v>
      </c>
      <c r="F2568" s="181">
        <v>10</v>
      </c>
      <c r="G2568" s="180" t="s">
        <v>239</v>
      </c>
      <c r="H2568" s="180">
        <v>7</v>
      </c>
      <c r="I2568" s="180" t="s">
        <v>242</v>
      </c>
      <c r="J2568" s="180" t="s">
        <v>123</v>
      </c>
      <c r="K2568" s="180" t="s">
        <v>243</v>
      </c>
      <c r="L2568" s="180">
        <v>207</v>
      </c>
      <c r="M2568" s="180" t="s">
        <v>244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305</v>
      </c>
      <c r="U2568" s="182"/>
    </row>
    <row r="2569" spans="1:21" x14ac:dyDescent="0.35">
      <c r="A2569" s="180">
        <v>4</v>
      </c>
      <c r="B2569" s="180" t="s">
        <v>188</v>
      </c>
      <c r="C2569" s="180">
        <v>2020</v>
      </c>
      <c r="D2569" s="180">
        <v>4</v>
      </c>
      <c r="E2569" s="180" t="s">
        <v>233</v>
      </c>
      <c r="F2569" s="181">
        <v>1</v>
      </c>
      <c r="G2569" s="180" t="s">
        <v>184</v>
      </c>
      <c r="H2569" s="180">
        <v>6</v>
      </c>
      <c r="I2569" s="180" t="s">
        <v>257</v>
      </c>
      <c r="J2569" s="180" t="s">
        <v>123</v>
      </c>
      <c r="K2569" s="180" t="s">
        <v>243</v>
      </c>
      <c r="L2569" s="180">
        <v>200</v>
      </c>
      <c r="M2569" s="180" t="s">
        <v>211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305</v>
      </c>
      <c r="U2569" s="182"/>
    </row>
    <row r="2570" spans="1:21" x14ac:dyDescent="0.35">
      <c r="A2570" s="180">
        <v>5</v>
      </c>
      <c r="B2570" s="180" t="s">
        <v>182</v>
      </c>
      <c r="C2570" s="180">
        <v>2020</v>
      </c>
      <c r="D2570" s="180">
        <v>4</v>
      </c>
      <c r="E2570" s="180" t="s">
        <v>233</v>
      </c>
      <c r="F2570" s="181">
        <v>5</v>
      </c>
      <c r="G2570" s="180" t="s">
        <v>196</v>
      </c>
      <c r="H2570" s="180">
        <v>18</v>
      </c>
      <c r="I2570" s="180" t="s">
        <v>216</v>
      </c>
      <c r="J2570" s="180" t="s">
        <v>120</v>
      </c>
      <c r="K2570" s="180" t="s">
        <v>217</v>
      </c>
      <c r="L2570" s="180">
        <v>460</v>
      </c>
      <c r="M2570" s="180" t="s">
        <v>199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305</v>
      </c>
      <c r="U2570" s="182"/>
    </row>
    <row r="2571" spans="1:21" x14ac:dyDescent="0.35">
      <c r="A2571" s="180">
        <v>4</v>
      </c>
      <c r="B2571" s="180" t="s">
        <v>188</v>
      </c>
      <c r="C2571" s="180">
        <v>2020</v>
      </c>
      <c r="D2571" s="180">
        <v>4</v>
      </c>
      <c r="E2571" s="180" t="s">
        <v>233</v>
      </c>
      <c r="F2571" s="181">
        <v>3</v>
      </c>
      <c r="G2571" s="180" t="s">
        <v>190</v>
      </c>
      <c r="H2571" s="180">
        <v>954</v>
      </c>
      <c r="I2571" s="180" t="s">
        <v>238</v>
      </c>
      <c r="J2571" s="180" t="s">
        <v>120</v>
      </c>
      <c r="K2571" s="180" t="s">
        <v>217</v>
      </c>
      <c r="L2571" s="180">
        <v>4532</v>
      </c>
      <c r="M2571" s="180" t="s">
        <v>201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305</v>
      </c>
      <c r="U2571" s="182"/>
    </row>
    <row r="2572" spans="1:21" x14ac:dyDescent="0.35">
      <c r="A2572" s="180">
        <v>5</v>
      </c>
      <c r="B2572" s="180" t="s">
        <v>182</v>
      </c>
      <c r="C2572" s="180">
        <v>2020</v>
      </c>
      <c r="D2572" s="180">
        <v>4</v>
      </c>
      <c r="E2572" s="180" t="s">
        <v>233</v>
      </c>
      <c r="F2572" s="181">
        <v>3</v>
      </c>
      <c r="G2572" s="180" t="s">
        <v>190</v>
      </c>
      <c r="H2572" s="180">
        <v>10</v>
      </c>
      <c r="I2572" s="180" t="s">
        <v>252</v>
      </c>
      <c r="J2572" s="180" t="s">
        <v>118</v>
      </c>
      <c r="K2572" s="180" t="s">
        <v>237</v>
      </c>
      <c r="L2572" s="180">
        <v>300</v>
      </c>
      <c r="M2572" s="180" t="s">
        <v>192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305</v>
      </c>
      <c r="U2572" s="182"/>
    </row>
    <row r="2573" spans="1:21" x14ac:dyDescent="0.35">
      <c r="A2573" s="180">
        <v>4</v>
      </c>
      <c r="B2573" s="180" t="s">
        <v>188</v>
      </c>
      <c r="C2573" s="180">
        <v>2020</v>
      </c>
      <c r="D2573" s="180">
        <v>4</v>
      </c>
      <c r="E2573" s="180" t="s">
        <v>233</v>
      </c>
      <c r="F2573" s="181">
        <v>3</v>
      </c>
      <c r="G2573" s="180" t="s">
        <v>190</v>
      </c>
      <c r="H2573" s="180">
        <v>9</v>
      </c>
      <c r="I2573" s="180" t="s">
        <v>276</v>
      </c>
      <c r="J2573" s="180" t="s">
        <v>118</v>
      </c>
      <c r="K2573" s="180" t="s">
        <v>237</v>
      </c>
      <c r="L2573" s="180">
        <v>300</v>
      </c>
      <c r="M2573" s="180" t="s">
        <v>192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305</v>
      </c>
      <c r="U2573" s="182"/>
    </row>
    <row r="2574" spans="1:21" x14ac:dyDescent="0.35">
      <c r="A2574" s="180">
        <v>5</v>
      </c>
      <c r="B2574" s="180" t="s">
        <v>182</v>
      </c>
      <c r="C2574" s="180">
        <v>2020</v>
      </c>
      <c r="D2574" s="180">
        <v>4</v>
      </c>
      <c r="E2574" s="180" t="s">
        <v>233</v>
      </c>
      <c r="F2574" s="181">
        <v>3</v>
      </c>
      <c r="G2574" s="180" t="s">
        <v>190</v>
      </c>
      <c r="H2574" s="180">
        <v>951</v>
      </c>
      <c r="I2574" s="180" t="s">
        <v>251</v>
      </c>
      <c r="J2574" s="180" t="s">
        <v>127</v>
      </c>
      <c r="K2574" s="180" t="s">
        <v>250</v>
      </c>
      <c r="L2574" s="180">
        <v>4532</v>
      </c>
      <c r="M2574" s="180" t="s">
        <v>201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305</v>
      </c>
      <c r="U2574" s="182"/>
    </row>
    <row r="2575" spans="1:21" x14ac:dyDescent="0.35">
      <c r="A2575" s="180">
        <v>4</v>
      </c>
      <c r="B2575" s="180" t="s">
        <v>188</v>
      </c>
      <c r="C2575" s="180">
        <v>2020</v>
      </c>
      <c r="D2575" s="180">
        <v>4</v>
      </c>
      <c r="E2575" s="180" t="s">
        <v>233</v>
      </c>
      <c r="F2575" s="181">
        <v>3</v>
      </c>
      <c r="G2575" s="180" t="s">
        <v>190</v>
      </c>
      <c r="H2575" s="180">
        <v>951</v>
      </c>
      <c r="I2575" s="180" t="s">
        <v>251</v>
      </c>
      <c r="J2575" s="180" t="s">
        <v>127</v>
      </c>
      <c r="K2575" s="180" t="s">
        <v>250</v>
      </c>
      <c r="L2575" s="180">
        <v>4532</v>
      </c>
      <c r="M2575" s="180" t="s">
        <v>201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305</v>
      </c>
      <c r="U2575" s="182"/>
    </row>
    <row r="2576" spans="1:21" x14ac:dyDescent="0.35">
      <c r="A2576" s="180">
        <v>4</v>
      </c>
      <c r="B2576" s="180" t="s">
        <v>188</v>
      </c>
      <c r="C2576" s="180">
        <v>2020</v>
      </c>
      <c r="D2576" s="180">
        <v>4</v>
      </c>
      <c r="E2576" s="180" t="s">
        <v>233</v>
      </c>
      <c r="F2576" s="181">
        <v>5</v>
      </c>
      <c r="G2576" s="180" t="s">
        <v>196</v>
      </c>
      <c r="H2576" s="180">
        <v>950</v>
      </c>
      <c r="I2576" s="180" t="s">
        <v>185</v>
      </c>
      <c r="J2576" s="180" t="s">
        <v>116</v>
      </c>
      <c r="K2576" s="180" t="s">
        <v>186</v>
      </c>
      <c r="L2576" s="180">
        <v>4552</v>
      </c>
      <c r="M2576" s="180" t="s">
        <v>277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305</v>
      </c>
      <c r="U2576" s="182"/>
    </row>
    <row r="2577" spans="1:21" x14ac:dyDescent="0.35">
      <c r="A2577" s="180">
        <v>5</v>
      </c>
      <c r="B2577" s="180" t="s">
        <v>182</v>
      </c>
      <c r="C2577" s="180">
        <v>2020</v>
      </c>
      <c r="D2577" s="180">
        <v>4</v>
      </c>
      <c r="E2577" s="180" t="s">
        <v>233</v>
      </c>
      <c r="F2577" s="181">
        <v>6</v>
      </c>
      <c r="G2577" s="180" t="s">
        <v>193</v>
      </c>
      <c r="H2577" s="180">
        <v>950</v>
      </c>
      <c r="I2577" s="180" t="s">
        <v>185</v>
      </c>
      <c r="J2577" s="180" t="s">
        <v>116</v>
      </c>
      <c r="K2577" s="180" t="s">
        <v>186</v>
      </c>
      <c r="L2577" s="180">
        <v>4562</v>
      </c>
      <c r="M2577" s="180" t="s">
        <v>212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305</v>
      </c>
      <c r="U2577" s="182"/>
    </row>
    <row r="2578" spans="1:21" x14ac:dyDescent="0.35">
      <c r="A2578" s="180">
        <v>5</v>
      </c>
      <c r="B2578" s="180" t="s">
        <v>182</v>
      </c>
      <c r="C2578" s="180">
        <v>2020</v>
      </c>
      <c r="D2578" s="180">
        <v>4</v>
      </c>
      <c r="E2578" s="180" t="s">
        <v>233</v>
      </c>
      <c r="F2578" s="181">
        <v>79</v>
      </c>
      <c r="G2578" s="180" t="s">
        <v>213</v>
      </c>
      <c r="H2578" s="180">
        <v>5</v>
      </c>
      <c r="I2578" s="180" t="s">
        <v>191</v>
      </c>
      <c r="J2578" s="180" t="s">
        <v>116</v>
      </c>
      <c r="K2578" s="180" t="s">
        <v>186</v>
      </c>
      <c r="L2578" s="180">
        <v>1579</v>
      </c>
      <c r="M2578" s="180" t="s">
        <v>272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305</v>
      </c>
      <c r="U2578" s="182"/>
    </row>
    <row r="2579" spans="1:21" x14ac:dyDescent="0.35">
      <c r="A2579" s="180">
        <v>5</v>
      </c>
      <c r="B2579" s="180" t="s">
        <v>182</v>
      </c>
      <c r="C2579" s="180">
        <v>2020</v>
      </c>
      <c r="D2579" s="180">
        <v>4</v>
      </c>
      <c r="E2579" s="180" t="s">
        <v>233</v>
      </c>
      <c r="F2579" s="181">
        <v>6</v>
      </c>
      <c r="G2579" s="180" t="s">
        <v>193</v>
      </c>
      <c r="H2579" s="180">
        <v>603</v>
      </c>
      <c r="I2579" s="180" t="s">
        <v>197</v>
      </c>
      <c r="J2579" s="180" t="s">
        <v>126</v>
      </c>
      <c r="K2579" s="180" t="s">
        <v>198</v>
      </c>
      <c r="L2579" s="180">
        <v>700</v>
      </c>
      <c r="M2579" s="180" t="s">
        <v>194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305</v>
      </c>
      <c r="U2579" s="182"/>
    </row>
    <row r="2580" spans="1:21" x14ac:dyDescent="0.35">
      <c r="A2580" s="180">
        <v>4</v>
      </c>
      <c r="B2580" s="180" t="s">
        <v>188</v>
      </c>
      <c r="C2580" s="180">
        <v>2020</v>
      </c>
      <c r="D2580" s="180">
        <v>4</v>
      </c>
      <c r="E2580" s="180" t="s">
        <v>233</v>
      </c>
      <c r="F2580" s="181">
        <v>1</v>
      </c>
      <c r="G2580" s="180" t="s">
        <v>184</v>
      </c>
      <c r="H2580" s="180">
        <v>5</v>
      </c>
      <c r="I2580" s="180" t="s">
        <v>191</v>
      </c>
      <c r="J2580" s="180" t="s">
        <v>116</v>
      </c>
      <c r="K2580" s="180" t="s">
        <v>186</v>
      </c>
      <c r="L2580" s="180">
        <v>200</v>
      </c>
      <c r="M2580" s="180" t="s">
        <v>211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305</v>
      </c>
      <c r="U2580" s="182"/>
    </row>
    <row r="2581" spans="1:21" x14ac:dyDescent="0.35">
      <c r="A2581" s="180">
        <v>5</v>
      </c>
      <c r="B2581" s="180" t="s">
        <v>182</v>
      </c>
      <c r="C2581" s="180">
        <v>2020</v>
      </c>
      <c r="D2581" s="180">
        <v>4</v>
      </c>
      <c r="E2581" s="180" t="s">
        <v>233</v>
      </c>
      <c r="F2581" s="181">
        <v>1</v>
      </c>
      <c r="G2581" s="180" t="s">
        <v>184</v>
      </c>
      <c r="H2581" s="180">
        <v>11</v>
      </c>
      <c r="I2581" s="180" t="s">
        <v>284</v>
      </c>
      <c r="J2581" s="180" t="s">
        <v>116</v>
      </c>
      <c r="K2581" s="180" t="s">
        <v>186</v>
      </c>
      <c r="L2581" s="180">
        <v>200</v>
      </c>
      <c r="M2581" s="180" t="s">
        <v>211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305</v>
      </c>
      <c r="U2581" s="182"/>
    </row>
    <row r="2582" spans="1:21" x14ac:dyDescent="0.35">
      <c r="A2582" s="180">
        <v>5</v>
      </c>
      <c r="B2582" s="180" t="s">
        <v>182</v>
      </c>
      <c r="C2582" s="180">
        <v>2020</v>
      </c>
      <c r="D2582" s="180">
        <v>4</v>
      </c>
      <c r="E2582" s="180" t="s">
        <v>233</v>
      </c>
      <c r="F2582" s="181">
        <v>6</v>
      </c>
      <c r="G2582" s="180" t="s">
        <v>193</v>
      </c>
      <c r="H2582" s="180">
        <v>625</v>
      </c>
      <c r="I2582" s="180" t="s">
        <v>287</v>
      </c>
      <c r="J2582" s="180" t="s">
        <v>133</v>
      </c>
      <c r="K2582" s="180" t="s">
        <v>213</v>
      </c>
      <c r="L2582" s="180">
        <v>700</v>
      </c>
      <c r="M2582" s="180" t="s">
        <v>194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305</v>
      </c>
      <c r="U2582" s="182"/>
    </row>
    <row r="2583" spans="1:21" x14ac:dyDescent="0.35">
      <c r="A2583" s="180">
        <v>4</v>
      </c>
      <c r="B2583" s="180" t="s">
        <v>188</v>
      </c>
      <c r="C2583" s="180">
        <v>2020</v>
      </c>
      <c r="D2583" s="180">
        <v>4</v>
      </c>
      <c r="E2583" s="180" t="s">
        <v>233</v>
      </c>
      <c r="F2583" s="181">
        <v>3</v>
      </c>
      <c r="G2583" s="180" t="s">
        <v>190</v>
      </c>
      <c r="H2583" s="180">
        <v>1</v>
      </c>
      <c r="I2583" s="180" t="s">
        <v>230</v>
      </c>
      <c r="J2583" s="180" t="s">
        <v>122</v>
      </c>
      <c r="K2583" s="180" t="s">
        <v>231</v>
      </c>
      <c r="L2583" s="180">
        <v>300</v>
      </c>
      <c r="M2583" s="180" t="s">
        <v>192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305</v>
      </c>
      <c r="U2583" s="182"/>
    </row>
    <row r="2584" spans="1:21" x14ac:dyDescent="0.35">
      <c r="A2584" s="180">
        <v>5</v>
      </c>
      <c r="B2584" s="180" t="s">
        <v>182</v>
      </c>
      <c r="C2584" s="180">
        <v>2020</v>
      </c>
      <c r="D2584" s="180">
        <v>4</v>
      </c>
      <c r="E2584" s="180" t="s">
        <v>233</v>
      </c>
      <c r="F2584" s="181">
        <v>3</v>
      </c>
      <c r="G2584" s="180" t="s">
        <v>190</v>
      </c>
      <c r="H2584" s="180">
        <v>2</v>
      </c>
      <c r="I2584" s="180" t="s">
        <v>265</v>
      </c>
      <c r="J2584" s="180" t="s">
        <v>122</v>
      </c>
      <c r="K2584" s="180" t="s">
        <v>231</v>
      </c>
      <c r="L2584" s="180">
        <v>300</v>
      </c>
      <c r="M2584" s="180" t="s">
        <v>192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305</v>
      </c>
      <c r="U2584" s="182"/>
    </row>
    <row r="2585" spans="1:21" x14ac:dyDescent="0.35">
      <c r="A2585" s="180">
        <v>5</v>
      </c>
      <c r="B2585" s="180" t="s">
        <v>182</v>
      </c>
      <c r="C2585" s="180">
        <v>2020</v>
      </c>
      <c r="D2585" s="180">
        <v>4</v>
      </c>
      <c r="E2585" s="180" t="s">
        <v>233</v>
      </c>
      <c r="F2585" s="181">
        <v>3</v>
      </c>
      <c r="G2585" s="180" t="s">
        <v>190</v>
      </c>
      <c r="H2585" s="180">
        <v>603</v>
      </c>
      <c r="I2585" s="180" t="s">
        <v>197</v>
      </c>
      <c r="J2585" s="180" t="s">
        <v>126</v>
      </c>
      <c r="K2585" s="180" t="s">
        <v>198</v>
      </c>
      <c r="L2585" s="180">
        <v>300</v>
      </c>
      <c r="M2585" s="180" t="s">
        <v>192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305</v>
      </c>
      <c r="U2585" s="182"/>
    </row>
    <row r="2586" spans="1:21" x14ac:dyDescent="0.35">
      <c r="A2586" s="180">
        <v>4</v>
      </c>
      <c r="B2586" s="180" t="s">
        <v>188</v>
      </c>
      <c r="C2586" s="180">
        <v>2020</v>
      </c>
      <c r="D2586" s="180">
        <v>4</v>
      </c>
      <c r="E2586" s="180" t="s">
        <v>233</v>
      </c>
      <c r="F2586" s="181">
        <v>3</v>
      </c>
      <c r="G2586" s="180" t="s">
        <v>190</v>
      </c>
      <c r="H2586" s="180">
        <v>710</v>
      </c>
      <c r="I2586" s="180" t="s">
        <v>221</v>
      </c>
      <c r="J2586" s="180" t="s">
        <v>208</v>
      </c>
      <c r="K2586" s="180" t="s">
        <v>209</v>
      </c>
      <c r="L2586" s="180">
        <v>4532</v>
      </c>
      <c r="M2586" s="180" t="s">
        <v>201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305</v>
      </c>
      <c r="U2586" s="182"/>
    </row>
    <row r="2587" spans="1:21" x14ac:dyDescent="0.35">
      <c r="A2587" s="180">
        <v>4</v>
      </c>
      <c r="B2587" s="180" t="s">
        <v>188</v>
      </c>
      <c r="C2587" s="180">
        <v>2020</v>
      </c>
      <c r="D2587" s="180">
        <v>4</v>
      </c>
      <c r="E2587" s="180" t="s">
        <v>233</v>
      </c>
      <c r="F2587" s="181">
        <v>3</v>
      </c>
      <c r="G2587" s="180" t="s">
        <v>190</v>
      </c>
      <c r="H2587" s="180">
        <v>621</v>
      </c>
      <c r="I2587" s="180" t="s">
        <v>260</v>
      </c>
      <c r="J2587" s="180" t="s">
        <v>117</v>
      </c>
      <c r="K2587" s="180" t="s">
        <v>225</v>
      </c>
      <c r="L2587" s="180">
        <v>4532</v>
      </c>
      <c r="M2587" s="180" t="s">
        <v>201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305</v>
      </c>
      <c r="U2587" s="182"/>
    </row>
    <row r="2588" spans="1:21" x14ac:dyDescent="0.35">
      <c r="A2588" s="180">
        <v>5</v>
      </c>
      <c r="B2588" s="180" t="s">
        <v>182</v>
      </c>
      <c r="C2588" s="180">
        <v>2020</v>
      </c>
      <c r="D2588" s="180">
        <v>4</v>
      </c>
      <c r="E2588" s="180" t="s">
        <v>233</v>
      </c>
      <c r="F2588" s="181">
        <v>60</v>
      </c>
      <c r="G2588" s="180" t="s">
        <v>213</v>
      </c>
      <c r="H2588" s="180">
        <v>623</v>
      </c>
      <c r="I2588" s="180" t="s">
        <v>296</v>
      </c>
      <c r="J2588" s="180" t="s">
        <v>125</v>
      </c>
      <c r="K2588" s="180" t="s">
        <v>228</v>
      </c>
      <c r="L2588" s="180">
        <v>360</v>
      </c>
      <c r="M2588" s="180" t="s">
        <v>226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305</v>
      </c>
      <c r="U2588" s="182"/>
    </row>
    <row r="2589" spans="1:21" x14ac:dyDescent="0.35">
      <c r="A2589" s="180">
        <v>5</v>
      </c>
      <c r="B2589" s="180" t="s">
        <v>182</v>
      </c>
      <c r="C2589" s="180">
        <v>2020</v>
      </c>
      <c r="D2589" s="180">
        <v>4</v>
      </c>
      <c r="E2589" s="180" t="s">
        <v>233</v>
      </c>
      <c r="F2589" s="181">
        <v>5</v>
      </c>
      <c r="G2589" s="180" t="s">
        <v>196</v>
      </c>
      <c r="H2589" s="180">
        <v>602</v>
      </c>
      <c r="I2589" s="180" t="s">
        <v>247</v>
      </c>
      <c r="J2589" s="180" t="s">
        <v>126</v>
      </c>
      <c r="K2589" s="180" t="s">
        <v>198</v>
      </c>
      <c r="L2589" s="180">
        <v>460</v>
      </c>
      <c r="M2589" s="180" t="s">
        <v>199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305</v>
      </c>
      <c r="U2589" s="182"/>
    </row>
    <row r="2590" spans="1:21" x14ac:dyDescent="0.35">
      <c r="A2590" s="180">
        <v>4</v>
      </c>
      <c r="B2590" s="180" t="s">
        <v>188</v>
      </c>
      <c r="C2590" s="180">
        <v>2020</v>
      </c>
      <c r="D2590" s="180">
        <v>4</v>
      </c>
      <c r="E2590" s="180" t="s">
        <v>233</v>
      </c>
      <c r="F2590" s="181">
        <v>10</v>
      </c>
      <c r="G2590" s="180" t="s">
        <v>239</v>
      </c>
      <c r="H2590" s="180">
        <v>905</v>
      </c>
      <c r="I2590" s="180" t="s">
        <v>273</v>
      </c>
      <c r="J2590" s="180" t="s">
        <v>123</v>
      </c>
      <c r="K2590" s="180" t="s">
        <v>243</v>
      </c>
      <c r="L2590" s="180">
        <v>4513</v>
      </c>
      <c r="M2590" s="180" t="s">
        <v>241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305</v>
      </c>
      <c r="U2590" s="182"/>
    </row>
    <row r="2591" spans="1:21" x14ac:dyDescent="0.35">
      <c r="A2591" s="180">
        <v>4</v>
      </c>
      <c r="B2591" s="180" t="s">
        <v>188</v>
      </c>
      <c r="C2591" s="180">
        <v>2020</v>
      </c>
      <c r="D2591" s="180">
        <v>4</v>
      </c>
      <c r="E2591" s="180" t="s">
        <v>233</v>
      </c>
      <c r="F2591" s="181">
        <v>5</v>
      </c>
      <c r="G2591" s="180" t="s">
        <v>196</v>
      </c>
      <c r="H2591" s="180">
        <v>710</v>
      </c>
      <c r="I2591" s="180" t="s">
        <v>221</v>
      </c>
      <c r="J2591" s="180" t="s">
        <v>208</v>
      </c>
      <c r="K2591" s="180" t="s">
        <v>209</v>
      </c>
      <c r="L2591" s="180">
        <v>4552</v>
      </c>
      <c r="M2591" s="180" t="s">
        <v>277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305</v>
      </c>
      <c r="U2591" s="182"/>
    </row>
    <row r="2592" spans="1:21" x14ac:dyDescent="0.35">
      <c r="A2592" s="180">
        <v>5</v>
      </c>
      <c r="B2592" s="180" t="s">
        <v>182</v>
      </c>
      <c r="C2592" s="180">
        <v>2020</v>
      </c>
      <c r="D2592" s="180">
        <v>4</v>
      </c>
      <c r="E2592" s="180" t="s">
        <v>233</v>
      </c>
      <c r="F2592" s="181">
        <v>10</v>
      </c>
      <c r="G2592" s="180" t="s">
        <v>239</v>
      </c>
      <c r="H2592" s="180">
        <v>2</v>
      </c>
      <c r="I2592" s="180" t="s">
        <v>265</v>
      </c>
      <c r="J2592" s="180" t="s">
        <v>122</v>
      </c>
      <c r="K2592" s="180" t="s">
        <v>231</v>
      </c>
      <c r="L2592" s="180">
        <v>207</v>
      </c>
      <c r="M2592" s="180" t="s">
        <v>244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305</v>
      </c>
      <c r="U2592" s="182"/>
    </row>
    <row r="2593" spans="1:21" x14ac:dyDescent="0.35">
      <c r="A2593" s="180">
        <v>5</v>
      </c>
      <c r="B2593" s="180" t="s">
        <v>182</v>
      </c>
      <c r="C2593" s="180">
        <v>2020</v>
      </c>
      <c r="D2593" s="180">
        <v>4</v>
      </c>
      <c r="E2593" s="180" t="s">
        <v>233</v>
      </c>
      <c r="F2593" s="181">
        <v>5</v>
      </c>
      <c r="G2593" s="180" t="s">
        <v>196</v>
      </c>
      <c r="H2593" s="180">
        <v>700</v>
      </c>
      <c r="I2593" s="180" t="s">
        <v>274</v>
      </c>
      <c r="J2593" s="180" t="s">
        <v>208</v>
      </c>
      <c r="K2593" s="180" t="s">
        <v>209</v>
      </c>
      <c r="L2593" s="180">
        <v>460</v>
      </c>
      <c r="M2593" s="180" t="s">
        <v>199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305</v>
      </c>
      <c r="U2593" s="182"/>
    </row>
    <row r="2594" spans="1:21" x14ac:dyDescent="0.35">
      <c r="A2594" s="180">
        <v>5</v>
      </c>
      <c r="B2594" s="180" t="s">
        <v>182</v>
      </c>
      <c r="C2594" s="180">
        <v>2020</v>
      </c>
      <c r="D2594" s="180">
        <v>4</v>
      </c>
      <c r="E2594" s="180" t="s">
        <v>233</v>
      </c>
      <c r="F2594" s="181">
        <v>5</v>
      </c>
      <c r="G2594" s="180" t="s">
        <v>196</v>
      </c>
      <c r="H2594" s="180">
        <v>701</v>
      </c>
      <c r="I2594" s="180" t="s">
        <v>207</v>
      </c>
      <c r="J2594" s="180" t="s">
        <v>208</v>
      </c>
      <c r="K2594" s="180" t="s">
        <v>209</v>
      </c>
      <c r="L2594" s="180">
        <v>460</v>
      </c>
      <c r="M2594" s="180" t="s">
        <v>199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305</v>
      </c>
      <c r="U2594" s="182"/>
    </row>
    <row r="2595" spans="1:21" x14ac:dyDescent="0.35">
      <c r="A2595" s="180">
        <v>5</v>
      </c>
      <c r="B2595" s="180" t="s">
        <v>182</v>
      </c>
      <c r="C2595" s="180">
        <v>2020</v>
      </c>
      <c r="D2595" s="180">
        <v>4</v>
      </c>
      <c r="E2595" s="180" t="s">
        <v>233</v>
      </c>
      <c r="F2595" s="181">
        <v>3</v>
      </c>
      <c r="G2595" s="180" t="s">
        <v>190</v>
      </c>
      <c r="H2595" s="180">
        <v>950</v>
      </c>
      <c r="I2595" s="180" t="s">
        <v>185</v>
      </c>
      <c r="J2595" s="180" t="s">
        <v>116</v>
      </c>
      <c r="K2595" s="180" t="s">
        <v>186</v>
      </c>
      <c r="L2595" s="180">
        <v>4532</v>
      </c>
      <c r="M2595" s="180" t="s">
        <v>201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305</v>
      </c>
      <c r="U2595" s="182"/>
    </row>
    <row r="2596" spans="1:21" x14ac:dyDescent="0.35">
      <c r="A2596" s="180">
        <v>5</v>
      </c>
      <c r="B2596" s="180" t="s">
        <v>182</v>
      </c>
      <c r="C2596" s="180">
        <v>2020</v>
      </c>
      <c r="D2596" s="180">
        <v>4</v>
      </c>
      <c r="E2596" s="180" t="s">
        <v>233</v>
      </c>
      <c r="F2596" s="181">
        <v>75</v>
      </c>
      <c r="G2596" s="180" t="s">
        <v>213</v>
      </c>
      <c r="H2596" s="180">
        <v>5</v>
      </c>
      <c r="I2596" s="180" t="s">
        <v>191</v>
      </c>
      <c r="J2596" s="180" t="s">
        <v>116</v>
      </c>
      <c r="K2596" s="180" t="s">
        <v>186</v>
      </c>
      <c r="L2596" s="180">
        <v>1575</v>
      </c>
      <c r="M2596" s="180" t="s">
        <v>219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305</v>
      </c>
      <c r="U2596" s="182"/>
    </row>
    <row r="2597" spans="1:21" x14ac:dyDescent="0.35">
      <c r="A2597" s="180">
        <v>4</v>
      </c>
      <c r="B2597" s="180" t="s">
        <v>188</v>
      </c>
      <c r="C2597" s="180">
        <v>2020</v>
      </c>
      <c r="D2597" s="180">
        <v>4</v>
      </c>
      <c r="E2597" s="180" t="s">
        <v>233</v>
      </c>
      <c r="F2597" s="181">
        <v>1</v>
      </c>
      <c r="G2597" s="180" t="s">
        <v>184</v>
      </c>
      <c r="H2597" s="180">
        <v>10</v>
      </c>
      <c r="I2597" s="180" t="s">
        <v>252</v>
      </c>
      <c r="J2597" s="180" t="s">
        <v>119</v>
      </c>
      <c r="K2597" s="180" t="s">
        <v>215</v>
      </c>
      <c r="L2597" s="180">
        <v>200</v>
      </c>
      <c r="M2597" s="180" t="s">
        <v>211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305</v>
      </c>
      <c r="U2597" s="182"/>
    </row>
    <row r="2598" spans="1:21" x14ac:dyDescent="0.35">
      <c r="A2598" s="180">
        <v>5</v>
      </c>
      <c r="B2598" s="180" t="s">
        <v>182</v>
      </c>
      <c r="C2598" s="180">
        <v>2020</v>
      </c>
      <c r="D2598" s="180">
        <v>4</v>
      </c>
      <c r="E2598" s="180" t="s">
        <v>233</v>
      </c>
      <c r="F2598" s="181">
        <v>10</v>
      </c>
      <c r="G2598" s="180" t="s">
        <v>239</v>
      </c>
      <c r="H2598" s="180">
        <v>616</v>
      </c>
      <c r="I2598" s="180" t="s">
        <v>200</v>
      </c>
      <c r="J2598" s="180" t="s">
        <v>126</v>
      </c>
      <c r="K2598" s="180" t="s">
        <v>198</v>
      </c>
      <c r="L2598" s="180">
        <v>4513</v>
      </c>
      <c r="M2598" s="180" t="s">
        <v>241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305</v>
      </c>
      <c r="U2598" s="182"/>
    </row>
    <row r="2599" spans="1:21" x14ac:dyDescent="0.35">
      <c r="A2599" s="180">
        <v>4</v>
      </c>
      <c r="B2599" s="180" t="s">
        <v>188</v>
      </c>
      <c r="C2599" s="180">
        <v>2020</v>
      </c>
      <c r="D2599" s="180">
        <v>4</v>
      </c>
      <c r="E2599" s="180" t="s">
        <v>233</v>
      </c>
      <c r="F2599" s="181">
        <v>1</v>
      </c>
      <c r="G2599" s="180" t="s">
        <v>184</v>
      </c>
      <c r="H2599" s="180">
        <v>2</v>
      </c>
      <c r="I2599" s="180" t="s">
        <v>265</v>
      </c>
      <c r="J2599" s="180" t="s">
        <v>122</v>
      </c>
      <c r="K2599" s="180" t="s">
        <v>231</v>
      </c>
      <c r="L2599" s="180">
        <v>200</v>
      </c>
      <c r="M2599" s="180" t="s">
        <v>211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305</v>
      </c>
      <c r="U2599" s="182"/>
    </row>
    <row r="2600" spans="1:21" x14ac:dyDescent="0.35">
      <c r="A2600" s="180">
        <v>5</v>
      </c>
      <c r="B2600" s="180" t="s">
        <v>182</v>
      </c>
      <c r="C2600" s="180">
        <v>2020</v>
      </c>
      <c r="D2600" s="180">
        <v>4</v>
      </c>
      <c r="E2600" s="180" t="s">
        <v>233</v>
      </c>
      <c r="F2600" s="181">
        <v>1</v>
      </c>
      <c r="G2600" s="180" t="s">
        <v>184</v>
      </c>
      <c r="H2600" s="180">
        <v>301</v>
      </c>
      <c r="I2600" s="180" t="s">
        <v>248</v>
      </c>
      <c r="J2600" s="180" t="s">
        <v>122</v>
      </c>
      <c r="K2600" s="180" t="s">
        <v>231</v>
      </c>
      <c r="L2600" s="180">
        <v>200</v>
      </c>
      <c r="M2600" s="180" t="s">
        <v>211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305</v>
      </c>
      <c r="U2600" s="182"/>
    </row>
    <row r="2601" spans="1:21" x14ac:dyDescent="0.35">
      <c r="A2601" s="180">
        <v>5</v>
      </c>
      <c r="B2601" s="180" t="s">
        <v>182</v>
      </c>
      <c r="C2601" s="180">
        <v>2020</v>
      </c>
      <c r="D2601" s="180">
        <v>4</v>
      </c>
      <c r="E2601" s="180" t="s">
        <v>233</v>
      </c>
      <c r="F2601" s="181">
        <v>75</v>
      </c>
      <c r="G2601" s="180" t="s">
        <v>213</v>
      </c>
      <c r="H2601" s="180">
        <v>13</v>
      </c>
      <c r="I2601" s="180" t="s">
        <v>297</v>
      </c>
      <c r="J2601" s="180" t="s">
        <v>120</v>
      </c>
      <c r="K2601" s="180" t="s">
        <v>217</v>
      </c>
      <c r="L2601" s="180">
        <v>1575</v>
      </c>
      <c r="M2601" s="180" t="s">
        <v>219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305</v>
      </c>
      <c r="U2601" s="182"/>
    </row>
    <row r="2602" spans="1:21" x14ac:dyDescent="0.35">
      <c r="A2602" s="180">
        <v>5</v>
      </c>
      <c r="B2602" s="180" t="s">
        <v>182</v>
      </c>
      <c r="C2602" s="180">
        <v>2020</v>
      </c>
      <c r="D2602" s="180">
        <v>4</v>
      </c>
      <c r="E2602" s="180" t="s">
        <v>233</v>
      </c>
      <c r="F2602" s="181">
        <v>3</v>
      </c>
      <c r="G2602" s="180" t="s">
        <v>190</v>
      </c>
      <c r="H2602" s="180">
        <v>16</v>
      </c>
      <c r="I2602" s="180" t="s">
        <v>282</v>
      </c>
      <c r="J2602" s="180" t="s">
        <v>128</v>
      </c>
      <c r="K2602" s="180" t="s">
        <v>264</v>
      </c>
      <c r="L2602" s="180">
        <v>300</v>
      </c>
      <c r="M2602" s="180" t="s">
        <v>192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305</v>
      </c>
      <c r="U2602" s="182"/>
    </row>
    <row r="2603" spans="1:21" x14ac:dyDescent="0.35">
      <c r="A2603" s="180">
        <v>5</v>
      </c>
      <c r="B2603" s="180" t="s">
        <v>182</v>
      </c>
      <c r="C2603" s="180">
        <v>2020</v>
      </c>
      <c r="D2603" s="180">
        <v>4</v>
      </c>
      <c r="E2603" s="180" t="s">
        <v>233</v>
      </c>
      <c r="F2603" s="181">
        <v>3</v>
      </c>
      <c r="G2603" s="180" t="s">
        <v>190</v>
      </c>
      <c r="H2603" s="180">
        <v>17</v>
      </c>
      <c r="I2603" s="180" t="s">
        <v>205</v>
      </c>
      <c r="J2603" s="180" t="s">
        <v>129</v>
      </c>
      <c r="K2603" s="180" t="s">
        <v>206</v>
      </c>
      <c r="L2603" s="180">
        <v>300</v>
      </c>
      <c r="M2603" s="180" t="s">
        <v>192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305</v>
      </c>
      <c r="U2603" s="182"/>
    </row>
    <row r="2604" spans="1:21" x14ac:dyDescent="0.35">
      <c r="A2604" s="180">
        <v>5</v>
      </c>
      <c r="B2604" s="180" t="s">
        <v>182</v>
      </c>
      <c r="C2604" s="180">
        <v>2020</v>
      </c>
      <c r="D2604" s="180">
        <v>4</v>
      </c>
      <c r="E2604" s="180" t="s">
        <v>233</v>
      </c>
      <c r="F2604" s="181">
        <v>6</v>
      </c>
      <c r="G2604" s="180" t="s">
        <v>193</v>
      </c>
      <c r="H2604" s="180">
        <v>626</v>
      </c>
      <c r="I2604" s="180" t="s">
        <v>269</v>
      </c>
      <c r="J2604" s="180" t="s">
        <v>133</v>
      </c>
      <c r="K2604" s="180" t="s">
        <v>213</v>
      </c>
      <c r="L2604" s="180">
        <v>700</v>
      </c>
      <c r="M2604" s="180" t="s">
        <v>194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305</v>
      </c>
      <c r="U2604" s="182"/>
    </row>
    <row r="2605" spans="1:21" x14ac:dyDescent="0.35">
      <c r="A2605" s="180">
        <v>5</v>
      </c>
      <c r="B2605" s="180" t="s">
        <v>182</v>
      </c>
      <c r="C2605" s="180">
        <v>2020</v>
      </c>
      <c r="D2605" s="180">
        <v>4</v>
      </c>
      <c r="E2605" s="180" t="s">
        <v>233</v>
      </c>
      <c r="F2605" s="181">
        <v>1</v>
      </c>
      <c r="G2605" s="180" t="s">
        <v>184</v>
      </c>
      <c r="H2605" s="180">
        <v>903</v>
      </c>
      <c r="I2605" s="180" t="s">
        <v>240</v>
      </c>
      <c r="J2605" s="180" t="s">
        <v>122</v>
      </c>
      <c r="K2605" s="180" t="s">
        <v>231</v>
      </c>
      <c r="L2605" s="180">
        <v>4512</v>
      </c>
      <c r="M2605" s="180" t="s">
        <v>187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305</v>
      </c>
      <c r="U2605" s="182"/>
    </row>
    <row r="2606" spans="1:21" x14ac:dyDescent="0.35">
      <c r="A2606" s="180">
        <v>5</v>
      </c>
      <c r="B2606" s="180" t="s">
        <v>182</v>
      </c>
      <c r="C2606" s="180">
        <v>2020</v>
      </c>
      <c r="D2606" s="180">
        <v>4</v>
      </c>
      <c r="E2606" s="180" t="s">
        <v>233</v>
      </c>
      <c r="F2606" s="181">
        <v>3</v>
      </c>
      <c r="G2606" s="180" t="s">
        <v>190</v>
      </c>
      <c r="H2606" s="180">
        <v>602</v>
      </c>
      <c r="I2606" s="180" t="s">
        <v>247</v>
      </c>
      <c r="J2606" s="180" t="s">
        <v>126</v>
      </c>
      <c r="K2606" s="180" t="s">
        <v>198</v>
      </c>
      <c r="L2606" s="180">
        <v>300</v>
      </c>
      <c r="M2606" s="180" t="s">
        <v>192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305</v>
      </c>
      <c r="U2606" s="182"/>
    </row>
    <row r="2607" spans="1:21" x14ac:dyDescent="0.35">
      <c r="A2607" s="180">
        <v>5</v>
      </c>
      <c r="B2607" s="180" t="s">
        <v>182</v>
      </c>
      <c r="C2607" s="180">
        <v>2020</v>
      </c>
      <c r="D2607" s="180">
        <v>4</v>
      </c>
      <c r="E2607" s="180" t="s">
        <v>233</v>
      </c>
      <c r="F2607" s="181">
        <v>6</v>
      </c>
      <c r="G2607" s="180" t="s">
        <v>193</v>
      </c>
      <c r="H2607" s="180">
        <v>602</v>
      </c>
      <c r="I2607" s="180" t="s">
        <v>247</v>
      </c>
      <c r="J2607" s="180" t="s">
        <v>126</v>
      </c>
      <c r="K2607" s="180" t="s">
        <v>198</v>
      </c>
      <c r="L2607" s="180">
        <v>700</v>
      </c>
      <c r="M2607" s="180" t="s">
        <v>194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305</v>
      </c>
      <c r="U2607" s="182"/>
    </row>
    <row r="2608" spans="1:21" x14ac:dyDescent="0.35">
      <c r="A2608" s="180">
        <v>5</v>
      </c>
      <c r="B2608" s="180" t="s">
        <v>182</v>
      </c>
      <c r="C2608" s="180">
        <v>2020</v>
      </c>
      <c r="D2608" s="180">
        <v>4</v>
      </c>
      <c r="E2608" s="180" t="s">
        <v>233</v>
      </c>
      <c r="F2608" s="181">
        <v>6</v>
      </c>
      <c r="G2608" s="180" t="s">
        <v>193</v>
      </c>
      <c r="H2608" s="180">
        <v>609</v>
      </c>
      <c r="I2608" s="180" t="s">
        <v>299</v>
      </c>
      <c r="J2608" s="180" t="s">
        <v>279</v>
      </c>
      <c r="K2608" s="180" t="s">
        <v>213</v>
      </c>
      <c r="L2608" s="180">
        <v>700</v>
      </c>
      <c r="M2608" s="180" t="s">
        <v>194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305</v>
      </c>
      <c r="U2608" s="182"/>
    </row>
    <row r="2609" spans="1:21" x14ac:dyDescent="0.35">
      <c r="A2609" s="180">
        <v>5</v>
      </c>
      <c r="B2609" s="180" t="s">
        <v>182</v>
      </c>
      <c r="C2609" s="180">
        <v>2020</v>
      </c>
      <c r="D2609" s="180">
        <v>4</v>
      </c>
      <c r="E2609" s="180" t="s">
        <v>233</v>
      </c>
      <c r="F2609" s="181">
        <v>1</v>
      </c>
      <c r="G2609" s="180" t="s">
        <v>184</v>
      </c>
      <c r="H2609" s="180">
        <v>1</v>
      </c>
      <c r="I2609" s="180" t="s">
        <v>230</v>
      </c>
      <c r="J2609" s="180" t="s">
        <v>122</v>
      </c>
      <c r="K2609" s="180" t="s">
        <v>231</v>
      </c>
      <c r="L2609" s="180">
        <v>200</v>
      </c>
      <c r="M2609" s="180" t="s">
        <v>211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305</v>
      </c>
      <c r="U2609" s="182"/>
    </row>
    <row r="2610" spans="1:21" x14ac:dyDescent="0.35">
      <c r="A2610" s="180">
        <v>4</v>
      </c>
      <c r="B2610" s="180" t="s">
        <v>188</v>
      </c>
      <c r="C2610" s="180">
        <v>2020</v>
      </c>
      <c r="D2610" s="180">
        <v>4</v>
      </c>
      <c r="E2610" s="180" t="s">
        <v>233</v>
      </c>
      <c r="F2610" s="181">
        <v>3</v>
      </c>
      <c r="G2610" s="180" t="s">
        <v>190</v>
      </c>
      <c r="H2610" s="180">
        <v>18</v>
      </c>
      <c r="I2610" s="180" t="s">
        <v>216</v>
      </c>
      <c r="J2610" s="180" t="s">
        <v>120</v>
      </c>
      <c r="K2610" s="180" t="s">
        <v>217</v>
      </c>
      <c r="L2610" s="180">
        <v>300</v>
      </c>
      <c r="M2610" s="180" t="s">
        <v>192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305</v>
      </c>
      <c r="U2610" s="182"/>
    </row>
    <row r="2611" spans="1:21" x14ac:dyDescent="0.35">
      <c r="A2611" s="180">
        <v>5</v>
      </c>
      <c r="B2611" s="180" t="s">
        <v>182</v>
      </c>
      <c r="C2611" s="180">
        <v>2020</v>
      </c>
      <c r="D2611" s="180">
        <v>4</v>
      </c>
      <c r="E2611" s="180" t="s">
        <v>233</v>
      </c>
      <c r="F2611" s="181">
        <v>3</v>
      </c>
      <c r="G2611" s="180" t="s">
        <v>190</v>
      </c>
      <c r="H2611" s="180">
        <v>955</v>
      </c>
      <c r="I2611" s="180" t="s">
        <v>283</v>
      </c>
      <c r="J2611" s="180" t="s">
        <v>120</v>
      </c>
      <c r="K2611" s="180" t="s">
        <v>217</v>
      </c>
      <c r="L2611" s="180">
        <v>4532</v>
      </c>
      <c r="M2611" s="180" t="s">
        <v>201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305</v>
      </c>
      <c r="U2611" s="182"/>
    </row>
    <row r="2612" spans="1:21" x14ac:dyDescent="0.35">
      <c r="A2612" s="180">
        <v>5</v>
      </c>
      <c r="B2612" s="180" t="s">
        <v>182</v>
      </c>
      <c r="C2612" s="180">
        <v>2020</v>
      </c>
      <c r="D2612" s="180">
        <v>4</v>
      </c>
      <c r="E2612" s="180" t="s">
        <v>233</v>
      </c>
      <c r="F2612" s="181">
        <v>3</v>
      </c>
      <c r="G2612" s="180" t="s">
        <v>190</v>
      </c>
      <c r="H2612" s="180">
        <v>956</v>
      </c>
      <c r="I2612" s="180" t="s">
        <v>286</v>
      </c>
      <c r="J2612" s="180" t="s">
        <v>120</v>
      </c>
      <c r="K2612" s="180" t="s">
        <v>217</v>
      </c>
      <c r="L2612" s="180">
        <v>4532</v>
      </c>
      <c r="M2612" s="180" t="s">
        <v>201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305</v>
      </c>
      <c r="U2612" s="182"/>
    </row>
    <row r="2613" spans="1:21" x14ac:dyDescent="0.35">
      <c r="A2613" s="180">
        <v>5</v>
      </c>
      <c r="B2613" s="180" t="s">
        <v>182</v>
      </c>
      <c r="C2613" s="180">
        <v>2020</v>
      </c>
      <c r="D2613" s="180">
        <v>4</v>
      </c>
      <c r="E2613" s="180" t="s">
        <v>233</v>
      </c>
      <c r="F2613" s="181">
        <v>3</v>
      </c>
      <c r="G2613" s="180" t="s">
        <v>190</v>
      </c>
      <c r="H2613" s="180">
        <v>13</v>
      </c>
      <c r="I2613" s="180" t="s">
        <v>297</v>
      </c>
      <c r="J2613" s="180" t="s">
        <v>120</v>
      </c>
      <c r="K2613" s="180" t="s">
        <v>217</v>
      </c>
      <c r="L2613" s="180">
        <v>300</v>
      </c>
      <c r="M2613" s="180" t="s">
        <v>192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305</v>
      </c>
      <c r="U2613" s="182"/>
    </row>
    <row r="2614" spans="1:21" x14ac:dyDescent="0.35">
      <c r="A2614" s="180">
        <v>5</v>
      </c>
      <c r="B2614" s="180" t="s">
        <v>182</v>
      </c>
      <c r="C2614" s="180">
        <v>2020</v>
      </c>
      <c r="D2614" s="180">
        <v>4</v>
      </c>
      <c r="E2614" s="180" t="s">
        <v>233</v>
      </c>
      <c r="F2614" s="181">
        <v>79</v>
      </c>
      <c r="G2614" s="180" t="s">
        <v>213</v>
      </c>
      <c r="H2614" s="180">
        <v>951</v>
      </c>
      <c r="I2614" s="180" t="s">
        <v>251</v>
      </c>
      <c r="J2614" s="180" t="s">
        <v>127</v>
      </c>
      <c r="K2614" s="180" t="s">
        <v>250</v>
      </c>
      <c r="L2614" s="180">
        <v>4579</v>
      </c>
      <c r="M2614" s="180" t="s">
        <v>222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305</v>
      </c>
      <c r="U2614" s="182"/>
    </row>
    <row r="2615" spans="1:21" x14ac:dyDescent="0.35">
      <c r="A2615" s="180">
        <v>4</v>
      </c>
      <c r="B2615" s="180" t="s">
        <v>188</v>
      </c>
      <c r="C2615" s="180">
        <v>2020</v>
      </c>
      <c r="D2615" s="180">
        <v>4</v>
      </c>
      <c r="E2615" s="180" t="s">
        <v>233</v>
      </c>
      <c r="F2615" s="181">
        <v>3</v>
      </c>
      <c r="G2615" s="180" t="s">
        <v>190</v>
      </c>
      <c r="H2615" s="180">
        <v>950</v>
      </c>
      <c r="I2615" s="180" t="s">
        <v>185</v>
      </c>
      <c r="J2615" s="180" t="s">
        <v>116</v>
      </c>
      <c r="K2615" s="180" t="s">
        <v>186</v>
      </c>
      <c r="L2615" s="180">
        <v>4532</v>
      </c>
      <c r="M2615" s="180" t="s">
        <v>201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305</v>
      </c>
      <c r="U2615" s="182"/>
    </row>
    <row r="2616" spans="1:21" x14ac:dyDescent="0.35">
      <c r="A2616" s="180">
        <v>5</v>
      </c>
      <c r="B2616" s="180" t="s">
        <v>182</v>
      </c>
      <c r="C2616" s="180">
        <v>2020</v>
      </c>
      <c r="D2616" s="180">
        <v>4</v>
      </c>
      <c r="E2616" s="180" t="s">
        <v>233</v>
      </c>
      <c r="F2616" s="181">
        <v>3</v>
      </c>
      <c r="G2616" s="180" t="s">
        <v>190</v>
      </c>
      <c r="H2616" s="180">
        <v>953</v>
      </c>
      <c r="I2616" s="180" t="s">
        <v>214</v>
      </c>
      <c r="J2616" s="180" t="s">
        <v>119</v>
      </c>
      <c r="K2616" s="180" t="s">
        <v>215</v>
      </c>
      <c r="L2616" s="180">
        <v>4532</v>
      </c>
      <c r="M2616" s="180" t="s">
        <v>201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305</v>
      </c>
      <c r="U2616" s="182"/>
    </row>
    <row r="2617" spans="1:21" x14ac:dyDescent="0.35">
      <c r="A2617" s="180">
        <v>5</v>
      </c>
      <c r="B2617" s="180" t="s">
        <v>182</v>
      </c>
      <c r="C2617" s="180">
        <v>2020</v>
      </c>
      <c r="D2617" s="180">
        <v>4</v>
      </c>
      <c r="E2617" s="180" t="s">
        <v>233</v>
      </c>
      <c r="F2617" s="181">
        <v>6</v>
      </c>
      <c r="G2617" s="180" t="s">
        <v>193</v>
      </c>
      <c r="H2617" s="180">
        <v>5</v>
      </c>
      <c r="I2617" s="180" t="s">
        <v>191</v>
      </c>
      <c r="J2617" s="180" t="s">
        <v>116</v>
      </c>
      <c r="K2617" s="180" t="s">
        <v>186</v>
      </c>
      <c r="L2617" s="180">
        <v>700</v>
      </c>
      <c r="M2617" s="180" t="s">
        <v>194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305</v>
      </c>
      <c r="U2617" s="182"/>
    </row>
    <row r="2618" spans="1:21" x14ac:dyDescent="0.35">
      <c r="A2618" s="180">
        <v>5</v>
      </c>
      <c r="B2618" s="180" t="s">
        <v>182</v>
      </c>
      <c r="C2618" s="180">
        <v>2020</v>
      </c>
      <c r="D2618" s="180">
        <v>4</v>
      </c>
      <c r="E2618" s="180" t="s">
        <v>233</v>
      </c>
      <c r="F2618" s="181">
        <v>1</v>
      </c>
      <c r="G2618" s="180" t="s">
        <v>184</v>
      </c>
      <c r="H2618" s="180">
        <v>953</v>
      </c>
      <c r="I2618" s="180" t="s">
        <v>214</v>
      </c>
      <c r="J2618" s="180" t="s">
        <v>119</v>
      </c>
      <c r="K2618" s="180" t="s">
        <v>215</v>
      </c>
      <c r="L2618" s="180">
        <v>4512</v>
      </c>
      <c r="M2618" s="180" t="s">
        <v>187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305</v>
      </c>
      <c r="U2618" s="182"/>
    </row>
    <row r="2619" spans="1:21" x14ac:dyDescent="0.35">
      <c r="A2619" s="180">
        <v>5</v>
      </c>
      <c r="B2619" s="180" t="s">
        <v>182</v>
      </c>
      <c r="C2619" s="180">
        <v>2020</v>
      </c>
      <c r="D2619" s="180">
        <v>4</v>
      </c>
      <c r="E2619" s="180" t="s">
        <v>233</v>
      </c>
      <c r="F2619" s="181">
        <v>1</v>
      </c>
      <c r="G2619" s="180" t="s">
        <v>184</v>
      </c>
      <c r="H2619" s="180">
        <v>616</v>
      </c>
      <c r="I2619" s="180" t="s">
        <v>200</v>
      </c>
      <c r="J2619" s="180" t="s">
        <v>126</v>
      </c>
      <c r="K2619" s="180" t="s">
        <v>198</v>
      </c>
      <c r="L2619" s="180">
        <v>4512</v>
      </c>
      <c r="M2619" s="180" t="s">
        <v>187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305</v>
      </c>
      <c r="U2619" s="182"/>
    </row>
    <row r="2620" spans="1:21" x14ac:dyDescent="0.35">
      <c r="A2620" s="180">
        <v>5</v>
      </c>
      <c r="B2620" s="180" t="s">
        <v>182</v>
      </c>
      <c r="C2620" s="180">
        <v>2020</v>
      </c>
      <c r="D2620" s="180">
        <v>4</v>
      </c>
      <c r="E2620" s="180" t="s">
        <v>233</v>
      </c>
      <c r="F2620" s="181">
        <v>3</v>
      </c>
      <c r="G2620" s="180" t="s">
        <v>190</v>
      </c>
      <c r="H2620" s="180">
        <v>19</v>
      </c>
      <c r="I2620" s="180" t="s">
        <v>263</v>
      </c>
      <c r="J2620" s="180" t="s">
        <v>128</v>
      </c>
      <c r="K2620" s="180" t="s">
        <v>264</v>
      </c>
      <c r="L2620" s="180">
        <v>300</v>
      </c>
      <c r="M2620" s="180" t="s">
        <v>192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305</v>
      </c>
      <c r="U2620" s="182"/>
    </row>
    <row r="2621" spans="1:21" x14ac:dyDescent="0.35">
      <c r="A2621" s="180">
        <v>5</v>
      </c>
      <c r="B2621" s="180" t="s">
        <v>182</v>
      </c>
      <c r="C2621" s="180">
        <v>2020</v>
      </c>
      <c r="D2621" s="180">
        <v>4</v>
      </c>
      <c r="E2621" s="180" t="s">
        <v>233</v>
      </c>
      <c r="F2621" s="181">
        <v>10</v>
      </c>
      <c r="G2621" s="180" t="s">
        <v>239</v>
      </c>
      <c r="H2621" s="180">
        <v>5</v>
      </c>
      <c r="I2621" s="180" t="s">
        <v>191</v>
      </c>
      <c r="J2621" s="180" t="s">
        <v>116</v>
      </c>
      <c r="K2621" s="180" t="s">
        <v>186</v>
      </c>
      <c r="L2621" s="180">
        <v>207</v>
      </c>
      <c r="M2621" s="180" t="s">
        <v>244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305</v>
      </c>
      <c r="U2621" s="182"/>
    </row>
    <row r="2622" spans="1:21" x14ac:dyDescent="0.35">
      <c r="A2622" s="180">
        <v>5</v>
      </c>
      <c r="B2622" s="180" t="s">
        <v>182</v>
      </c>
      <c r="C2622" s="180">
        <v>2020</v>
      </c>
      <c r="D2622" s="180">
        <v>5</v>
      </c>
      <c r="E2622" s="180" t="s">
        <v>223</v>
      </c>
      <c r="F2622" s="181">
        <v>10</v>
      </c>
      <c r="G2622" s="180" t="s">
        <v>239</v>
      </c>
      <c r="H2622" s="180">
        <v>6</v>
      </c>
      <c r="I2622" s="180" t="s">
        <v>257</v>
      </c>
      <c r="J2622" s="180" t="s">
        <v>123</v>
      </c>
      <c r="K2622" s="180" t="s">
        <v>243</v>
      </c>
      <c r="L2622" s="180">
        <v>207</v>
      </c>
      <c r="M2622" s="180" t="s">
        <v>244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305</v>
      </c>
      <c r="U2622" s="182"/>
    </row>
    <row r="2623" spans="1:21" x14ac:dyDescent="0.35">
      <c r="A2623" s="180">
        <v>5</v>
      </c>
      <c r="B2623" s="180" t="s">
        <v>182</v>
      </c>
      <c r="C2623" s="180">
        <v>2020</v>
      </c>
      <c r="D2623" s="180">
        <v>5</v>
      </c>
      <c r="E2623" s="180" t="s">
        <v>223</v>
      </c>
      <c r="F2623" s="181">
        <v>5</v>
      </c>
      <c r="G2623" s="180" t="s">
        <v>196</v>
      </c>
      <c r="H2623" s="180">
        <v>602</v>
      </c>
      <c r="I2623" s="180" t="s">
        <v>247</v>
      </c>
      <c r="J2623" s="180" t="s">
        <v>126</v>
      </c>
      <c r="K2623" s="180" t="s">
        <v>198</v>
      </c>
      <c r="L2623" s="180">
        <v>460</v>
      </c>
      <c r="M2623" s="180" t="s">
        <v>199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305</v>
      </c>
      <c r="U2623" s="182"/>
    </row>
    <row r="2624" spans="1:21" x14ac:dyDescent="0.35">
      <c r="A2624" s="180">
        <v>4</v>
      </c>
      <c r="B2624" s="180" t="s">
        <v>188</v>
      </c>
      <c r="C2624" s="180">
        <v>2020</v>
      </c>
      <c r="D2624" s="180">
        <v>5</v>
      </c>
      <c r="E2624" s="180" t="s">
        <v>223</v>
      </c>
      <c r="F2624" s="181">
        <v>6</v>
      </c>
      <c r="G2624" s="180" t="s">
        <v>193</v>
      </c>
      <c r="H2624" s="180">
        <v>615</v>
      </c>
      <c r="I2624" s="180" t="s">
        <v>293</v>
      </c>
      <c r="J2624" s="180" t="s">
        <v>124</v>
      </c>
      <c r="K2624" s="180" t="s">
        <v>262</v>
      </c>
      <c r="L2624" s="180">
        <v>4562</v>
      </c>
      <c r="M2624" s="180" t="s">
        <v>212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305</v>
      </c>
      <c r="U2624" s="182"/>
    </row>
    <row r="2625" spans="1:21" x14ac:dyDescent="0.35">
      <c r="A2625" s="180">
        <v>5</v>
      </c>
      <c r="B2625" s="180" t="s">
        <v>182</v>
      </c>
      <c r="C2625" s="180">
        <v>2020</v>
      </c>
      <c r="D2625" s="180">
        <v>5</v>
      </c>
      <c r="E2625" s="180" t="s">
        <v>223</v>
      </c>
      <c r="F2625" s="181">
        <v>6</v>
      </c>
      <c r="G2625" s="180" t="s">
        <v>193</v>
      </c>
      <c r="H2625" s="180">
        <v>606</v>
      </c>
      <c r="I2625" s="180" t="s">
        <v>280</v>
      </c>
      <c r="J2625" s="180" t="s">
        <v>131</v>
      </c>
      <c r="K2625" s="180" t="s">
        <v>281</v>
      </c>
      <c r="L2625" s="180">
        <v>700</v>
      </c>
      <c r="M2625" s="180" t="s">
        <v>194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305</v>
      </c>
      <c r="U2625" s="182"/>
    </row>
    <row r="2626" spans="1:21" x14ac:dyDescent="0.35">
      <c r="A2626" s="180">
        <v>5</v>
      </c>
      <c r="B2626" s="180" t="s">
        <v>182</v>
      </c>
      <c r="C2626" s="180">
        <v>2020</v>
      </c>
      <c r="D2626" s="180">
        <v>5</v>
      </c>
      <c r="E2626" s="180" t="s">
        <v>223</v>
      </c>
      <c r="F2626" s="181">
        <v>5</v>
      </c>
      <c r="G2626" s="180" t="s">
        <v>196</v>
      </c>
      <c r="H2626" s="180">
        <v>701</v>
      </c>
      <c r="I2626" s="180" t="s">
        <v>207</v>
      </c>
      <c r="J2626" s="180" t="s">
        <v>208</v>
      </c>
      <c r="K2626" s="180" t="s">
        <v>209</v>
      </c>
      <c r="L2626" s="180">
        <v>460</v>
      </c>
      <c r="M2626" s="180" t="s">
        <v>199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305</v>
      </c>
      <c r="U2626" s="182"/>
    </row>
    <row r="2627" spans="1:21" x14ac:dyDescent="0.35">
      <c r="A2627" s="180">
        <v>5</v>
      </c>
      <c r="B2627" s="180" t="s">
        <v>182</v>
      </c>
      <c r="C2627" s="180">
        <v>2020</v>
      </c>
      <c r="D2627" s="180">
        <v>5</v>
      </c>
      <c r="E2627" s="180" t="s">
        <v>223</v>
      </c>
      <c r="F2627" s="181">
        <v>60</v>
      </c>
      <c r="G2627" s="180" t="s">
        <v>213</v>
      </c>
      <c r="H2627" s="180">
        <v>600</v>
      </c>
      <c r="I2627" s="180" t="s">
        <v>267</v>
      </c>
      <c r="J2627" s="180" t="s">
        <v>124</v>
      </c>
      <c r="K2627" s="180" t="s">
        <v>262</v>
      </c>
      <c r="L2627" s="180">
        <v>360</v>
      </c>
      <c r="M2627" s="180" t="s">
        <v>226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305</v>
      </c>
      <c r="U2627" s="182"/>
    </row>
    <row r="2628" spans="1:21" x14ac:dyDescent="0.35">
      <c r="A2628" s="180">
        <v>5</v>
      </c>
      <c r="B2628" s="180" t="s">
        <v>182</v>
      </c>
      <c r="C2628" s="180">
        <v>2020</v>
      </c>
      <c r="D2628" s="180">
        <v>5</v>
      </c>
      <c r="E2628" s="180" t="s">
        <v>223</v>
      </c>
      <c r="F2628" s="181">
        <v>3</v>
      </c>
      <c r="G2628" s="180" t="s">
        <v>190</v>
      </c>
      <c r="H2628" s="180">
        <v>1</v>
      </c>
      <c r="I2628" s="180" t="s">
        <v>230</v>
      </c>
      <c r="J2628" s="180" t="s">
        <v>122</v>
      </c>
      <c r="K2628" s="180" t="s">
        <v>231</v>
      </c>
      <c r="L2628" s="180">
        <v>300</v>
      </c>
      <c r="M2628" s="180" t="s">
        <v>192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305</v>
      </c>
      <c r="U2628" s="182"/>
    </row>
    <row r="2629" spans="1:21" x14ac:dyDescent="0.35">
      <c r="A2629" s="180">
        <v>5</v>
      </c>
      <c r="B2629" s="180" t="s">
        <v>182</v>
      </c>
      <c r="C2629" s="180">
        <v>2020</v>
      </c>
      <c r="D2629" s="180">
        <v>5</v>
      </c>
      <c r="E2629" s="180" t="s">
        <v>223</v>
      </c>
      <c r="F2629" s="181">
        <v>79</v>
      </c>
      <c r="G2629" s="180" t="s">
        <v>213</v>
      </c>
      <c r="H2629" s="180">
        <v>710</v>
      </c>
      <c r="I2629" s="180" t="s">
        <v>221</v>
      </c>
      <c r="J2629" s="180" t="s">
        <v>208</v>
      </c>
      <c r="K2629" s="180" t="s">
        <v>209</v>
      </c>
      <c r="L2629" s="180">
        <v>4579</v>
      </c>
      <c r="M2629" s="180" t="s">
        <v>222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305</v>
      </c>
      <c r="U2629" s="182"/>
    </row>
    <row r="2630" spans="1:21" x14ac:dyDescent="0.35">
      <c r="A2630" s="180">
        <v>5</v>
      </c>
      <c r="B2630" s="180" t="s">
        <v>182</v>
      </c>
      <c r="C2630" s="180">
        <v>2020</v>
      </c>
      <c r="D2630" s="180">
        <v>5</v>
      </c>
      <c r="E2630" s="180" t="s">
        <v>223</v>
      </c>
      <c r="F2630" s="181">
        <v>3</v>
      </c>
      <c r="G2630" s="180" t="s">
        <v>190</v>
      </c>
      <c r="H2630" s="180">
        <v>954</v>
      </c>
      <c r="I2630" s="180" t="s">
        <v>238</v>
      </c>
      <c r="J2630" s="180" t="s">
        <v>120</v>
      </c>
      <c r="K2630" s="180" t="s">
        <v>217</v>
      </c>
      <c r="L2630" s="180">
        <v>4532</v>
      </c>
      <c r="M2630" s="180" t="s">
        <v>201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305</v>
      </c>
      <c r="U2630" s="182"/>
    </row>
    <row r="2631" spans="1:21" x14ac:dyDescent="0.35">
      <c r="A2631" s="180">
        <v>5</v>
      </c>
      <c r="B2631" s="180" t="s">
        <v>182</v>
      </c>
      <c r="C2631" s="180">
        <v>2020</v>
      </c>
      <c r="D2631" s="180">
        <v>5</v>
      </c>
      <c r="E2631" s="180" t="s">
        <v>223</v>
      </c>
      <c r="F2631" s="181">
        <v>3</v>
      </c>
      <c r="G2631" s="180" t="s">
        <v>190</v>
      </c>
      <c r="H2631" s="180">
        <v>10</v>
      </c>
      <c r="I2631" s="180" t="s">
        <v>252</v>
      </c>
      <c r="J2631" s="180" t="s">
        <v>118</v>
      </c>
      <c r="K2631" s="180" t="s">
        <v>237</v>
      </c>
      <c r="L2631" s="180">
        <v>300</v>
      </c>
      <c r="M2631" s="180" t="s">
        <v>192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305</v>
      </c>
      <c r="U2631" s="182"/>
    </row>
    <row r="2632" spans="1:21" x14ac:dyDescent="0.35">
      <c r="A2632" s="180">
        <v>4</v>
      </c>
      <c r="B2632" s="180" t="s">
        <v>188</v>
      </c>
      <c r="C2632" s="180">
        <v>2020</v>
      </c>
      <c r="D2632" s="180">
        <v>5</v>
      </c>
      <c r="E2632" s="180" t="s">
        <v>223</v>
      </c>
      <c r="F2632" s="181">
        <v>3</v>
      </c>
      <c r="G2632" s="180" t="s">
        <v>190</v>
      </c>
      <c r="H2632" s="180">
        <v>951</v>
      </c>
      <c r="I2632" s="180" t="s">
        <v>251</v>
      </c>
      <c r="J2632" s="180" t="s">
        <v>127</v>
      </c>
      <c r="K2632" s="180" t="s">
        <v>250</v>
      </c>
      <c r="L2632" s="180">
        <v>4532</v>
      </c>
      <c r="M2632" s="180" t="s">
        <v>201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305</v>
      </c>
      <c r="U2632" s="182"/>
    </row>
    <row r="2633" spans="1:21" x14ac:dyDescent="0.35">
      <c r="A2633" s="180">
        <v>5</v>
      </c>
      <c r="B2633" s="180" t="s">
        <v>182</v>
      </c>
      <c r="C2633" s="180">
        <v>2020</v>
      </c>
      <c r="D2633" s="180">
        <v>5</v>
      </c>
      <c r="E2633" s="180" t="s">
        <v>223</v>
      </c>
      <c r="F2633" s="181">
        <v>79</v>
      </c>
      <c r="G2633" s="180" t="s">
        <v>213</v>
      </c>
      <c r="H2633" s="180">
        <v>951</v>
      </c>
      <c r="I2633" s="180" t="s">
        <v>251</v>
      </c>
      <c r="J2633" s="180" t="s">
        <v>127</v>
      </c>
      <c r="K2633" s="180" t="s">
        <v>250</v>
      </c>
      <c r="L2633" s="180">
        <v>4579</v>
      </c>
      <c r="M2633" s="180" t="s">
        <v>222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305</v>
      </c>
      <c r="U2633" s="182"/>
    </row>
    <row r="2634" spans="1:21" x14ac:dyDescent="0.35">
      <c r="A2634" s="180">
        <v>4</v>
      </c>
      <c r="B2634" s="180" t="s">
        <v>188</v>
      </c>
      <c r="C2634" s="180">
        <v>2020</v>
      </c>
      <c r="D2634" s="180">
        <v>5</v>
      </c>
      <c r="E2634" s="180" t="s">
        <v>223</v>
      </c>
      <c r="F2634" s="181">
        <v>5</v>
      </c>
      <c r="G2634" s="180" t="s">
        <v>196</v>
      </c>
      <c r="H2634" s="180">
        <v>950</v>
      </c>
      <c r="I2634" s="180" t="s">
        <v>185</v>
      </c>
      <c r="J2634" s="180" t="s">
        <v>116</v>
      </c>
      <c r="K2634" s="180" t="s">
        <v>186</v>
      </c>
      <c r="L2634" s="180">
        <v>4552</v>
      </c>
      <c r="M2634" s="180" t="s">
        <v>277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305</v>
      </c>
      <c r="U2634" s="182"/>
    </row>
    <row r="2635" spans="1:21" x14ac:dyDescent="0.35">
      <c r="A2635" s="180">
        <v>5</v>
      </c>
      <c r="B2635" s="180" t="s">
        <v>182</v>
      </c>
      <c r="C2635" s="180">
        <v>2020</v>
      </c>
      <c r="D2635" s="180">
        <v>5</v>
      </c>
      <c r="E2635" s="180" t="s">
        <v>223</v>
      </c>
      <c r="F2635" s="181">
        <v>5</v>
      </c>
      <c r="G2635" s="180" t="s">
        <v>196</v>
      </c>
      <c r="H2635" s="180">
        <v>8</v>
      </c>
      <c r="I2635" s="180" t="s">
        <v>249</v>
      </c>
      <c r="J2635" s="180" t="s">
        <v>127</v>
      </c>
      <c r="K2635" s="180" t="s">
        <v>250</v>
      </c>
      <c r="L2635" s="180">
        <v>460</v>
      </c>
      <c r="M2635" s="180" t="s">
        <v>199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305</v>
      </c>
      <c r="U2635" s="182"/>
    </row>
    <row r="2636" spans="1:21" x14ac:dyDescent="0.35">
      <c r="A2636" s="180">
        <v>4</v>
      </c>
      <c r="B2636" s="180" t="s">
        <v>188</v>
      </c>
      <c r="C2636" s="180">
        <v>2020</v>
      </c>
      <c r="D2636" s="180">
        <v>5</v>
      </c>
      <c r="E2636" s="180" t="s">
        <v>223</v>
      </c>
      <c r="F2636" s="181">
        <v>1</v>
      </c>
      <c r="G2636" s="180" t="s">
        <v>184</v>
      </c>
      <c r="H2636" s="180">
        <v>953</v>
      </c>
      <c r="I2636" s="180" t="s">
        <v>214</v>
      </c>
      <c r="J2636" s="180" t="s">
        <v>119</v>
      </c>
      <c r="K2636" s="180" t="s">
        <v>215</v>
      </c>
      <c r="L2636" s="180">
        <v>4512</v>
      </c>
      <c r="M2636" s="180" t="s">
        <v>187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305</v>
      </c>
      <c r="U2636" s="182"/>
    </row>
    <row r="2637" spans="1:21" x14ac:dyDescent="0.35">
      <c r="A2637" s="180">
        <v>5</v>
      </c>
      <c r="B2637" s="180" t="s">
        <v>182</v>
      </c>
      <c r="C2637" s="180">
        <v>2020</v>
      </c>
      <c r="D2637" s="180">
        <v>5</v>
      </c>
      <c r="E2637" s="180" t="s">
        <v>223</v>
      </c>
      <c r="F2637" s="181">
        <v>1</v>
      </c>
      <c r="G2637" s="180" t="s">
        <v>184</v>
      </c>
      <c r="H2637" s="180">
        <v>616</v>
      </c>
      <c r="I2637" s="180" t="s">
        <v>200</v>
      </c>
      <c r="J2637" s="180" t="s">
        <v>126</v>
      </c>
      <c r="K2637" s="180" t="s">
        <v>198</v>
      </c>
      <c r="L2637" s="180">
        <v>4512</v>
      </c>
      <c r="M2637" s="180" t="s">
        <v>187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305</v>
      </c>
      <c r="U2637" s="182"/>
    </row>
    <row r="2638" spans="1:21" x14ac:dyDescent="0.35">
      <c r="A2638" s="180">
        <v>5</v>
      </c>
      <c r="B2638" s="180" t="s">
        <v>182</v>
      </c>
      <c r="C2638" s="180">
        <v>2020</v>
      </c>
      <c r="D2638" s="180">
        <v>5</v>
      </c>
      <c r="E2638" s="180" t="s">
        <v>223</v>
      </c>
      <c r="F2638" s="181">
        <v>1</v>
      </c>
      <c r="G2638" s="180" t="s">
        <v>184</v>
      </c>
      <c r="H2638" s="180">
        <v>11</v>
      </c>
      <c r="I2638" s="180" t="s">
        <v>284</v>
      </c>
      <c r="J2638" s="180" t="s">
        <v>116</v>
      </c>
      <c r="K2638" s="180" t="s">
        <v>186</v>
      </c>
      <c r="L2638" s="180">
        <v>200</v>
      </c>
      <c r="M2638" s="180" t="s">
        <v>211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305</v>
      </c>
      <c r="U2638" s="182"/>
    </row>
    <row r="2639" spans="1:21" x14ac:dyDescent="0.35">
      <c r="A2639" s="180">
        <v>5</v>
      </c>
      <c r="B2639" s="180" t="s">
        <v>182</v>
      </c>
      <c r="C2639" s="180">
        <v>2020</v>
      </c>
      <c r="D2639" s="180">
        <v>5</v>
      </c>
      <c r="E2639" s="180" t="s">
        <v>223</v>
      </c>
      <c r="F2639" s="181">
        <v>5</v>
      </c>
      <c r="G2639" s="180" t="s">
        <v>196</v>
      </c>
      <c r="H2639" s="180">
        <v>616</v>
      </c>
      <c r="I2639" s="180" t="s">
        <v>200</v>
      </c>
      <c r="J2639" s="180" t="s">
        <v>126</v>
      </c>
      <c r="K2639" s="180" t="s">
        <v>198</v>
      </c>
      <c r="L2639" s="180">
        <v>4552</v>
      </c>
      <c r="M2639" s="180" t="s">
        <v>277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305</v>
      </c>
      <c r="U2639" s="182"/>
    </row>
    <row r="2640" spans="1:21" x14ac:dyDescent="0.35">
      <c r="A2640" s="180">
        <v>5</v>
      </c>
      <c r="B2640" s="180" t="s">
        <v>182</v>
      </c>
      <c r="C2640" s="180">
        <v>2020</v>
      </c>
      <c r="D2640" s="180">
        <v>5</v>
      </c>
      <c r="E2640" s="180" t="s">
        <v>223</v>
      </c>
      <c r="F2640" s="181">
        <v>1</v>
      </c>
      <c r="G2640" s="180" t="s">
        <v>184</v>
      </c>
      <c r="H2640" s="180">
        <v>603</v>
      </c>
      <c r="I2640" s="180" t="s">
        <v>197</v>
      </c>
      <c r="J2640" s="180" t="s">
        <v>126</v>
      </c>
      <c r="K2640" s="180" t="s">
        <v>198</v>
      </c>
      <c r="L2640" s="180">
        <v>200</v>
      </c>
      <c r="M2640" s="180" t="s">
        <v>211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305</v>
      </c>
      <c r="U2640" s="182"/>
    </row>
    <row r="2641" spans="1:21" x14ac:dyDescent="0.35">
      <c r="A2641" s="180">
        <v>5</v>
      </c>
      <c r="B2641" s="180" t="s">
        <v>182</v>
      </c>
      <c r="C2641" s="180">
        <v>2020</v>
      </c>
      <c r="D2641" s="180">
        <v>5</v>
      </c>
      <c r="E2641" s="180" t="s">
        <v>223</v>
      </c>
      <c r="F2641" s="181">
        <v>6</v>
      </c>
      <c r="G2641" s="180" t="s">
        <v>193</v>
      </c>
      <c r="H2641" s="180">
        <v>613</v>
      </c>
      <c r="I2641" s="180" t="s">
        <v>259</v>
      </c>
      <c r="J2641" s="180" t="s">
        <v>117</v>
      </c>
      <c r="K2641" s="180" t="s">
        <v>225</v>
      </c>
      <c r="L2641" s="180">
        <v>700</v>
      </c>
      <c r="M2641" s="180" t="s">
        <v>194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305</v>
      </c>
      <c r="U2641" s="182"/>
    </row>
    <row r="2642" spans="1:21" x14ac:dyDescent="0.35">
      <c r="A2642" s="180">
        <v>5</v>
      </c>
      <c r="B2642" s="180" t="s">
        <v>182</v>
      </c>
      <c r="C2642" s="180">
        <v>2020</v>
      </c>
      <c r="D2642" s="180">
        <v>5</v>
      </c>
      <c r="E2642" s="180" t="s">
        <v>223</v>
      </c>
      <c r="F2642" s="181">
        <v>3</v>
      </c>
      <c r="G2642" s="180" t="s">
        <v>190</v>
      </c>
      <c r="H2642" s="180">
        <v>603</v>
      </c>
      <c r="I2642" s="180" t="s">
        <v>197</v>
      </c>
      <c r="J2642" s="180" t="s">
        <v>126</v>
      </c>
      <c r="K2642" s="180" t="s">
        <v>198</v>
      </c>
      <c r="L2642" s="180">
        <v>300</v>
      </c>
      <c r="M2642" s="180" t="s">
        <v>192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305</v>
      </c>
      <c r="U2642" s="182"/>
    </row>
    <row r="2643" spans="1:21" x14ac:dyDescent="0.35">
      <c r="A2643" s="180">
        <v>5</v>
      </c>
      <c r="B2643" s="180" t="s">
        <v>182</v>
      </c>
      <c r="C2643" s="180">
        <v>2020</v>
      </c>
      <c r="D2643" s="180">
        <v>5</v>
      </c>
      <c r="E2643" s="180" t="s">
        <v>223</v>
      </c>
      <c r="F2643" s="181">
        <v>6</v>
      </c>
      <c r="G2643" s="180" t="s">
        <v>193</v>
      </c>
      <c r="H2643" s="180">
        <v>617</v>
      </c>
      <c r="I2643" s="180" t="s">
        <v>288</v>
      </c>
      <c r="J2643" s="180" t="s">
        <v>289</v>
      </c>
      <c r="K2643" s="180" t="s">
        <v>290</v>
      </c>
      <c r="L2643" s="180">
        <v>4562</v>
      </c>
      <c r="M2643" s="180" t="s">
        <v>212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305</v>
      </c>
      <c r="U2643" s="182"/>
    </row>
    <row r="2644" spans="1:21" x14ac:dyDescent="0.35">
      <c r="A2644" s="180">
        <v>5</v>
      </c>
      <c r="B2644" s="180" t="s">
        <v>182</v>
      </c>
      <c r="C2644" s="180">
        <v>2020</v>
      </c>
      <c r="D2644" s="180">
        <v>5</v>
      </c>
      <c r="E2644" s="180" t="s">
        <v>223</v>
      </c>
      <c r="F2644" s="181">
        <v>6</v>
      </c>
      <c r="G2644" s="180" t="s">
        <v>193</v>
      </c>
      <c r="H2644" s="180">
        <v>601</v>
      </c>
      <c r="I2644" s="180" t="s">
        <v>261</v>
      </c>
      <c r="J2644" s="180" t="s">
        <v>124</v>
      </c>
      <c r="K2644" s="180" t="s">
        <v>262</v>
      </c>
      <c r="L2644" s="180">
        <v>700</v>
      </c>
      <c r="M2644" s="180" t="s">
        <v>194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305</v>
      </c>
      <c r="U2644" s="182"/>
    </row>
    <row r="2645" spans="1:21" x14ac:dyDescent="0.35">
      <c r="A2645" s="180">
        <v>4</v>
      </c>
      <c r="B2645" s="180" t="s">
        <v>188</v>
      </c>
      <c r="C2645" s="180">
        <v>2020</v>
      </c>
      <c r="D2645" s="180">
        <v>5</v>
      </c>
      <c r="E2645" s="180" t="s">
        <v>223</v>
      </c>
      <c r="F2645" s="181">
        <v>1</v>
      </c>
      <c r="G2645" s="180" t="s">
        <v>184</v>
      </c>
      <c r="H2645" s="180">
        <v>2</v>
      </c>
      <c r="I2645" s="180" t="s">
        <v>265</v>
      </c>
      <c r="J2645" s="180" t="s">
        <v>122</v>
      </c>
      <c r="K2645" s="180" t="s">
        <v>231</v>
      </c>
      <c r="L2645" s="180">
        <v>200</v>
      </c>
      <c r="M2645" s="180" t="s">
        <v>211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305</v>
      </c>
      <c r="U2645" s="182"/>
    </row>
    <row r="2646" spans="1:21" x14ac:dyDescent="0.35">
      <c r="A2646" s="180">
        <v>4</v>
      </c>
      <c r="B2646" s="180" t="s">
        <v>188</v>
      </c>
      <c r="C2646" s="180">
        <v>2020</v>
      </c>
      <c r="D2646" s="180">
        <v>5</v>
      </c>
      <c r="E2646" s="180" t="s">
        <v>223</v>
      </c>
      <c r="F2646" s="181">
        <v>10</v>
      </c>
      <c r="G2646" s="180" t="s">
        <v>239</v>
      </c>
      <c r="H2646" s="180">
        <v>1</v>
      </c>
      <c r="I2646" s="180" t="s">
        <v>230</v>
      </c>
      <c r="J2646" s="180" t="s">
        <v>122</v>
      </c>
      <c r="K2646" s="180" t="s">
        <v>231</v>
      </c>
      <c r="L2646" s="180">
        <v>207</v>
      </c>
      <c r="M2646" s="180" t="s">
        <v>244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305</v>
      </c>
      <c r="U2646" s="182"/>
    </row>
    <row r="2647" spans="1:21" x14ac:dyDescent="0.35">
      <c r="A2647" s="180">
        <v>5</v>
      </c>
      <c r="B2647" s="180" t="s">
        <v>182</v>
      </c>
      <c r="C2647" s="180">
        <v>2020</v>
      </c>
      <c r="D2647" s="180">
        <v>5</v>
      </c>
      <c r="E2647" s="180" t="s">
        <v>223</v>
      </c>
      <c r="F2647" s="181">
        <v>3</v>
      </c>
      <c r="G2647" s="180" t="s">
        <v>190</v>
      </c>
      <c r="H2647" s="180">
        <v>903</v>
      </c>
      <c r="I2647" s="180" t="s">
        <v>240</v>
      </c>
      <c r="J2647" s="180" t="s">
        <v>122</v>
      </c>
      <c r="K2647" s="180" t="s">
        <v>231</v>
      </c>
      <c r="L2647" s="180">
        <v>4532</v>
      </c>
      <c r="M2647" s="180" t="s">
        <v>201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305</v>
      </c>
      <c r="U2647" s="182"/>
    </row>
    <row r="2648" spans="1:21" x14ac:dyDescent="0.35">
      <c r="A2648" s="180">
        <v>5</v>
      </c>
      <c r="B2648" s="180" t="s">
        <v>182</v>
      </c>
      <c r="C2648" s="180">
        <v>2020</v>
      </c>
      <c r="D2648" s="180">
        <v>5</v>
      </c>
      <c r="E2648" s="180" t="s">
        <v>223</v>
      </c>
      <c r="F2648" s="181">
        <v>1</v>
      </c>
      <c r="G2648" s="180" t="s">
        <v>184</v>
      </c>
      <c r="H2648" s="180">
        <v>15</v>
      </c>
      <c r="I2648" s="180" t="s">
        <v>253</v>
      </c>
      <c r="J2648" s="180" t="s">
        <v>119</v>
      </c>
      <c r="K2648" s="180" t="s">
        <v>215</v>
      </c>
      <c r="L2648" s="180">
        <v>200</v>
      </c>
      <c r="M2648" s="180" t="s">
        <v>211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305</v>
      </c>
      <c r="U2648" s="182"/>
    </row>
    <row r="2649" spans="1:21" x14ac:dyDescent="0.35">
      <c r="A2649" s="180">
        <v>4</v>
      </c>
      <c r="B2649" s="180" t="s">
        <v>188</v>
      </c>
      <c r="C2649" s="180">
        <v>2020</v>
      </c>
      <c r="D2649" s="180">
        <v>5</v>
      </c>
      <c r="E2649" s="180" t="s">
        <v>223</v>
      </c>
      <c r="F2649" s="181">
        <v>3</v>
      </c>
      <c r="G2649" s="180" t="s">
        <v>190</v>
      </c>
      <c r="H2649" s="180">
        <v>10</v>
      </c>
      <c r="I2649" s="180" t="s">
        <v>252</v>
      </c>
      <c r="J2649" s="180" t="s">
        <v>119</v>
      </c>
      <c r="K2649" s="180" t="s">
        <v>215</v>
      </c>
      <c r="L2649" s="180">
        <v>300</v>
      </c>
      <c r="M2649" s="180" t="s">
        <v>192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305</v>
      </c>
      <c r="U2649" s="182"/>
    </row>
    <row r="2650" spans="1:21" x14ac:dyDescent="0.35">
      <c r="A2650" s="180">
        <v>5</v>
      </c>
      <c r="B2650" s="180" t="s">
        <v>182</v>
      </c>
      <c r="C2650" s="180">
        <v>2020</v>
      </c>
      <c r="D2650" s="180">
        <v>5</v>
      </c>
      <c r="E2650" s="180" t="s">
        <v>223</v>
      </c>
      <c r="F2650" s="181">
        <v>1</v>
      </c>
      <c r="G2650" s="180" t="s">
        <v>184</v>
      </c>
      <c r="H2650" s="180">
        <v>953</v>
      </c>
      <c r="I2650" s="180" t="s">
        <v>214</v>
      </c>
      <c r="J2650" s="180" t="s">
        <v>119</v>
      </c>
      <c r="K2650" s="180" t="s">
        <v>215</v>
      </c>
      <c r="L2650" s="180">
        <v>4512</v>
      </c>
      <c r="M2650" s="180" t="s">
        <v>187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305</v>
      </c>
      <c r="U2650" s="182"/>
    </row>
    <row r="2651" spans="1:21" x14ac:dyDescent="0.35">
      <c r="A2651" s="180">
        <v>5</v>
      </c>
      <c r="B2651" s="180" t="s">
        <v>182</v>
      </c>
      <c r="C2651" s="180">
        <v>2020</v>
      </c>
      <c r="D2651" s="180">
        <v>5</v>
      </c>
      <c r="E2651" s="180" t="s">
        <v>223</v>
      </c>
      <c r="F2651" s="181">
        <v>75</v>
      </c>
      <c r="G2651" s="180" t="s">
        <v>213</v>
      </c>
      <c r="H2651" s="180">
        <v>18</v>
      </c>
      <c r="I2651" s="180" t="s">
        <v>216</v>
      </c>
      <c r="J2651" s="180" t="s">
        <v>120</v>
      </c>
      <c r="K2651" s="180" t="s">
        <v>217</v>
      </c>
      <c r="L2651" s="180">
        <v>1575</v>
      </c>
      <c r="M2651" s="180" t="s">
        <v>219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305</v>
      </c>
      <c r="U2651" s="182"/>
    </row>
    <row r="2652" spans="1:21" x14ac:dyDescent="0.35">
      <c r="A2652" s="180">
        <v>5</v>
      </c>
      <c r="B2652" s="180" t="s">
        <v>182</v>
      </c>
      <c r="C2652" s="180">
        <v>2020</v>
      </c>
      <c r="D2652" s="180">
        <v>5</v>
      </c>
      <c r="E2652" s="180" t="s">
        <v>223</v>
      </c>
      <c r="F2652" s="181">
        <v>3</v>
      </c>
      <c r="G2652" s="180" t="s">
        <v>190</v>
      </c>
      <c r="H2652" s="180">
        <v>17</v>
      </c>
      <c r="I2652" s="180" t="s">
        <v>205</v>
      </c>
      <c r="J2652" s="180" t="s">
        <v>129</v>
      </c>
      <c r="K2652" s="180" t="s">
        <v>206</v>
      </c>
      <c r="L2652" s="180">
        <v>300</v>
      </c>
      <c r="M2652" s="180" t="s">
        <v>192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305</v>
      </c>
      <c r="U2652" s="182"/>
    </row>
    <row r="2653" spans="1:21" x14ac:dyDescent="0.35">
      <c r="A2653" s="180">
        <v>5</v>
      </c>
      <c r="B2653" s="180" t="s">
        <v>182</v>
      </c>
      <c r="C2653" s="180">
        <v>2020</v>
      </c>
      <c r="D2653" s="180">
        <v>5</v>
      </c>
      <c r="E2653" s="180" t="s">
        <v>223</v>
      </c>
      <c r="F2653" s="181">
        <v>3</v>
      </c>
      <c r="G2653" s="180" t="s">
        <v>190</v>
      </c>
      <c r="H2653" s="180">
        <v>9</v>
      </c>
      <c r="I2653" s="180" t="s">
        <v>276</v>
      </c>
      <c r="J2653" s="180" t="s">
        <v>118</v>
      </c>
      <c r="K2653" s="180" t="s">
        <v>237</v>
      </c>
      <c r="L2653" s="180">
        <v>300</v>
      </c>
      <c r="M2653" s="180" t="s">
        <v>192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305</v>
      </c>
      <c r="U2653" s="182"/>
    </row>
    <row r="2654" spans="1:21" x14ac:dyDescent="0.35">
      <c r="A2654" s="180">
        <v>5</v>
      </c>
      <c r="B2654" s="180" t="s">
        <v>182</v>
      </c>
      <c r="C2654" s="180">
        <v>2020</v>
      </c>
      <c r="D2654" s="180">
        <v>5</v>
      </c>
      <c r="E2654" s="180" t="s">
        <v>223</v>
      </c>
      <c r="F2654" s="181">
        <v>3</v>
      </c>
      <c r="G2654" s="180" t="s">
        <v>190</v>
      </c>
      <c r="H2654" s="180">
        <v>951</v>
      </c>
      <c r="I2654" s="180" t="s">
        <v>251</v>
      </c>
      <c r="J2654" s="180" t="s">
        <v>127</v>
      </c>
      <c r="K2654" s="180" t="s">
        <v>250</v>
      </c>
      <c r="L2654" s="180">
        <v>4532</v>
      </c>
      <c r="M2654" s="180" t="s">
        <v>201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305</v>
      </c>
      <c r="U2654" s="182"/>
    </row>
    <row r="2655" spans="1:21" x14ac:dyDescent="0.35">
      <c r="A2655" s="180">
        <v>5</v>
      </c>
      <c r="B2655" s="180" t="s">
        <v>182</v>
      </c>
      <c r="C2655" s="180">
        <v>2020</v>
      </c>
      <c r="D2655" s="180">
        <v>5</v>
      </c>
      <c r="E2655" s="180" t="s">
        <v>223</v>
      </c>
      <c r="F2655" s="181">
        <v>5</v>
      </c>
      <c r="G2655" s="180" t="s">
        <v>196</v>
      </c>
      <c r="H2655" s="180">
        <v>950</v>
      </c>
      <c r="I2655" s="180" t="s">
        <v>185</v>
      </c>
      <c r="J2655" s="180" t="s">
        <v>116</v>
      </c>
      <c r="K2655" s="180" t="s">
        <v>186</v>
      </c>
      <c r="L2655" s="180">
        <v>4552</v>
      </c>
      <c r="M2655" s="180" t="s">
        <v>277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305</v>
      </c>
      <c r="U2655" s="182"/>
    </row>
    <row r="2656" spans="1:21" x14ac:dyDescent="0.35">
      <c r="A2656" s="180">
        <v>5</v>
      </c>
      <c r="B2656" s="180" t="s">
        <v>182</v>
      </c>
      <c r="C2656" s="180">
        <v>2020</v>
      </c>
      <c r="D2656" s="180">
        <v>5</v>
      </c>
      <c r="E2656" s="180" t="s">
        <v>223</v>
      </c>
      <c r="F2656" s="181">
        <v>6</v>
      </c>
      <c r="G2656" s="180" t="s">
        <v>193</v>
      </c>
      <c r="H2656" s="180">
        <v>950</v>
      </c>
      <c r="I2656" s="180" t="s">
        <v>185</v>
      </c>
      <c r="J2656" s="180" t="s">
        <v>116</v>
      </c>
      <c r="K2656" s="180" t="s">
        <v>186</v>
      </c>
      <c r="L2656" s="180">
        <v>4562</v>
      </c>
      <c r="M2656" s="180" t="s">
        <v>212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305</v>
      </c>
      <c r="U2656" s="182"/>
    </row>
    <row r="2657" spans="1:21" x14ac:dyDescent="0.35">
      <c r="A2657" s="180">
        <v>5</v>
      </c>
      <c r="B2657" s="180" t="s">
        <v>182</v>
      </c>
      <c r="C2657" s="180">
        <v>2020</v>
      </c>
      <c r="D2657" s="180">
        <v>5</v>
      </c>
      <c r="E2657" s="180" t="s">
        <v>223</v>
      </c>
      <c r="F2657" s="181">
        <v>5</v>
      </c>
      <c r="G2657" s="180" t="s">
        <v>196</v>
      </c>
      <c r="H2657" s="180">
        <v>5</v>
      </c>
      <c r="I2657" s="180" t="s">
        <v>191</v>
      </c>
      <c r="J2657" s="180" t="s">
        <v>116</v>
      </c>
      <c r="K2657" s="180" t="s">
        <v>186</v>
      </c>
      <c r="L2657" s="180">
        <v>460</v>
      </c>
      <c r="M2657" s="180" t="s">
        <v>199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305</v>
      </c>
      <c r="U2657" s="182"/>
    </row>
    <row r="2658" spans="1:21" x14ac:dyDescent="0.35">
      <c r="A2658" s="180">
        <v>4</v>
      </c>
      <c r="B2658" s="180" t="s">
        <v>188</v>
      </c>
      <c r="C2658" s="180">
        <v>2020</v>
      </c>
      <c r="D2658" s="180">
        <v>5</v>
      </c>
      <c r="E2658" s="180" t="s">
        <v>223</v>
      </c>
      <c r="F2658" s="181">
        <v>1</v>
      </c>
      <c r="G2658" s="180" t="s">
        <v>184</v>
      </c>
      <c r="H2658" s="180">
        <v>950</v>
      </c>
      <c r="I2658" s="180" t="s">
        <v>185</v>
      </c>
      <c r="J2658" s="180" t="s">
        <v>116</v>
      </c>
      <c r="K2658" s="180" t="s">
        <v>186</v>
      </c>
      <c r="L2658" s="180">
        <v>4512</v>
      </c>
      <c r="M2658" s="180" t="s">
        <v>187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305</v>
      </c>
      <c r="U2658" s="182"/>
    </row>
    <row r="2659" spans="1:21" x14ac:dyDescent="0.35">
      <c r="A2659" s="180">
        <v>5</v>
      </c>
      <c r="B2659" s="180" t="s">
        <v>182</v>
      </c>
      <c r="C2659" s="180">
        <v>2020</v>
      </c>
      <c r="D2659" s="180">
        <v>5</v>
      </c>
      <c r="E2659" s="180" t="s">
        <v>223</v>
      </c>
      <c r="F2659" s="181">
        <v>10</v>
      </c>
      <c r="G2659" s="180" t="s">
        <v>239</v>
      </c>
      <c r="H2659" s="180">
        <v>616</v>
      </c>
      <c r="I2659" s="180" t="s">
        <v>200</v>
      </c>
      <c r="J2659" s="180" t="s">
        <v>126</v>
      </c>
      <c r="K2659" s="180" t="s">
        <v>198</v>
      </c>
      <c r="L2659" s="180">
        <v>4513</v>
      </c>
      <c r="M2659" s="180" t="s">
        <v>241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305</v>
      </c>
      <c r="U2659" s="182"/>
    </row>
    <row r="2660" spans="1:21" x14ac:dyDescent="0.35">
      <c r="A2660" s="180">
        <v>5</v>
      </c>
      <c r="B2660" s="180" t="s">
        <v>182</v>
      </c>
      <c r="C2660" s="180">
        <v>2020</v>
      </c>
      <c r="D2660" s="180">
        <v>5</v>
      </c>
      <c r="E2660" s="180" t="s">
        <v>223</v>
      </c>
      <c r="F2660" s="181">
        <v>1</v>
      </c>
      <c r="G2660" s="180" t="s">
        <v>184</v>
      </c>
      <c r="H2660" s="180">
        <v>5</v>
      </c>
      <c r="I2660" s="180" t="s">
        <v>191</v>
      </c>
      <c r="J2660" s="180" t="s">
        <v>116</v>
      </c>
      <c r="K2660" s="180" t="s">
        <v>186</v>
      </c>
      <c r="L2660" s="180">
        <v>200</v>
      </c>
      <c r="M2660" s="180" t="s">
        <v>211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305</v>
      </c>
      <c r="U2660" s="182"/>
    </row>
    <row r="2661" spans="1:21" x14ac:dyDescent="0.35">
      <c r="A2661" s="180">
        <v>5</v>
      </c>
      <c r="B2661" s="180" t="s">
        <v>182</v>
      </c>
      <c r="C2661" s="180">
        <v>2020</v>
      </c>
      <c r="D2661" s="180">
        <v>5</v>
      </c>
      <c r="E2661" s="180" t="s">
        <v>223</v>
      </c>
      <c r="F2661" s="181">
        <v>3</v>
      </c>
      <c r="G2661" s="180" t="s">
        <v>190</v>
      </c>
      <c r="H2661" s="180">
        <v>5</v>
      </c>
      <c r="I2661" s="180" t="s">
        <v>191</v>
      </c>
      <c r="J2661" s="180" t="s">
        <v>116</v>
      </c>
      <c r="K2661" s="180" t="s">
        <v>186</v>
      </c>
      <c r="L2661" s="180">
        <v>300</v>
      </c>
      <c r="M2661" s="180" t="s">
        <v>192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305</v>
      </c>
      <c r="U2661" s="182"/>
    </row>
    <row r="2662" spans="1:21" x14ac:dyDescent="0.35">
      <c r="A2662" s="180">
        <v>5</v>
      </c>
      <c r="B2662" s="180" t="s">
        <v>182</v>
      </c>
      <c r="C2662" s="180">
        <v>2020</v>
      </c>
      <c r="D2662" s="180">
        <v>5</v>
      </c>
      <c r="E2662" s="180" t="s">
        <v>223</v>
      </c>
      <c r="F2662" s="181">
        <v>6</v>
      </c>
      <c r="G2662" s="180" t="s">
        <v>193</v>
      </c>
      <c r="H2662" s="180">
        <v>627</v>
      </c>
      <c r="I2662" s="180" t="s">
        <v>258</v>
      </c>
      <c r="J2662" s="180" t="s">
        <v>133</v>
      </c>
      <c r="K2662" s="180" t="s">
        <v>213</v>
      </c>
      <c r="L2662" s="180">
        <v>4562</v>
      </c>
      <c r="M2662" s="180" t="s">
        <v>212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305</v>
      </c>
      <c r="U2662" s="182"/>
    </row>
    <row r="2663" spans="1:21" x14ac:dyDescent="0.35">
      <c r="A2663" s="180">
        <v>5</v>
      </c>
      <c r="B2663" s="180" t="s">
        <v>182</v>
      </c>
      <c r="C2663" s="180">
        <v>2020</v>
      </c>
      <c r="D2663" s="180">
        <v>5</v>
      </c>
      <c r="E2663" s="180" t="s">
        <v>223</v>
      </c>
      <c r="F2663" s="181">
        <v>6</v>
      </c>
      <c r="G2663" s="180" t="s">
        <v>193</v>
      </c>
      <c r="H2663" s="180">
        <v>616</v>
      </c>
      <c r="I2663" s="180" t="s">
        <v>200</v>
      </c>
      <c r="J2663" s="180" t="s">
        <v>126</v>
      </c>
      <c r="K2663" s="180" t="s">
        <v>198</v>
      </c>
      <c r="L2663" s="180">
        <v>4562</v>
      </c>
      <c r="M2663" s="180" t="s">
        <v>212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305</v>
      </c>
      <c r="U2663" s="182"/>
    </row>
    <row r="2664" spans="1:21" x14ac:dyDescent="0.35">
      <c r="A2664" s="180">
        <v>5</v>
      </c>
      <c r="B2664" s="180" t="s">
        <v>182</v>
      </c>
      <c r="C2664" s="180">
        <v>2020</v>
      </c>
      <c r="D2664" s="180">
        <v>5</v>
      </c>
      <c r="E2664" s="180" t="s">
        <v>223</v>
      </c>
      <c r="F2664" s="181">
        <v>6</v>
      </c>
      <c r="G2664" s="180" t="s">
        <v>193</v>
      </c>
      <c r="H2664" s="180">
        <v>612</v>
      </c>
      <c r="I2664" s="180" t="s">
        <v>224</v>
      </c>
      <c r="J2664" s="180" t="s">
        <v>117</v>
      </c>
      <c r="K2664" s="180" t="s">
        <v>225</v>
      </c>
      <c r="L2664" s="180">
        <v>700</v>
      </c>
      <c r="M2664" s="180" t="s">
        <v>194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305</v>
      </c>
      <c r="U2664" s="182"/>
    </row>
    <row r="2665" spans="1:21" x14ac:dyDescent="0.35">
      <c r="A2665" s="180">
        <v>4</v>
      </c>
      <c r="B2665" s="180" t="s">
        <v>188</v>
      </c>
      <c r="C2665" s="180">
        <v>2020</v>
      </c>
      <c r="D2665" s="180">
        <v>5</v>
      </c>
      <c r="E2665" s="180" t="s">
        <v>223</v>
      </c>
      <c r="F2665" s="181">
        <v>3</v>
      </c>
      <c r="G2665" s="180" t="s">
        <v>190</v>
      </c>
      <c r="H2665" s="180">
        <v>621</v>
      </c>
      <c r="I2665" s="180" t="s">
        <v>260</v>
      </c>
      <c r="J2665" s="180" t="s">
        <v>117</v>
      </c>
      <c r="K2665" s="180" t="s">
        <v>225</v>
      </c>
      <c r="L2665" s="180">
        <v>4532</v>
      </c>
      <c r="M2665" s="180" t="s">
        <v>201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305</v>
      </c>
      <c r="U2665" s="182"/>
    </row>
    <row r="2666" spans="1:21" x14ac:dyDescent="0.35">
      <c r="A2666" s="180">
        <v>5</v>
      </c>
      <c r="B2666" s="180" t="s">
        <v>182</v>
      </c>
      <c r="C2666" s="180">
        <v>2020</v>
      </c>
      <c r="D2666" s="180">
        <v>5</v>
      </c>
      <c r="E2666" s="180" t="s">
        <v>223</v>
      </c>
      <c r="F2666" s="181">
        <v>6</v>
      </c>
      <c r="G2666" s="180" t="s">
        <v>193</v>
      </c>
      <c r="H2666" s="180">
        <v>621</v>
      </c>
      <c r="I2666" s="180" t="s">
        <v>260</v>
      </c>
      <c r="J2666" s="180" t="s">
        <v>117</v>
      </c>
      <c r="K2666" s="180" t="s">
        <v>225</v>
      </c>
      <c r="L2666" s="180">
        <v>4562</v>
      </c>
      <c r="M2666" s="180" t="s">
        <v>212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305</v>
      </c>
      <c r="U2666" s="182"/>
    </row>
    <row r="2667" spans="1:21" x14ac:dyDescent="0.35">
      <c r="A2667" s="180">
        <v>5</v>
      </c>
      <c r="B2667" s="180" t="s">
        <v>182</v>
      </c>
      <c r="C2667" s="180">
        <v>2020</v>
      </c>
      <c r="D2667" s="180">
        <v>5</v>
      </c>
      <c r="E2667" s="180" t="s">
        <v>223</v>
      </c>
      <c r="F2667" s="181">
        <v>5</v>
      </c>
      <c r="G2667" s="180" t="s">
        <v>196</v>
      </c>
      <c r="H2667" s="180">
        <v>603</v>
      </c>
      <c r="I2667" s="180" t="s">
        <v>197</v>
      </c>
      <c r="J2667" s="180" t="s">
        <v>126</v>
      </c>
      <c r="K2667" s="180" t="s">
        <v>198</v>
      </c>
      <c r="L2667" s="180">
        <v>460</v>
      </c>
      <c r="M2667" s="180" t="s">
        <v>199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305</v>
      </c>
      <c r="U2667" s="182"/>
    </row>
    <row r="2668" spans="1:21" x14ac:dyDescent="0.35">
      <c r="A2668" s="180">
        <v>5</v>
      </c>
      <c r="B2668" s="180" t="s">
        <v>182</v>
      </c>
      <c r="C2668" s="180">
        <v>2020</v>
      </c>
      <c r="D2668" s="180">
        <v>5</v>
      </c>
      <c r="E2668" s="180" t="s">
        <v>223</v>
      </c>
      <c r="F2668" s="181">
        <v>60</v>
      </c>
      <c r="G2668" s="180" t="s">
        <v>213</v>
      </c>
      <c r="H2668" s="180">
        <v>623</v>
      </c>
      <c r="I2668" s="180" t="s">
        <v>296</v>
      </c>
      <c r="J2668" s="180" t="s">
        <v>125</v>
      </c>
      <c r="K2668" s="180" t="s">
        <v>228</v>
      </c>
      <c r="L2668" s="180">
        <v>360</v>
      </c>
      <c r="M2668" s="180" t="s">
        <v>226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305</v>
      </c>
      <c r="U2668" s="182"/>
    </row>
    <row r="2669" spans="1:21" x14ac:dyDescent="0.35">
      <c r="A2669" s="180">
        <v>5</v>
      </c>
      <c r="B2669" s="180" t="s">
        <v>182</v>
      </c>
      <c r="C2669" s="180">
        <v>2020</v>
      </c>
      <c r="D2669" s="180">
        <v>5</v>
      </c>
      <c r="E2669" s="180" t="s">
        <v>223</v>
      </c>
      <c r="F2669" s="181">
        <v>5</v>
      </c>
      <c r="G2669" s="180" t="s">
        <v>196</v>
      </c>
      <c r="H2669" s="180">
        <v>700</v>
      </c>
      <c r="I2669" s="180" t="s">
        <v>274</v>
      </c>
      <c r="J2669" s="180" t="s">
        <v>208</v>
      </c>
      <c r="K2669" s="180" t="s">
        <v>209</v>
      </c>
      <c r="L2669" s="180">
        <v>460</v>
      </c>
      <c r="M2669" s="180" t="s">
        <v>199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305</v>
      </c>
      <c r="U2669" s="182"/>
    </row>
    <row r="2670" spans="1:21" x14ac:dyDescent="0.35">
      <c r="A2670" s="180">
        <v>5</v>
      </c>
      <c r="B2670" s="180" t="s">
        <v>182</v>
      </c>
      <c r="C2670" s="180">
        <v>2020</v>
      </c>
      <c r="D2670" s="180">
        <v>5</v>
      </c>
      <c r="E2670" s="180" t="s">
        <v>223</v>
      </c>
      <c r="F2670" s="181">
        <v>1</v>
      </c>
      <c r="G2670" s="180" t="s">
        <v>184</v>
      </c>
      <c r="H2670" s="180">
        <v>2</v>
      </c>
      <c r="I2670" s="180" t="s">
        <v>265</v>
      </c>
      <c r="J2670" s="180" t="s">
        <v>122</v>
      </c>
      <c r="K2670" s="180" t="s">
        <v>231</v>
      </c>
      <c r="L2670" s="180">
        <v>200</v>
      </c>
      <c r="M2670" s="180" t="s">
        <v>211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305</v>
      </c>
      <c r="U2670" s="182"/>
    </row>
    <row r="2671" spans="1:21" x14ac:dyDescent="0.35">
      <c r="A2671" s="180">
        <v>5</v>
      </c>
      <c r="B2671" s="180" t="s">
        <v>182</v>
      </c>
      <c r="C2671" s="180">
        <v>2020</v>
      </c>
      <c r="D2671" s="180">
        <v>5</v>
      </c>
      <c r="E2671" s="180" t="s">
        <v>223</v>
      </c>
      <c r="F2671" s="181">
        <v>5</v>
      </c>
      <c r="G2671" s="180" t="s">
        <v>196</v>
      </c>
      <c r="H2671" s="180">
        <v>710</v>
      </c>
      <c r="I2671" s="180" t="s">
        <v>221</v>
      </c>
      <c r="J2671" s="180" t="s">
        <v>208</v>
      </c>
      <c r="K2671" s="180" t="s">
        <v>209</v>
      </c>
      <c r="L2671" s="180">
        <v>4552</v>
      </c>
      <c r="M2671" s="180" t="s">
        <v>277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305</v>
      </c>
      <c r="U2671" s="182"/>
    </row>
    <row r="2672" spans="1:21" x14ac:dyDescent="0.35">
      <c r="A2672" s="180">
        <v>4</v>
      </c>
      <c r="B2672" s="180" t="s">
        <v>188</v>
      </c>
      <c r="C2672" s="180">
        <v>2020</v>
      </c>
      <c r="D2672" s="180">
        <v>5</v>
      </c>
      <c r="E2672" s="180" t="s">
        <v>223</v>
      </c>
      <c r="F2672" s="181">
        <v>1</v>
      </c>
      <c r="G2672" s="180" t="s">
        <v>184</v>
      </c>
      <c r="H2672" s="180">
        <v>6</v>
      </c>
      <c r="I2672" s="180" t="s">
        <v>257</v>
      </c>
      <c r="J2672" s="180" t="s">
        <v>123</v>
      </c>
      <c r="K2672" s="180" t="s">
        <v>243</v>
      </c>
      <c r="L2672" s="180">
        <v>200</v>
      </c>
      <c r="M2672" s="180" t="s">
        <v>211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305</v>
      </c>
      <c r="U2672" s="182"/>
    </row>
    <row r="2673" spans="1:21" x14ac:dyDescent="0.35">
      <c r="A2673" s="180">
        <v>4</v>
      </c>
      <c r="B2673" s="180" t="s">
        <v>188</v>
      </c>
      <c r="C2673" s="180">
        <v>2020</v>
      </c>
      <c r="D2673" s="180">
        <v>5</v>
      </c>
      <c r="E2673" s="180" t="s">
        <v>223</v>
      </c>
      <c r="F2673" s="181">
        <v>3</v>
      </c>
      <c r="G2673" s="180" t="s">
        <v>190</v>
      </c>
      <c r="H2673" s="180">
        <v>952</v>
      </c>
      <c r="I2673" s="180" t="s">
        <v>236</v>
      </c>
      <c r="J2673" s="180" t="s">
        <v>118</v>
      </c>
      <c r="K2673" s="180" t="s">
        <v>237</v>
      </c>
      <c r="L2673" s="180">
        <v>4532</v>
      </c>
      <c r="M2673" s="180" t="s">
        <v>201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305</v>
      </c>
      <c r="U2673" s="182"/>
    </row>
    <row r="2674" spans="1:21" x14ac:dyDescent="0.35">
      <c r="A2674" s="180">
        <v>4</v>
      </c>
      <c r="B2674" s="180" t="s">
        <v>188</v>
      </c>
      <c r="C2674" s="180">
        <v>2020</v>
      </c>
      <c r="D2674" s="180">
        <v>5</v>
      </c>
      <c r="E2674" s="180" t="s">
        <v>223</v>
      </c>
      <c r="F2674" s="181">
        <v>1</v>
      </c>
      <c r="G2674" s="180" t="s">
        <v>184</v>
      </c>
      <c r="H2674" s="180">
        <v>10</v>
      </c>
      <c r="I2674" s="180" t="s">
        <v>252</v>
      </c>
      <c r="J2674" s="180" t="s">
        <v>119</v>
      </c>
      <c r="K2674" s="180" t="s">
        <v>215</v>
      </c>
      <c r="L2674" s="180">
        <v>200</v>
      </c>
      <c r="M2674" s="180" t="s">
        <v>211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305</v>
      </c>
      <c r="U2674" s="182"/>
    </row>
    <row r="2675" spans="1:21" x14ac:dyDescent="0.35">
      <c r="A2675" s="180">
        <v>5</v>
      </c>
      <c r="B2675" s="180" t="s">
        <v>182</v>
      </c>
      <c r="C2675" s="180">
        <v>2020</v>
      </c>
      <c r="D2675" s="180">
        <v>5</v>
      </c>
      <c r="E2675" s="180" t="s">
        <v>223</v>
      </c>
      <c r="F2675" s="181">
        <v>3</v>
      </c>
      <c r="G2675" s="180" t="s">
        <v>190</v>
      </c>
      <c r="H2675" s="180">
        <v>13</v>
      </c>
      <c r="I2675" s="180" t="s">
        <v>297</v>
      </c>
      <c r="J2675" s="180" t="s">
        <v>120</v>
      </c>
      <c r="K2675" s="180" t="s">
        <v>217</v>
      </c>
      <c r="L2675" s="180">
        <v>300</v>
      </c>
      <c r="M2675" s="180" t="s">
        <v>192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305</v>
      </c>
      <c r="U2675" s="182"/>
    </row>
    <row r="2676" spans="1:21" x14ac:dyDescent="0.35">
      <c r="A2676" s="180">
        <v>5</v>
      </c>
      <c r="B2676" s="180" t="s">
        <v>182</v>
      </c>
      <c r="C2676" s="180">
        <v>2020</v>
      </c>
      <c r="D2676" s="180">
        <v>5</v>
      </c>
      <c r="E2676" s="180" t="s">
        <v>223</v>
      </c>
      <c r="F2676" s="181">
        <v>75</v>
      </c>
      <c r="G2676" s="180" t="s">
        <v>213</v>
      </c>
      <c r="H2676" s="180">
        <v>13</v>
      </c>
      <c r="I2676" s="180" t="s">
        <v>297</v>
      </c>
      <c r="J2676" s="180" t="s">
        <v>120</v>
      </c>
      <c r="K2676" s="180" t="s">
        <v>217</v>
      </c>
      <c r="L2676" s="180">
        <v>1575</v>
      </c>
      <c r="M2676" s="180" t="s">
        <v>219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305</v>
      </c>
      <c r="U2676" s="182"/>
    </row>
    <row r="2677" spans="1:21" x14ac:dyDescent="0.35">
      <c r="A2677" s="180">
        <v>5</v>
      </c>
      <c r="B2677" s="180" t="s">
        <v>182</v>
      </c>
      <c r="C2677" s="180">
        <v>2020</v>
      </c>
      <c r="D2677" s="180">
        <v>5</v>
      </c>
      <c r="E2677" s="180" t="s">
        <v>223</v>
      </c>
      <c r="F2677" s="181">
        <v>3</v>
      </c>
      <c r="G2677" s="180" t="s">
        <v>190</v>
      </c>
      <c r="H2677" s="180">
        <v>8</v>
      </c>
      <c r="I2677" s="180" t="s">
        <v>249</v>
      </c>
      <c r="J2677" s="180" t="s">
        <v>127</v>
      </c>
      <c r="K2677" s="180" t="s">
        <v>250</v>
      </c>
      <c r="L2677" s="180">
        <v>300</v>
      </c>
      <c r="M2677" s="180" t="s">
        <v>192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305</v>
      </c>
      <c r="U2677" s="182"/>
    </row>
    <row r="2678" spans="1:21" x14ac:dyDescent="0.35">
      <c r="A2678" s="180">
        <v>5</v>
      </c>
      <c r="B2678" s="180" t="s">
        <v>182</v>
      </c>
      <c r="C2678" s="180">
        <v>2020</v>
      </c>
      <c r="D2678" s="180">
        <v>5</v>
      </c>
      <c r="E2678" s="180" t="s">
        <v>223</v>
      </c>
      <c r="F2678" s="181">
        <v>77</v>
      </c>
      <c r="G2678" s="180" t="s">
        <v>213</v>
      </c>
      <c r="H2678" s="180">
        <v>5</v>
      </c>
      <c r="I2678" s="180" t="s">
        <v>191</v>
      </c>
      <c r="J2678" s="180" t="s">
        <v>116</v>
      </c>
      <c r="K2678" s="180" t="s">
        <v>186</v>
      </c>
      <c r="L2678" s="180">
        <v>1577</v>
      </c>
      <c r="M2678" s="180" t="s">
        <v>234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305</v>
      </c>
      <c r="U2678" s="182"/>
    </row>
    <row r="2679" spans="1:21" x14ac:dyDescent="0.35">
      <c r="A2679" s="180">
        <v>5</v>
      </c>
      <c r="B2679" s="180" t="s">
        <v>182</v>
      </c>
      <c r="C2679" s="180">
        <v>2020</v>
      </c>
      <c r="D2679" s="180">
        <v>5</v>
      </c>
      <c r="E2679" s="180" t="s">
        <v>223</v>
      </c>
      <c r="F2679" s="181">
        <v>79</v>
      </c>
      <c r="G2679" s="180" t="s">
        <v>213</v>
      </c>
      <c r="H2679" s="180">
        <v>5</v>
      </c>
      <c r="I2679" s="180" t="s">
        <v>191</v>
      </c>
      <c r="J2679" s="180" t="s">
        <v>116</v>
      </c>
      <c r="K2679" s="180" t="s">
        <v>186</v>
      </c>
      <c r="L2679" s="180">
        <v>1579</v>
      </c>
      <c r="M2679" s="180" t="s">
        <v>272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305</v>
      </c>
      <c r="U2679" s="182"/>
    </row>
    <row r="2680" spans="1:21" x14ac:dyDescent="0.35">
      <c r="A2680" s="180">
        <v>5</v>
      </c>
      <c r="B2680" s="180" t="s">
        <v>182</v>
      </c>
      <c r="C2680" s="180">
        <v>2020</v>
      </c>
      <c r="D2680" s="180">
        <v>5</v>
      </c>
      <c r="E2680" s="180" t="s">
        <v>223</v>
      </c>
      <c r="F2680" s="181">
        <v>79</v>
      </c>
      <c r="G2680" s="180" t="s">
        <v>213</v>
      </c>
      <c r="H2680" s="180">
        <v>153</v>
      </c>
      <c r="I2680" s="180" t="s">
        <v>270</v>
      </c>
      <c r="J2680" s="180" t="s">
        <v>271</v>
      </c>
      <c r="K2680" s="180" t="s">
        <v>271</v>
      </c>
      <c r="L2680" s="180">
        <v>1579</v>
      </c>
      <c r="M2680" s="180" t="s">
        <v>272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305</v>
      </c>
      <c r="U2680" s="182"/>
    </row>
    <row r="2681" spans="1:21" x14ac:dyDescent="0.35">
      <c r="A2681" s="180">
        <v>4</v>
      </c>
      <c r="B2681" s="180" t="s">
        <v>188</v>
      </c>
      <c r="C2681" s="180">
        <v>2020</v>
      </c>
      <c r="D2681" s="180">
        <v>5</v>
      </c>
      <c r="E2681" s="180" t="s">
        <v>223</v>
      </c>
      <c r="F2681" s="181">
        <v>3</v>
      </c>
      <c r="G2681" s="180" t="s">
        <v>190</v>
      </c>
      <c r="H2681" s="180">
        <v>5</v>
      </c>
      <c r="I2681" s="180" t="s">
        <v>191</v>
      </c>
      <c r="J2681" s="180" t="s">
        <v>116</v>
      </c>
      <c r="K2681" s="180" t="s">
        <v>186</v>
      </c>
      <c r="L2681" s="180">
        <v>300</v>
      </c>
      <c r="M2681" s="180" t="s">
        <v>192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305</v>
      </c>
      <c r="U2681" s="182"/>
    </row>
    <row r="2682" spans="1:21" x14ac:dyDescent="0.35">
      <c r="A2682" s="180">
        <v>5</v>
      </c>
      <c r="B2682" s="180" t="s">
        <v>182</v>
      </c>
      <c r="C2682" s="180">
        <v>2020</v>
      </c>
      <c r="D2682" s="180">
        <v>5</v>
      </c>
      <c r="E2682" s="180" t="s">
        <v>223</v>
      </c>
      <c r="F2682" s="181">
        <v>6</v>
      </c>
      <c r="G2682" s="180" t="s">
        <v>193</v>
      </c>
      <c r="H2682" s="180">
        <v>619</v>
      </c>
      <c r="I2682" s="180" t="s">
        <v>278</v>
      </c>
      <c r="J2682" s="180" t="s">
        <v>279</v>
      </c>
      <c r="K2682" s="180" t="s">
        <v>213</v>
      </c>
      <c r="L2682" s="180">
        <v>4562</v>
      </c>
      <c r="M2682" s="180" t="s">
        <v>212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305</v>
      </c>
      <c r="U2682" s="182"/>
    </row>
    <row r="2683" spans="1:21" x14ac:dyDescent="0.35">
      <c r="A2683" s="180">
        <v>5</v>
      </c>
      <c r="B2683" s="180" t="s">
        <v>182</v>
      </c>
      <c r="C2683" s="180">
        <v>2020</v>
      </c>
      <c r="D2683" s="180">
        <v>5</v>
      </c>
      <c r="E2683" s="180" t="s">
        <v>223</v>
      </c>
      <c r="F2683" s="181">
        <v>6</v>
      </c>
      <c r="G2683" s="180" t="s">
        <v>193</v>
      </c>
      <c r="H2683" s="180">
        <v>625</v>
      </c>
      <c r="I2683" s="180" t="s">
        <v>287</v>
      </c>
      <c r="J2683" s="180" t="s">
        <v>133</v>
      </c>
      <c r="K2683" s="180" t="s">
        <v>213</v>
      </c>
      <c r="L2683" s="180">
        <v>700</v>
      </c>
      <c r="M2683" s="180" t="s">
        <v>194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305</v>
      </c>
      <c r="U2683" s="182"/>
    </row>
    <row r="2684" spans="1:21" x14ac:dyDescent="0.35">
      <c r="A2684" s="180">
        <v>5</v>
      </c>
      <c r="B2684" s="180" t="s">
        <v>182</v>
      </c>
      <c r="C2684" s="180">
        <v>2020</v>
      </c>
      <c r="D2684" s="180">
        <v>5</v>
      </c>
      <c r="E2684" s="180" t="s">
        <v>223</v>
      </c>
      <c r="F2684" s="181">
        <v>60</v>
      </c>
      <c r="G2684" s="180" t="s">
        <v>213</v>
      </c>
      <c r="H2684" s="180">
        <v>621</v>
      </c>
      <c r="I2684" s="180" t="s">
        <v>260</v>
      </c>
      <c r="J2684" s="180" t="s">
        <v>117</v>
      </c>
      <c r="K2684" s="180" t="s">
        <v>225</v>
      </c>
      <c r="L2684" s="180">
        <v>4563</v>
      </c>
      <c r="M2684" s="180" t="s">
        <v>229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305</v>
      </c>
      <c r="U2684" s="182"/>
    </row>
    <row r="2685" spans="1:21" x14ac:dyDescent="0.35">
      <c r="A2685" s="180">
        <v>5</v>
      </c>
      <c r="B2685" s="180" t="s">
        <v>182</v>
      </c>
      <c r="C2685" s="180">
        <v>2020</v>
      </c>
      <c r="D2685" s="180">
        <v>5</v>
      </c>
      <c r="E2685" s="180" t="s">
        <v>223</v>
      </c>
      <c r="F2685" s="181">
        <v>6</v>
      </c>
      <c r="G2685" s="180" t="s">
        <v>193</v>
      </c>
      <c r="H2685" s="180">
        <v>602</v>
      </c>
      <c r="I2685" s="180" t="s">
        <v>247</v>
      </c>
      <c r="J2685" s="180" t="s">
        <v>126</v>
      </c>
      <c r="K2685" s="180" t="s">
        <v>198</v>
      </c>
      <c r="L2685" s="180">
        <v>700</v>
      </c>
      <c r="M2685" s="180" t="s">
        <v>194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305</v>
      </c>
      <c r="U2685" s="182"/>
    </row>
    <row r="2686" spans="1:21" x14ac:dyDescent="0.35">
      <c r="A2686" s="180">
        <v>4</v>
      </c>
      <c r="B2686" s="180" t="s">
        <v>188</v>
      </c>
      <c r="C2686" s="180">
        <v>2020</v>
      </c>
      <c r="D2686" s="180">
        <v>5</v>
      </c>
      <c r="E2686" s="180" t="s">
        <v>223</v>
      </c>
      <c r="F2686" s="181">
        <v>6</v>
      </c>
      <c r="G2686" s="180" t="s">
        <v>193</v>
      </c>
      <c r="H2686" s="180">
        <v>624</v>
      </c>
      <c r="I2686" s="180" t="s">
        <v>227</v>
      </c>
      <c r="J2686" s="180" t="s">
        <v>125</v>
      </c>
      <c r="K2686" s="180" t="s">
        <v>228</v>
      </c>
      <c r="L2686" s="180">
        <v>4562</v>
      </c>
      <c r="M2686" s="180" t="s">
        <v>212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305</v>
      </c>
      <c r="U2686" s="182"/>
    </row>
    <row r="2687" spans="1:21" x14ac:dyDescent="0.35">
      <c r="A2687" s="180">
        <v>5</v>
      </c>
      <c r="B2687" s="180" t="s">
        <v>182</v>
      </c>
      <c r="C2687" s="180">
        <v>2020</v>
      </c>
      <c r="D2687" s="180">
        <v>5</v>
      </c>
      <c r="E2687" s="180" t="s">
        <v>223</v>
      </c>
      <c r="F2687" s="181">
        <v>60</v>
      </c>
      <c r="G2687" s="180" t="s">
        <v>213</v>
      </c>
      <c r="H2687" s="180">
        <v>601</v>
      </c>
      <c r="I2687" s="180" t="s">
        <v>261</v>
      </c>
      <c r="J2687" s="180" t="s">
        <v>124</v>
      </c>
      <c r="K2687" s="180" t="s">
        <v>262</v>
      </c>
      <c r="L2687" s="180">
        <v>360</v>
      </c>
      <c r="M2687" s="180" t="s">
        <v>226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305</v>
      </c>
      <c r="U2687" s="182"/>
    </row>
    <row r="2688" spans="1:21" x14ac:dyDescent="0.35">
      <c r="A2688" s="180">
        <v>5</v>
      </c>
      <c r="B2688" s="180" t="s">
        <v>182</v>
      </c>
      <c r="C2688" s="180">
        <v>2020</v>
      </c>
      <c r="D2688" s="180">
        <v>5</v>
      </c>
      <c r="E2688" s="180" t="s">
        <v>223</v>
      </c>
      <c r="F2688" s="181">
        <v>1</v>
      </c>
      <c r="G2688" s="180" t="s">
        <v>184</v>
      </c>
      <c r="H2688" s="180">
        <v>7</v>
      </c>
      <c r="I2688" s="180" t="s">
        <v>242</v>
      </c>
      <c r="J2688" s="180" t="s">
        <v>123</v>
      </c>
      <c r="K2688" s="180" t="s">
        <v>243</v>
      </c>
      <c r="L2688" s="180">
        <v>200</v>
      </c>
      <c r="M2688" s="180" t="s">
        <v>211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305</v>
      </c>
      <c r="U2688" s="182"/>
    </row>
    <row r="2689" spans="1:21" x14ac:dyDescent="0.35">
      <c r="A2689" s="180">
        <v>4</v>
      </c>
      <c r="B2689" s="180" t="s">
        <v>188</v>
      </c>
      <c r="C2689" s="180">
        <v>2020</v>
      </c>
      <c r="D2689" s="180">
        <v>5</v>
      </c>
      <c r="E2689" s="180" t="s">
        <v>223</v>
      </c>
      <c r="F2689" s="181">
        <v>3</v>
      </c>
      <c r="G2689" s="180" t="s">
        <v>190</v>
      </c>
      <c r="H2689" s="180">
        <v>954</v>
      </c>
      <c r="I2689" s="180" t="s">
        <v>238</v>
      </c>
      <c r="J2689" s="180" t="s">
        <v>120</v>
      </c>
      <c r="K2689" s="180" t="s">
        <v>217</v>
      </c>
      <c r="L2689" s="180">
        <v>4532</v>
      </c>
      <c r="M2689" s="180" t="s">
        <v>201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305</v>
      </c>
      <c r="U2689" s="182"/>
    </row>
    <row r="2690" spans="1:21" x14ac:dyDescent="0.35">
      <c r="A2690" s="180">
        <v>5</v>
      </c>
      <c r="B2690" s="180" t="s">
        <v>182</v>
      </c>
      <c r="C2690" s="180">
        <v>2020</v>
      </c>
      <c r="D2690" s="180">
        <v>5</v>
      </c>
      <c r="E2690" s="180" t="s">
        <v>223</v>
      </c>
      <c r="F2690" s="181">
        <v>3</v>
      </c>
      <c r="G2690" s="180" t="s">
        <v>190</v>
      </c>
      <c r="H2690" s="180">
        <v>956</v>
      </c>
      <c r="I2690" s="180" t="s">
        <v>286</v>
      </c>
      <c r="J2690" s="180" t="s">
        <v>120</v>
      </c>
      <c r="K2690" s="180" t="s">
        <v>217</v>
      </c>
      <c r="L2690" s="180">
        <v>4532</v>
      </c>
      <c r="M2690" s="180" t="s">
        <v>201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305</v>
      </c>
      <c r="U2690" s="182"/>
    </row>
    <row r="2691" spans="1:21" x14ac:dyDescent="0.35">
      <c r="A2691" s="180">
        <v>5</v>
      </c>
      <c r="B2691" s="180" t="s">
        <v>182</v>
      </c>
      <c r="C2691" s="180">
        <v>2020</v>
      </c>
      <c r="D2691" s="180">
        <v>5</v>
      </c>
      <c r="E2691" s="180" t="s">
        <v>223</v>
      </c>
      <c r="F2691" s="181">
        <v>3</v>
      </c>
      <c r="G2691" s="180" t="s">
        <v>190</v>
      </c>
      <c r="H2691" s="180">
        <v>18</v>
      </c>
      <c r="I2691" s="180" t="s">
        <v>216</v>
      </c>
      <c r="J2691" s="180" t="s">
        <v>120</v>
      </c>
      <c r="K2691" s="180" t="s">
        <v>217</v>
      </c>
      <c r="L2691" s="180">
        <v>300</v>
      </c>
      <c r="M2691" s="180" t="s">
        <v>192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305</v>
      </c>
      <c r="U2691" s="182"/>
    </row>
    <row r="2692" spans="1:21" x14ac:dyDescent="0.35">
      <c r="A2692" s="180">
        <v>5</v>
      </c>
      <c r="B2692" s="180" t="s">
        <v>182</v>
      </c>
      <c r="C2692" s="180">
        <v>2020</v>
      </c>
      <c r="D2692" s="180">
        <v>5</v>
      </c>
      <c r="E2692" s="180" t="s">
        <v>223</v>
      </c>
      <c r="F2692" s="181">
        <v>5</v>
      </c>
      <c r="G2692" s="180" t="s">
        <v>196</v>
      </c>
      <c r="H2692" s="180">
        <v>18</v>
      </c>
      <c r="I2692" s="180" t="s">
        <v>216</v>
      </c>
      <c r="J2692" s="180" t="s">
        <v>120</v>
      </c>
      <c r="K2692" s="180" t="s">
        <v>217</v>
      </c>
      <c r="L2692" s="180">
        <v>460</v>
      </c>
      <c r="M2692" s="180" t="s">
        <v>199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305</v>
      </c>
      <c r="U2692" s="182"/>
    </row>
    <row r="2693" spans="1:21" x14ac:dyDescent="0.35">
      <c r="A2693" s="180">
        <v>5</v>
      </c>
      <c r="B2693" s="180" t="s">
        <v>182</v>
      </c>
      <c r="C2693" s="180">
        <v>2020</v>
      </c>
      <c r="D2693" s="180">
        <v>5</v>
      </c>
      <c r="E2693" s="180" t="s">
        <v>223</v>
      </c>
      <c r="F2693" s="181">
        <v>3</v>
      </c>
      <c r="G2693" s="180" t="s">
        <v>190</v>
      </c>
      <c r="H2693" s="180">
        <v>16</v>
      </c>
      <c r="I2693" s="180" t="s">
        <v>282</v>
      </c>
      <c r="J2693" s="180" t="s">
        <v>128</v>
      </c>
      <c r="K2693" s="180" t="s">
        <v>264</v>
      </c>
      <c r="L2693" s="180">
        <v>300</v>
      </c>
      <c r="M2693" s="180" t="s">
        <v>192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305</v>
      </c>
      <c r="U2693" s="182"/>
    </row>
    <row r="2694" spans="1:21" x14ac:dyDescent="0.35">
      <c r="A2694" s="180">
        <v>4</v>
      </c>
      <c r="B2694" s="180" t="s">
        <v>188</v>
      </c>
      <c r="C2694" s="180">
        <v>2020</v>
      </c>
      <c r="D2694" s="180">
        <v>5</v>
      </c>
      <c r="E2694" s="180" t="s">
        <v>223</v>
      </c>
      <c r="F2694" s="181">
        <v>3</v>
      </c>
      <c r="G2694" s="180" t="s">
        <v>190</v>
      </c>
      <c r="H2694" s="180">
        <v>955</v>
      </c>
      <c r="I2694" s="180" t="s">
        <v>283</v>
      </c>
      <c r="J2694" s="180" t="s">
        <v>128</v>
      </c>
      <c r="K2694" s="180" t="s">
        <v>264</v>
      </c>
      <c r="L2694" s="180">
        <v>4532</v>
      </c>
      <c r="M2694" s="180" t="s">
        <v>201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305</v>
      </c>
      <c r="U2694" s="182"/>
    </row>
    <row r="2695" spans="1:21" x14ac:dyDescent="0.35">
      <c r="A2695" s="180">
        <v>5</v>
      </c>
      <c r="B2695" s="180" t="s">
        <v>182</v>
      </c>
      <c r="C2695" s="180">
        <v>2020</v>
      </c>
      <c r="D2695" s="180">
        <v>5</v>
      </c>
      <c r="E2695" s="180" t="s">
        <v>223</v>
      </c>
      <c r="F2695" s="181">
        <v>3</v>
      </c>
      <c r="G2695" s="180" t="s">
        <v>190</v>
      </c>
      <c r="H2695" s="180">
        <v>20</v>
      </c>
      <c r="I2695" s="180" t="s">
        <v>301</v>
      </c>
      <c r="J2695" s="180" t="s">
        <v>129</v>
      </c>
      <c r="K2695" s="180" t="s">
        <v>206</v>
      </c>
      <c r="L2695" s="180">
        <v>300</v>
      </c>
      <c r="M2695" s="180" t="s">
        <v>192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305</v>
      </c>
      <c r="U2695" s="182"/>
    </row>
    <row r="2696" spans="1:21" x14ac:dyDescent="0.35">
      <c r="A2696" s="180">
        <v>5</v>
      </c>
      <c r="B2696" s="180" t="s">
        <v>182</v>
      </c>
      <c r="C2696" s="180">
        <v>2020</v>
      </c>
      <c r="D2696" s="180">
        <v>5</v>
      </c>
      <c r="E2696" s="180" t="s">
        <v>223</v>
      </c>
      <c r="F2696" s="181">
        <v>77</v>
      </c>
      <c r="G2696" s="180" t="s">
        <v>213</v>
      </c>
      <c r="H2696" s="180">
        <v>950</v>
      </c>
      <c r="I2696" s="180" t="s">
        <v>185</v>
      </c>
      <c r="J2696" s="180" t="s">
        <v>116</v>
      </c>
      <c r="K2696" s="180" t="s">
        <v>186</v>
      </c>
      <c r="L2696" s="180">
        <v>4577</v>
      </c>
      <c r="M2696" s="180" t="s">
        <v>213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305</v>
      </c>
      <c r="U2696" s="182"/>
    </row>
    <row r="2697" spans="1:21" x14ac:dyDescent="0.35">
      <c r="A2697" s="180">
        <v>5</v>
      </c>
      <c r="B2697" s="180" t="s">
        <v>182</v>
      </c>
      <c r="C2697" s="180">
        <v>2020</v>
      </c>
      <c r="D2697" s="180">
        <v>5</v>
      </c>
      <c r="E2697" s="180" t="s">
        <v>223</v>
      </c>
      <c r="F2697" s="181">
        <v>3</v>
      </c>
      <c r="G2697" s="180" t="s">
        <v>190</v>
      </c>
      <c r="H2697" s="180">
        <v>12</v>
      </c>
      <c r="I2697" s="180" t="s">
        <v>302</v>
      </c>
      <c r="J2697" s="180" t="s">
        <v>127</v>
      </c>
      <c r="K2697" s="180" t="s">
        <v>250</v>
      </c>
      <c r="L2697" s="180">
        <v>300</v>
      </c>
      <c r="M2697" s="180" t="s">
        <v>192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305</v>
      </c>
      <c r="U2697" s="182"/>
    </row>
    <row r="2698" spans="1:21" x14ac:dyDescent="0.35">
      <c r="A2698" s="180">
        <v>4</v>
      </c>
      <c r="B2698" s="180" t="s">
        <v>188</v>
      </c>
      <c r="C2698" s="180">
        <v>2020</v>
      </c>
      <c r="D2698" s="180">
        <v>5</v>
      </c>
      <c r="E2698" s="180" t="s">
        <v>223</v>
      </c>
      <c r="F2698" s="181">
        <v>3</v>
      </c>
      <c r="G2698" s="180" t="s">
        <v>190</v>
      </c>
      <c r="H2698" s="180">
        <v>950</v>
      </c>
      <c r="I2698" s="180" t="s">
        <v>185</v>
      </c>
      <c r="J2698" s="180" t="s">
        <v>116</v>
      </c>
      <c r="K2698" s="180" t="s">
        <v>186</v>
      </c>
      <c r="L2698" s="180">
        <v>4532</v>
      </c>
      <c r="M2698" s="180" t="s">
        <v>201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305</v>
      </c>
      <c r="U2698" s="182"/>
    </row>
    <row r="2699" spans="1:21" x14ac:dyDescent="0.35">
      <c r="A2699" s="180">
        <v>4</v>
      </c>
      <c r="B2699" s="180" t="s">
        <v>188</v>
      </c>
      <c r="C2699" s="180">
        <v>2020</v>
      </c>
      <c r="D2699" s="180">
        <v>5</v>
      </c>
      <c r="E2699" s="180" t="s">
        <v>223</v>
      </c>
      <c r="F2699" s="181">
        <v>3</v>
      </c>
      <c r="G2699" s="180" t="s">
        <v>190</v>
      </c>
      <c r="H2699" s="180">
        <v>953</v>
      </c>
      <c r="I2699" s="180" t="s">
        <v>214</v>
      </c>
      <c r="J2699" s="180" t="s">
        <v>119</v>
      </c>
      <c r="K2699" s="180" t="s">
        <v>215</v>
      </c>
      <c r="L2699" s="180">
        <v>4532</v>
      </c>
      <c r="M2699" s="180" t="s">
        <v>201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305</v>
      </c>
      <c r="U2699" s="182"/>
    </row>
    <row r="2700" spans="1:21" x14ac:dyDescent="0.35">
      <c r="A2700" s="180">
        <v>4</v>
      </c>
      <c r="B2700" s="180" t="s">
        <v>188</v>
      </c>
      <c r="C2700" s="180">
        <v>2020</v>
      </c>
      <c r="D2700" s="180">
        <v>5</v>
      </c>
      <c r="E2700" s="180" t="s">
        <v>223</v>
      </c>
      <c r="F2700" s="181">
        <v>1</v>
      </c>
      <c r="G2700" s="180" t="s">
        <v>184</v>
      </c>
      <c r="H2700" s="180">
        <v>5</v>
      </c>
      <c r="I2700" s="180" t="s">
        <v>191</v>
      </c>
      <c r="J2700" s="180" t="s">
        <v>116</v>
      </c>
      <c r="K2700" s="180" t="s">
        <v>186</v>
      </c>
      <c r="L2700" s="180">
        <v>200</v>
      </c>
      <c r="M2700" s="180" t="s">
        <v>211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305</v>
      </c>
      <c r="U2700" s="182"/>
    </row>
    <row r="2701" spans="1:21" x14ac:dyDescent="0.35">
      <c r="A2701" s="180">
        <v>5</v>
      </c>
      <c r="B2701" s="180" t="s">
        <v>182</v>
      </c>
      <c r="C2701" s="180">
        <v>2020</v>
      </c>
      <c r="D2701" s="180">
        <v>5</v>
      </c>
      <c r="E2701" s="180" t="s">
        <v>223</v>
      </c>
      <c r="F2701" s="181">
        <v>3</v>
      </c>
      <c r="G2701" s="180" t="s">
        <v>190</v>
      </c>
      <c r="H2701" s="180">
        <v>616</v>
      </c>
      <c r="I2701" s="180" t="s">
        <v>200</v>
      </c>
      <c r="J2701" s="180" t="s">
        <v>126</v>
      </c>
      <c r="K2701" s="180" t="s">
        <v>198</v>
      </c>
      <c r="L2701" s="180">
        <v>4532</v>
      </c>
      <c r="M2701" s="180" t="s">
        <v>201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305</v>
      </c>
      <c r="U2701" s="182"/>
    </row>
    <row r="2702" spans="1:21" x14ac:dyDescent="0.35">
      <c r="A2702" s="180">
        <v>4</v>
      </c>
      <c r="B2702" s="180" t="s">
        <v>188</v>
      </c>
      <c r="C2702" s="180">
        <v>2020</v>
      </c>
      <c r="D2702" s="180">
        <v>5</v>
      </c>
      <c r="E2702" s="180" t="s">
        <v>223</v>
      </c>
      <c r="F2702" s="181">
        <v>1</v>
      </c>
      <c r="G2702" s="180" t="s">
        <v>184</v>
      </c>
      <c r="H2702" s="180">
        <v>903</v>
      </c>
      <c r="I2702" s="180" t="s">
        <v>240</v>
      </c>
      <c r="J2702" s="180" t="s">
        <v>122</v>
      </c>
      <c r="K2702" s="180" t="s">
        <v>231</v>
      </c>
      <c r="L2702" s="180">
        <v>4512</v>
      </c>
      <c r="M2702" s="180" t="s">
        <v>187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305</v>
      </c>
      <c r="U2702" s="182"/>
    </row>
    <row r="2703" spans="1:21" x14ac:dyDescent="0.35">
      <c r="A2703" s="180">
        <v>5</v>
      </c>
      <c r="B2703" s="180" t="s">
        <v>182</v>
      </c>
      <c r="C2703" s="180">
        <v>2020</v>
      </c>
      <c r="D2703" s="180">
        <v>5</v>
      </c>
      <c r="E2703" s="180" t="s">
        <v>223</v>
      </c>
      <c r="F2703" s="181">
        <v>10</v>
      </c>
      <c r="G2703" s="180" t="s">
        <v>239</v>
      </c>
      <c r="H2703" s="180">
        <v>903</v>
      </c>
      <c r="I2703" s="180" t="s">
        <v>240</v>
      </c>
      <c r="J2703" s="180" t="s">
        <v>122</v>
      </c>
      <c r="K2703" s="180" t="s">
        <v>231</v>
      </c>
      <c r="L2703" s="180">
        <v>4513</v>
      </c>
      <c r="M2703" s="180" t="s">
        <v>241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305</v>
      </c>
      <c r="U2703" s="182"/>
    </row>
    <row r="2704" spans="1:21" x14ac:dyDescent="0.35">
      <c r="A2704" s="180">
        <v>5</v>
      </c>
      <c r="B2704" s="180" t="s">
        <v>182</v>
      </c>
      <c r="C2704" s="180">
        <v>2020</v>
      </c>
      <c r="D2704" s="180">
        <v>5</v>
      </c>
      <c r="E2704" s="180" t="s">
        <v>223</v>
      </c>
      <c r="F2704" s="181">
        <v>6</v>
      </c>
      <c r="G2704" s="180" t="s">
        <v>193</v>
      </c>
      <c r="H2704" s="180">
        <v>615</v>
      </c>
      <c r="I2704" s="180" t="s">
        <v>293</v>
      </c>
      <c r="J2704" s="180" t="s">
        <v>124</v>
      </c>
      <c r="K2704" s="180" t="s">
        <v>262</v>
      </c>
      <c r="L2704" s="180">
        <v>4562</v>
      </c>
      <c r="M2704" s="180" t="s">
        <v>212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305</v>
      </c>
      <c r="U2704" s="182"/>
    </row>
    <row r="2705" spans="1:21" x14ac:dyDescent="0.35">
      <c r="A2705" s="180">
        <v>5</v>
      </c>
      <c r="B2705" s="180" t="s">
        <v>182</v>
      </c>
      <c r="C2705" s="180">
        <v>2020</v>
      </c>
      <c r="D2705" s="180">
        <v>5</v>
      </c>
      <c r="E2705" s="180" t="s">
        <v>223</v>
      </c>
      <c r="F2705" s="181">
        <v>6</v>
      </c>
      <c r="G2705" s="180" t="s">
        <v>193</v>
      </c>
      <c r="H2705" s="180">
        <v>607</v>
      </c>
      <c r="I2705" s="180" t="s">
        <v>294</v>
      </c>
      <c r="J2705" s="180" t="s">
        <v>131</v>
      </c>
      <c r="K2705" s="180" t="s">
        <v>281</v>
      </c>
      <c r="L2705" s="180">
        <v>700</v>
      </c>
      <c r="M2705" s="180" t="s">
        <v>194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305</v>
      </c>
      <c r="U2705" s="182"/>
    </row>
    <row r="2706" spans="1:21" x14ac:dyDescent="0.35">
      <c r="A2706" s="180">
        <v>4</v>
      </c>
      <c r="B2706" s="180" t="s">
        <v>188</v>
      </c>
      <c r="C2706" s="180">
        <v>2020</v>
      </c>
      <c r="D2706" s="180">
        <v>5</v>
      </c>
      <c r="E2706" s="180" t="s">
        <v>223</v>
      </c>
      <c r="F2706" s="181">
        <v>60</v>
      </c>
      <c r="G2706" s="180" t="s">
        <v>213</v>
      </c>
      <c r="H2706" s="180">
        <v>624</v>
      </c>
      <c r="I2706" s="180" t="s">
        <v>227</v>
      </c>
      <c r="J2706" s="180" t="s">
        <v>125</v>
      </c>
      <c r="K2706" s="180" t="s">
        <v>228</v>
      </c>
      <c r="L2706" s="180">
        <v>4563</v>
      </c>
      <c r="M2706" s="180" t="s">
        <v>229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305</v>
      </c>
      <c r="U2706" s="182"/>
    </row>
    <row r="2707" spans="1:21" x14ac:dyDescent="0.35">
      <c r="A2707" s="180">
        <v>5</v>
      </c>
      <c r="B2707" s="180" t="s">
        <v>182</v>
      </c>
      <c r="C2707" s="180">
        <v>2020</v>
      </c>
      <c r="D2707" s="180">
        <v>5</v>
      </c>
      <c r="E2707" s="180" t="s">
        <v>223</v>
      </c>
      <c r="F2707" s="181">
        <v>3</v>
      </c>
      <c r="G2707" s="180" t="s">
        <v>190</v>
      </c>
      <c r="H2707" s="180">
        <v>710</v>
      </c>
      <c r="I2707" s="180" t="s">
        <v>221</v>
      </c>
      <c r="J2707" s="180" t="s">
        <v>208</v>
      </c>
      <c r="K2707" s="180" t="s">
        <v>209</v>
      </c>
      <c r="L2707" s="180">
        <v>4532</v>
      </c>
      <c r="M2707" s="180" t="s">
        <v>201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305</v>
      </c>
      <c r="U2707" s="182"/>
    </row>
    <row r="2708" spans="1:21" x14ac:dyDescent="0.35">
      <c r="A2708" s="180">
        <v>5</v>
      </c>
      <c r="B2708" s="180" t="s">
        <v>182</v>
      </c>
      <c r="C2708" s="180">
        <v>2020</v>
      </c>
      <c r="D2708" s="180">
        <v>5</v>
      </c>
      <c r="E2708" s="180" t="s">
        <v>223</v>
      </c>
      <c r="F2708" s="181">
        <v>6</v>
      </c>
      <c r="G2708" s="180" t="s">
        <v>193</v>
      </c>
      <c r="H2708" s="180">
        <v>600</v>
      </c>
      <c r="I2708" s="180" t="s">
        <v>267</v>
      </c>
      <c r="J2708" s="180" t="s">
        <v>124</v>
      </c>
      <c r="K2708" s="180" t="s">
        <v>262</v>
      </c>
      <c r="L2708" s="180">
        <v>700</v>
      </c>
      <c r="M2708" s="180" t="s">
        <v>194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305</v>
      </c>
      <c r="U2708" s="182"/>
    </row>
    <row r="2709" spans="1:21" x14ac:dyDescent="0.35">
      <c r="A2709" s="180">
        <v>4</v>
      </c>
      <c r="B2709" s="180" t="s">
        <v>188</v>
      </c>
      <c r="C2709" s="180">
        <v>2020</v>
      </c>
      <c r="D2709" s="180">
        <v>5</v>
      </c>
      <c r="E2709" s="180" t="s">
        <v>223</v>
      </c>
      <c r="F2709" s="181">
        <v>1</v>
      </c>
      <c r="G2709" s="180" t="s">
        <v>184</v>
      </c>
      <c r="H2709" s="180">
        <v>905</v>
      </c>
      <c r="I2709" s="180" t="s">
        <v>273</v>
      </c>
      <c r="J2709" s="180" t="s">
        <v>123</v>
      </c>
      <c r="K2709" s="180" t="s">
        <v>243</v>
      </c>
      <c r="L2709" s="180">
        <v>4512</v>
      </c>
      <c r="M2709" s="180" t="s">
        <v>187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305</v>
      </c>
      <c r="U2709" s="182"/>
    </row>
    <row r="2710" spans="1:21" x14ac:dyDescent="0.35">
      <c r="A2710" s="180">
        <v>5</v>
      </c>
      <c r="B2710" s="180" t="s">
        <v>182</v>
      </c>
      <c r="C2710" s="180">
        <v>2020</v>
      </c>
      <c r="D2710" s="180">
        <v>5</v>
      </c>
      <c r="E2710" s="180" t="s">
        <v>223</v>
      </c>
      <c r="F2710" s="181">
        <v>1</v>
      </c>
      <c r="G2710" s="180" t="s">
        <v>184</v>
      </c>
      <c r="H2710" s="180">
        <v>1</v>
      </c>
      <c r="I2710" s="180" t="s">
        <v>230</v>
      </c>
      <c r="J2710" s="180" t="s">
        <v>122</v>
      </c>
      <c r="K2710" s="180" t="s">
        <v>231</v>
      </c>
      <c r="L2710" s="180">
        <v>200</v>
      </c>
      <c r="M2710" s="180" t="s">
        <v>211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305</v>
      </c>
      <c r="U2710" s="182"/>
    </row>
    <row r="2711" spans="1:21" x14ac:dyDescent="0.35">
      <c r="A2711" s="180">
        <v>5</v>
      </c>
      <c r="B2711" s="180" t="s">
        <v>182</v>
      </c>
      <c r="C2711" s="180">
        <v>2020</v>
      </c>
      <c r="D2711" s="180">
        <v>5</v>
      </c>
      <c r="E2711" s="180" t="s">
        <v>223</v>
      </c>
      <c r="F2711" s="181">
        <v>10</v>
      </c>
      <c r="G2711" s="180" t="s">
        <v>239</v>
      </c>
      <c r="H2711" s="180">
        <v>2</v>
      </c>
      <c r="I2711" s="180" t="s">
        <v>265</v>
      </c>
      <c r="J2711" s="180" t="s">
        <v>122</v>
      </c>
      <c r="K2711" s="180" t="s">
        <v>231</v>
      </c>
      <c r="L2711" s="180">
        <v>207</v>
      </c>
      <c r="M2711" s="180" t="s">
        <v>244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305</v>
      </c>
      <c r="U2711" s="182"/>
    </row>
    <row r="2712" spans="1:21" x14ac:dyDescent="0.35">
      <c r="A2712" s="180">
        <v>4</v>
      </c>
      <c r="B2712" s="180" t="s">
        <v>188</v>
      </c>
      <c r="C2712" s="180">
        <v>2020</v>
      </c>
      <c r="D2712" s="180">
        <v>5</v>
      </c>
      <c r="E2712" s="180" t="s">
        <v>223</v>
      </c>
      <c r="F2712" s="181">
        <v>5</v>
      </c>
      <c r="G2712" s="180" t="s">
        <v>196</v>
      </c>
      <c r="H2712" s="180">
        <v>710</v>
      </c>
      <c r="I2712" s="180" t="s">
        <v>221</v>
      </c>
      <c r="J2712" s="180" t="s">
        <v>208</v>
      </c>
      <c r="K2712" s="180" t="s">
        <v>209</v>
      </c>
      <c r="L2712" s="180">
        <v>4552</v>
      </c>
      <c r="M2712" s="180" t="s">
        <v>277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305</v>
      </c>
      <c r="U2712" s="182"/>
    </row>
    <row r="2713" spans="1:21" x14ac:dyDescent="0.35">
      <c r="A2713" s="180">
        <v>4</v>
      </c>
      <c r="B2713" s="180" t="s">
        <v>188</v>
      </c>
      <c r="C2713" s="180">
        <v>2020</v>
      </c>
      <c r="D2713" s="180">
        <v>5</v>
      </c>
      <c r="E2713" s="180" t="s">
        <v>223</v>
      </c>
      <c r="F2713" s="181">
        <v>10</v>
      </c>
      <c r="G2713" s="180" t="s">
        <v>239</v>
      </c>
      <c r="H2713" s="180">
        <v>903</v>
      </c>
      <c r="I2713" s="180" t="s">
        <v>240</v>
      </c>
      <c r="J2713" s="180" t="s">
        <v>122</v>
      </c>
      <c r="K2713" s="180" t="s">
        <v>231</v>
      </c>
      <c r="L2713" s="180">
        <v>4513</v>
      </c>
      <c r="M2713" s="180" t="s">
        <v>241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305</v>
      </c>
      <c r="U2713" s="182"/>
    </row>
    <row r="2714" spans="1:21" x14ac:dyDescent="0.35">
      <c r="A2714" s="180">
        <v>5</v>
      </c>
      <c r="B2714" s="180" t="s">
        <v>182</v>
      </c>
      <c r="C2714" s="180">
        <v>2020</v>
      </c>
      <c r="D2714" s="180">
        <v>5</v>
      </c>
      <c r="E2714" s="180" t="s">
        <v>223</v>
      </c>
      <c r="F2714" s="181">
        <v>1</v>
      </c>
      <c r="G2714" s="180" t="s">
        <v>184</v>
      </c>
      <c r="H2714" s="180">
        <v>6</v>
      </c>
      <c r="I2714" s="180" t="s">
        <v>257</v>
      </c>
      <c r="J2714" s="180" t="s">
        <v>123</v>
      </c>
      <c r="K2714" s="180" t="s">
        <v>243</v>
      </c>
      <c r="L2714" s="180">
        <v>200</v>
      </c>
      <c r="M2714" s="180" t="s">
        <v>211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305</v>
      </c>
      <c r="U2714" s="182"/>
    </row>
    <row r="2715" spans="1:21" x14ac:dyDescent="0.35">
      <c r="A2715" s="180">
        <v>5</v>
      </c>
      <c r="B2715" s="180" t="s">
        <v>182</v>
      </c>
      <c r="C2715" s="180">
        <v>2020</v>
      </c>
      <c r="D2715" s="180">
        <v>5</v>
      </c>
      <c r="E2715" s="180" t="s">
        <v>223</v>
      </c>
      <c r="F2715" s="181">
        <v>5</v>
      </c>
      <c r="G2715" s="180" t="s">
        <v>196</v>
      </c>
      <c r="H2715" s="180">
        <v>13</v>
      </c>
      <c r="I2715" s="180" t="s">
        <v>297</v>
      </c>
      <c r="J2715" s="180" t="s">
        <v>120</v>
      </c>
      <c r="K2715" s="180" t="s">
        <v>217</v>
      </c>
      <c r="L2715" s="180">
        <v>460</v>
      </c>
      <c r="M2715" s="180" t="s">
        <v>199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305</v>
      </c>
      <c r="U2715" s="182"/>
    </row>
    <row r="2716" spans="1:21" x14ac:dyDescent="0.35">
      <c r="A2716" s="180">
        <v>5</v>
      </c>
      <c r="B2716" s="180" t="s">
        <v>182</v>
      </c>
      <c r="C2716" s="180">
        <v>2020</v>
      </c>
      <c r="D2716" s="180">
        <v>5</v>
      </c>
      <c r="E2716" s="180" t="s">
        <v>223</v>
      </c>
      <c r="F2716" s="181">
        <v>79</v>
      </c>
      <c r="G2716" s="180" t="s">
        <v>213</v>
      </c>
      <c r="H2716" s="180">
        <v>18</v>
      </c>
      <c r="I2716" s="180" t="s">
        <v>216</v>
      </c>
      <c r="J2716" s="180" t="s">
        <v>120</v>
      </c>
      <c r="K2716" s="180" t="s">
        <v>217</v>
      </c>
      <c r="L2716" s="180">
        <v>1579</v>
      </c>
      <c r="M2716" s="180" t="s">
        <v>272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305</v>
      </c>
      <c r="U2716" s="182"/>
    </row>
    <row r="2717" spans="1:21" x14ac:dyDescent="0.35">
      <c r="A2717" s="180">
        <v>5</v>
      </c>
      <c r="B2717" s="180" t="s">
        <v>182</v>
      </c>
      <c r="C2717" s="180">
        <v>2020</v>
      </c>
      <c r="D2717" s="180">
        <v>5</v>
      </c>
      <c r="E2717" s="180" t="s">
        <v>223</v>
      </c>
      <c r="F2717" s="181">
        <v>3</v>
      </c>
      <c r="G2717" s="180" t="s">
        <v>190</v>
      </c>
      <c r="H2717" s="180">
        <v>19</v>
      </c>
      <c r="I2717" s="180" t="s">
        <v>263</v>
      </c>
      <c r="J2717" s="180" t="s">
        <v>128</v>
      </c>
      <c r="K2717" s="180" t="s">
        <v>264</v>
      </c>
      <c r="L2717" s="180">
        <v>300</v>
      </c>
      <c r="M2717" s="180" t="s">
        <v>192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305</v>
      </c>
      <c r="U2717" s="182"/>
    </row>
    <row r="2718" spans="1:21" x14ac:dyDescent="0.35">
      <c r="A2718" s="180">
        <v>5</v>
      </c>
      <c r="B2718" s="180" t="s">
        <v>182</v>
      </c>
      <c r="C2718" s="180">
        <v>2020</v>
      </c>
      <c r="D2718" s="180">
        <v>5</v>
      </c>
      <c r="E2718" s="180" t="s">
        <v>223</v>
      </c>
      <c r="F2718" s="181">
        <v>3</v>
      </c>
      <c r="G2718" s="180" t="s">
        <v>190</v>
      </c>
      <c r="H2718" s="180">
        <v>701</v>
      </c>
      <c r="I2718" s="180" t="s">
        <v>207</v>
      </c>
      <c r="J2718" s="180" t="s">
        <v>208</v>
      </c>
      <c r="K2718" s="180" t="s">
        <v>209</v>
      </c>
      <c r="L2718" s="180">
        <v>300</v>
      </c>
      <c r="M2718" s="180" t="s">
        <v>192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305</v>
      </c>
      <c r="U2718" s="182"/>
    </row>
    <row r="2719" spans="1:21" x14ac:dyDescent="0.35">
      <c r="A2719" s="180">
        <v>4</v>
      </c>
      <c r="B2719" s="180" t="s">
        <v>188</v>
      </c>
      <c r="C2719" s="180">
        <v>2020</v>
      </c>
      <c r="D2719" s="180">
        <v>5</v>
      </c>
      <c r="E2719" s="180" t="s">
        <v>223</v>
      </c>
      <c r="F2719" s="181">
        <v>3</v>
      </c>
      <c r="G2719" s="180" t="s">
        <v>190</v>
      </c>
      <c r="H2719" s="180">
        <v>9</v>
      </c>
      <c r="I2719" s="180" t="s">
        <v>276</v>
      </c>
      <c r="J2719" s="180" t="s">
        <v>118</v>
      </c>
      <c r="K2719" s="180" t="s">
        <v>237</v>
      </c>
      <c r="L2719" s="180">
        <v>300</v>
      </c>
      <c r="M2719" s="180" t="s">
        <v>192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305</v>
      </c>
      <c r="U2719" s="182"/>
    </row>
    <row r="2720" spans="1:21" x14ac:dyDescent="0.35">
      <c r="A2720" s="180">
        <v>5</v>
      </c>
      <c r="B2720" s="180" t="s">
        <v>182</v>
      </c>
      <c r="C2720" s="180">
        <v>2020</v>
      </c>
      <c r="D2720" s="180">
        <v>5</v>
      </c>
      <c r="E2720" s="180" t="s">
        <v>223</v>
      </c>
      <c r="F2720" s="181">
        <v>5</v>
      </c>
      <c r="G2720" s="180" t="s">
        <v>196</v>
      </c>
      <c r="H2720" s="180">
        <v>11</v>
      </c>
      <c r="I2720" s="180" t="s">
        <v>284</v>
      </c>
      <c r="J2720" s="180" t="s">
        <v>116</v>
      </c>
      <c r="K2720" s="180" t="s">
        <v>186</v>
      </c>
      <c r="L2720" s="180">
        <v>460</v>
      </c>
      <c r="M2720" s="180" t="s">
        <v>199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305</v>
      </c>
      <c r="U2720" s="182"/>
    </row>
    <row r="2721" spans="1:21" x14ac:dyDescent="0.35">
      <c r="A2721" s="180">
        <v>5</v>
      </c>
      <c r="B2721" s="180" t="s">
        <v>182</v>
      </c>
      <c r="C2721" s="180">
        <v>2020</v>
      </c>
      <c r="D2721" s="180">
        <v>5</v>
      </c>
      <c r="E2721" s="180" t="s">
        <v>223</v>
      </c>
      <c r="F2721" s="181">
        <v>6</v>
      </c>
      <c r="G2721" s="180" t="s">
        <v>193</v>
      </c>
      <c r="H2721" s="180">
        <v>5</v>
      </c>
      <c r="I2721" s="180" t="s">
        <v>191</v>
      </c>
      <c r="J2721" s="180" t="s">
        <v>116</v>
      </c>
      <c r="K2721" s="180" t="s">
        <v>186</v>
      </c>
      <c r="L2721" s="180">
        <v>700</v>
      </c>
      <c r="M2721" s="180" t="s">
        <v>194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305</v>
      </c>
      <c r="U2721" s="182"/>
    </row>
    <row r="2722" spans="1:21" x14ac:dyDescent="0.35">
      <c r="A2722" s="180">
        <v>5</v>
      </c>
      <c r="B2722" s="180" t="s">
        <v>182</v>
      </c>
      <c r="C2722" s="180">
        <v>2020</v>
      </c>
      <c r="D2722" s="180">
        <v>5</v>
      </c>
      <c r="E2722" s="180" t="s">
        <v>223</v>
      </c>
      <c r="F2722" s="181">
        <v>72</v>
      </c>
      <c r="G2722" s="180" t="s">
        <v>213</v>
      </c>
      <c r="H2722" s="180">
        <v>5</v>
      </c>
      <c r="I2722" s="180" t="s">
        <v>191</v>
      </c>
      <c r="J2722" s="180" t="s">
        <v>116</v>
      </c>
      <c r="K2722" s="180" t="s">
        <v>186</v>
      </c>
      <c r="L2722" s="180">
        <v>1572</v>
      </c>
      <c r="M2722" s="180" t="s">
        <v>232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305</v>
      </c>
      <c r="U2722" s="182"/>
    </row>
    <row r="2723" spans="1:21" x14ac:dyDescent="0.35">
      <c r="A2723" s="180">
        <v>5</v>
      </c>
      <c r="B2723" s="180" t="s">
        <v>182</v>
      </c>
      <c r="C2723" s="180">
        <v>2020</v>
      </c>
      <c r="D2723" s="180">
        <v>5</v>
      </c>
      <c r="E2723" s="180" t="s">
        <v>223</v>
      </c>
      <c r="F2723" s="181">
        <v>10</v>
      </c>
      <c r="G2723" s="180" t="s">
        <v>239</v>
      </c>
      <c r="H2723" s="180">
        <v>950</v>
      </c>
      <c r="I2723" s="180" t="s">
        <v>185</v>
      </c>
      <c r="J2723" s="180" t="s">
        <v>116</v>
      </c>
      <c r="K2723" s="180" t="s">
        <v>186</v>
      </c>
      <c r="L2723" s="180">
        <v>4513</v>
      </c>
      <c r="M2723" s="180" t="s">
        <v>241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305</v>
      </c>
      <c r="U2723" s="182"/>
    </row>
    <row r="2724" spans="1:21" x14ac:dyDescent="0.35">
      <c r="A2724" s="180">
        <v>5</v>
      </c>
      <c r="B2724" s="180" t="s">
        <v>182</v>
      </c>
      <c r="C2724" s="180">
        <v>2020</v>
      </c>
      <c r="D2724" s="180">
        <v>5</v>
      </c>
      <c r="E2724" s="180" t="s">
        <v>223</v>
      </c>
      <c r="F2724" s="181">
        <v>3</v>
      </c>
      <c r="G2724" s="180" t="s">
        <v>190</v>
      </c>
      <c r="H2724" s="180">
        <v>950</v>
      </c>
      <c r="I2724" s="180" t="s">
        <v>185</v>
      </c>
      <c r="J2724" s="180" t="s">
        <v>116</v>
      </c>
      <c r="K2724" s="180" t="s">
        <v>186</v>
      </c>
      <c r="L2724" s="180">
        <v>4532</v>
      </c>
      <c r="M2724" s="180" t="s">
        <v>201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305</v>
      </c>
      <c r="U2724" s="182"/>
    </row>
    <row r="2725" spans="1:21" x14ac:dyDescent="0.35">
      <c r="A2725" s="180">
        <v>5</v>
      </c>
      <c r="B2725" s="180" t="s">
        <v>182</v>
      </c>
      <c r="C2725" s="180">
        <v>2020</v>
      </c>
      <c r="D2725" s="180">
        <v>5</v>
      </c>
      <c r="E2725" s="180" t="s">
        <v>223</v>
      </c>
      <c r="F2725" s="181">
        <v>3</v>
      </c>
      <c r="G2725" s="180" t="s">
        <v>190</v>
      </c>
      <c r="H2725" s="180">
        <v>11</v>
      </c>
      <c r="I2725" s="180" t="s">
        <v>284</v>
      </c>
      <c r="J2725" s="180" t="s">
        <v>116</v>
      </c>
      <c r="K2725" s="180" t="s">
        <v>186</v>
      </c>
      <c r="L2725" s="180">
        <v>300</v>
      </c>
      <c r="M2725" s="180" t="s">
        <v>192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305</v>
      </c>
      <c r="U2725" s="182"/>
    </row>
    <row r="2726" spans="1:21" x14ac:dyDescent="0.35">
      <c r="A2726" s="180">
        <v>5</v>
      </c>
      <c r="B2726" s="180" t="s">
        <v>182</v>
      </c>
      <c r="C2726" s="180">
        <v>2020</v>
      </c>
      <c r="D2726" s="180">
        <v>5</v>
      </c>
      <c r="E2726" s="180" t="s">
        <v>223</v>
      </c>
      <c r="F2726" s="181">
        <v>1</v>
      </c>
      <c r="G2726" s="180" t="s">
        <v>184</v>
      </c>
      <c r="H2726" s="180">
        <v>903</v>
      </c>
      <c r="I2726" s="180" t="s">
        <v>240</v>
      </c>
      <c r="J2726" s="180" t="s">
        <v>122</v>
      </c>
      <c r="K2726" s="180" t="s">
        <v>231</v>
      </c>
      <c r="L2726" s="180">
        <v>4512</v>
      </c>
      <c r="M2726" s="180" t="s">
        <v>187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305</v>
      </c>
      <c r="U2726" s="182"/>
    </row>
    <row r="2727" spans="1:21" x14ac:dyDescent="0.35">
      <c r="A2727" s="180">
        <v>5</v>
      </c>
      <c r="B2727" s="180" t="s">
        <v>182</v>
      </c>
      <c r="C2727" s="180">
        <v>2020</v>
      </c>
      <c r="D2727" s="180">
        <v>5</v>
      </c>
      <c r="E2727" s="180" t="s">
        <v>223</v>
      </c>
      <c r="F2727" s="181">
        <v>10</v>
      </c>
      <c r="G2727" s="180" t="s">
        <v>239</v>
      </c>
      <c r="H2727" s="180">
        <v>602</v>
      </c>
      <c r="I2727" s="180" t="s">
        <v>247</v>
      </c>
      <c r="J2727" s="180" t="s">
        <v>126</v>
      </c>
      <c r="K2727" s="180" t="s">
        <v>198</v>
      </c>
      <c r="L2727" s="180">
        <v>207</v>
      </c>
      <c r="M2727" s="180" t="s">
        <v>244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305</v>
      </c>
      <c r="U2727" s="182"/>
    </row>
    <row r="2728" spans="1:21" x14ac:dyDescent="0.35">
      <c r="A2728" s="180">
        <v>5</v>
      </c>
      <c r="B2728" s="180" t="s">
        <v>182</v>
      </c>
      <c r="C2728" s="180">
        <v>2020</v>
      </c>
      <c r="D2728" s="180">
        <v>5</v>
      </c>
      <c r="E2728" s="180" t="s">
        <v>223</v>
      </c>
      <c r="F2728" s="181">
        <v>6</v>
      </c>
      <c r="G2728" s="180" t="s">
        <v>193</v>
      </c>
      <c r="H2728" s="180">
        <v>618</v>
      </c>
      <c r="I2728" s="180" t="s">
        <v>295</v>
      </c>
      <c r="J2728" s="180" t="s">
        <v>131</v>
      </c>
      <c r="K2728" s="180" t="s">
        <v>281</v>
      </c>
      <c r="L2728" s="180">
        <v>4562</v>
      </c>
      <c r="M2728" s="180" t="s">
        <v>212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305</v>
      </c>
      <c r="U2728" s="182"/>
    </row>
    <row r="2729" spans="1:21" x14ac:dyDescent="0.35">
      <c r="A2729" s="180">
        <v>5</v>
      </c>
      <c r="B2729" s="180" t="s">
        <v>182</v>
      </c>
      <c r="C2729" s="180">
        <v>2020</v>
      </c>
      <c r="D2729" s="180">
        <v>5</v>
      </c>
      <c r="E2729" s="180" t="s">
        <v>223</v>
      </c>
      <c r="F2729" s="181">
        <v>6</v>
      </c>
      <c r="G2729" s="180" t="s">
        <v>193</v>
      </c>
      <c r="H2729" s="180">
        <v>623</v>
      </c>
      <c r="I2729" s="180" t="s">
        <v>296</v>
      </c>
      <c r="J2729" s="180" t="s">
        <v>125</v>
      </c>
      <c r="K2729" s="180" t="s">
        <v>228</v>
      </c>
      <c r="L2729" s="180">
        <v>700</v>
      </c>
      <c r="M2729" s="180" t="s">
        <v>194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305</v>
      </c>
      <c r="U2729" s="182"/>
    </row>
    <row r="2730" spans="1:21" x14ac:dyDescent="0.35">
      <c r="A2730" s="180">
        <v>5</v>
      </c>
      <c r="B2730" s="180" t="s">
        <v>182</v>
      </c>
      <c r="C2730" s="180">
        <v>2020</v>
      </c>
      <c r="D2730" s="180">
        <v>5</v>
      </c>
      <c r="E2730" s="180" t="s">
        <v>223</v>
      </c>
      <c r="F2730" s="181">
        <v>6</v>
      </c>
      <c r="G2730" s="180" t="s">
        <v>193</v>
      </c>
      <c r="H2730" s="180">
        <v>624</v>
      </c>
      <c r="I2730" s="180" t="s">
        <v>227</v>
      </c>
      <c r="J2730" s="180" t="s">
        <v>125</v>
      </c>
      <c r="K2730" s="180" t="s">
        <v>228</v>
      </c>
      <c r="L2730" s="180">
        <v>4562</v>
      </c>
      <c r="M2730" s="180" t="s">
        <v>212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305</v>
      </c>
      <c r="U2730" s="182"/>
    </row>
    <row r="2731" spans="1:21" x14ac:dyDescent="0.35">
      <c r="A2731" s="180">
        <v>5</v>
      </c>
      <c r="B2731" s="180" t="s">
        <v>182</v>
      </c>
      <c r="C2731" s="180">
        <v>2020</v>
      </c>
      <c r="D2731" s="180">
        <v>5</v>
      </c>
      <c r="E2731" s="180" t="s">
        <v>223</v>
      </c>
      <c r="F2731" s="181">
        <v>60</v>
      </c>
      <c r="G2731" s="180" t="s">
        <v>213</v>
      </c>
      <c r="H2731" s="180">
        <v>624</v>
      </c>
      <c r="I2731" s="180" t="s">
        <v>227</v>
      </c>
      <c r="J2731" s="180" t="s">
        <v>125</v>
      </c>
      <c r="K2731" s="180" t="s">
        <v>228</v>
      </c>
      <c r="L2731" s="180">
        <v>4563</v>
      </c>
      <c r="M2731" s="180" t="s">
        <v>229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305</v>
      </c>
      <c r="U2731" s="182"/>
    </row>
    <row r="2732" spans="1:21" x14ac:dyDescent="0.35">
      <c r="A2732" s="180">
        <v>5</v>
      </c>
      <c r="B2732" s="180" t="s">
        <v>182</v>
      </c>
      <c r="C2732" s="180">
        <v>2020</v>
      </c>
      <c r="D2732" s="180">
        <v>5</v>
      </c>
      <c r="E2732" s="180" t="s">
        <v>223</v>
      </c>
      <c r="F2732" s="181">
        <v>1</v>
      </c>
      <c r="G2732" s="180" t="s">
        <v>184</v>
      </c>
      <c r="H2732" s="180">
        <v>905</v>
      </c>
      <c r="I2732" s="180" t="s">
        <v>273</v>
      </c>
      <c r="J2732" s="180" t="s">
        <v>123</v>
      </c>
      <c r="K2732" s="180" t="s">
        <v>243</v>
      </c>
      <c r="L2732" s="180">
        <v>4512</v>
      </c>
      <c r="M2732" s="180" t="s">
        <v>187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305</v>
      </c>
      <c r="U2732" s="182"/>
    </row>
    <row r="2733" spans="1:21" x14ac:dyDescent="0.35">
      <c r="A2733" s="180">
        <v>5</v>
      </c>
      <c r="B2733" s="180" t="s">
        <v>182</v>
      </c>
      <c r="C2733" s="180">
        <v>2020</v>
      </c>
      <c r="D2733" s="180">
        <v>5</v>
      </c>
      <c r="E2733" s="180" t="s">
        <v>223</v>
      </c>
      <c r="F2733" s="181">
        <v>10</v>
      </c>
      <c r="G2733" s="180" t="s">
        <v>239</v>
      </c>
      <c r="H2733" s="180">
        <v>1</v>
      </c>
      <c r="I2733" s="180" t="s">
        <v>230</v>
      </c>
      <c r="J2733" s="180" t="s">
        <v>122</v>
      </c>
      <c r="K2733" s="180" t="s">
        <v>231</v>
      </c>
      <c r="L2733" s="180">
        <v>207</v>
      </c>
      <c r="M2733" s="180" t="s">
        <v>244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305</v>
      </c>
      <c r="U2733" s="182"/>
    </row>
    <row r="2734" spans="1:21" x14ac:dyDescent="0.35">
      <c r="A2734" s="180">
        <v>4</v>
      </c>
      <c r="B2734" s="180" t="s">
        <v>188</v>
      </c>
      <c r="C2734" s="180">
        <v>2020</v>
      </c>
      <c r="D2734" s="180">
        <v>5</v>
      </c>
      <c r="E2734" s="180" t="s">
        <v>223</v>
      </c>
      <c r="F2734" s="181">
        <v>3</v>
      </c>
      <c r="G2734" s="180" t="s">
        <v>190</v>
      </c>
      <c r="H2734" s="180">
        <v>710</v>
      </c>
      <c r="I2734" s="180" t="s">
        <v>221</v>
      </c>
      <c r="J2734" s="180" t="s">
        <v>208</v>
      </c>
      <c r="K2734" s="180" t="s">
        <v>209</v>
      </c>
      <c r="L2734" s="180">
        <v>4532</v>
      </c>
      <c r="M2734" s="180" t="s">
        <v>201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305</v>
      </c>
      <c r="U2734" s="182"/>
    </row>
    <row r="2735" spans="1:21" x14ac:dyDescent="0.35">
      <c r="A2735" s="180">
        <v>5</v>
      </c>
      <c r="B2735" s="180" t="s">
        <v>182</v>
      </c>
      <c r="C2735" s="180">
        <v>2020</v>
      </c>
      <c r="D2735" s="180">
        <v>5</v>
      </c>
      <c r="E2735" s="180" t="s">
        <v>223</v>
      </c>
      <c r="F2735" s="181">
        <v>3</v>
      </c>
      <c r="G2735" s="180" t="s">
        <v>190</v>
      </c>
      <c r="H2735" s="180">
        <v>2</v>
      </c>
      <c r="I2735" s="180" t="s">
        <v>265</v>
      </c>
      <c r="J2735" s="180" t="s">
        <v>122</v>
      </c>
      <c r="K2735" s="180" t="s">
        <v>231</v>
      </c>
      <c r="L2735" s="180">
        <v>300</v>
      </c>
      <c r="M2735" s="180" t="s">
        <v>192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305</v>
      </c>
      <c r="U2735" s="182"/>
    </row>
    <row r="2736" spans="1:21" x14ac:dyDescent="0.35">
      <c r="A2736" s="180">
        <v>5</v>
      </c>
      <c r="B2736" s="180" t="s">
        <v>182</v>
      </c>
      <c r="C2736" s="180">
        <v>2020</v>
      </c>
      <c r="D2736" s="180">
        <v>5</v>
      </c>
      <c r="E2736" s="180" t="s">
        <v>223</v>
      </c>
      <c r="F2736" s="181">
        <v>3</v>
      </c>
      <c r="G2736" s="180" t="s">
        <v>190</v>
      </c>
      <c r="H2736" s="180">
        <v>15</v>
      </c>
      <c r="I2736" s="180" t="s">
        <v>253</v>
      </c>
      <c r="J2736" s="180" t="s">
        <v>119</v>
      </c>
      <c r="K2736" s="180" t="s">
        <v>215</v>
      </c>
      <c r="L2736" s="180">
        <v>300</v>
      </c>
      <c r="M2736" s="180" t="s">
        <v>192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305</v>
      </c>
      <c r="U2736" s="182"/>
    </row>
    <row r="2737" spans="1:21" x14ac:dyDescent="0.35">
      <c r="A2737" s="180">
        <v>4</v>
      </c>
      <c r="B2737" s="180" t="s">
        <v>188</v>
      </c>
      <c r="C2737" s="180">
        <v>2020</v>
      </c>
      <c r="D2737" s="180">
        <v>5</v>
      </c>
      <c r="E2737" s="180" t="s">
        <v>223</v>
      </c>
      <c r="F2737" s="181">
        <v>3</v>
      </c>
      <c r="G2737" s="180" t="s">
        <v>190</v>
      </c>
      <c r="H2737" s="180">
        <v>18</v>
      </c>
      <c r="I2737" s="180" t="s">
        <v>216</v>
      </c>
      <c r="J2737" s="180" t="s">
        <v>120</v>
      </c>
      <c r="K2737" s="180" t="s">
        <v>217</v>
      </c>
      <c r="L2737" s="180">
        <v>300</v>
      </c>
      <c r="M2737" s="180" t="s">
        <v>192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305</v>
      </c>
      <c r="U2737" s="182"/>
    </row>
    <row r="2738" spans="1:21" x14ac:dyDescent="0.35">
      <c r="A2738" s="180">
        <v>4</v>
      </c>
      <c r="B2738" s="180" t="s">
        <v>188</v>
      </c>
      <c r="C2738" s="180">
        <v>2020</v>
      </c>
      <c r="D2738" s="180">
        <v>5</v>
      </c>
      <c r="E2738" s="180" t="s">
        <v>223</v>
      </c>
      <c r="F2738" s="181">
        <v>5</v>
      </c>
      <c r="G2738" s="180" t="s">
        <v>196</v>
      </c>
      <c r="H2738" s="180">
        <v>18</v>
      </c>
      <c r="I2738" s="180" t="s">
        <v>216</v>
      </c>
      <c r="J2738" s="180" t="s">
        <v>120</v>
      </c>
      <c r="K2738" s="180" t="s">
        <v>217</v>
      </c>
      <c r="L2738" s="180">
        <v>460</v>
      </c>
      <c r="M2738" s="180" t="s">
        <v>199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305</v>
      </c>
      <c r="U2738" s="182"/>
    </row>
    <row r="2739" spans="1:21" x14ac:dyDescent="0.35">
      <c r="A2739" s="180">
        <v>5</v>
      </c>
      <c r="B2739" s="180" t="s">
        <v>182</v>
      </c>
      <c r="C2739" s="180">
        <v>2020</v>
      </c>
      <c r="D2739" s="180">
        <v>5</v>
      </c>
      <c r="E2739" s="180" t="s">
        <v>223</v>
      </c>
      <c r="F2739" s="181">
        <v>3</v>
      </c>
      <c r="G2739" s="180" t="s">
        <v>190</v>
      </c>
      <c r="H2739" s="180">
        <v>700</v>
      </c>
      <c r="I2739" s="180" t="s">
        <v>274</v>
      </c>
      <c r="J2739" s="180" t="s">
        <v>208</v>
      </c>
      <c r="K2739" s="180" t="s">
        <v>209</v>
      </c>
      <c r="L2739" s="180">
        <v>300</v>
      </c>
      <c r="M2739" s="180" t="s">
        <v>192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305</v>
      </c>
      <c r="U2739" s="182"/>
    </row>
    <row r="2740" spans="1:21" x14ac:dyDescent="0.35">
      <c r="A2740" s="180">
        <v>5</v>
      </c>
      <c r="B2740" s="180" t="s">
        <v>182</v>
      </c>
      <c r="C2740" s="180">
        <v>2020</v>
      </c>
      <c r="D2740" s="180">
        <v>5</v>
      </c>
      <c r="E2740" s="180" t="s">
        <v>223</v>
      </c>
      <c r="F2740" s="181">
        <v>79</v>
      </c>
      <c r="G2740" s="180" t="s">
        <v>213</v>
      </c>
      <c r="H2740" s="180">
        <v>954</v>
      </c>
      <c r="I2740" s="180" t="s">
        <v>238</v>
      </c>
      <c r="J2740" s="180" t="s">
        <v>120</v>
      </c>
      <c r="K2740" s="180" t="s">
        <v>217</v>
      </c>
      <c r="L2740" s="180">
        <v>4579</v>
      </c>
      <c r="M2740" s="180" t="s">
        <v>222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305</v>
      </c>
      <c r="U2740" s="182"/>
    </row>
    <row r="2741" spans="1:21" x14ac:dyDescent="0.35">
      <c r="A2741" s="180">
        <v>5</v>
      </c>
      <c r="B2741" s="180" t="s">
        <v>182</v>
      </c>
      <c r="C2741" s="180">
        <v>2020</v>
      </c>
      <c r="D2741" s="180">
        <v>5</v>
      </c>
      <c r="E2741" s="180" t="s">
        <v>223</v>
      </c>
      <c r="F2741" s="181">
        <v>5</v>
      </c>
      <c r="G2741" s="180" t="s">
        <v>196</v>
      </c>
      <c r="H2741" s="180">
        <v>951</v>
      </c>
      <c r="I2741" s="180" t="s">
        <v>251</v>
      </c>
      <c r="J2741" s="180" t="s">
        <v>127</v>
      </c>
      <c r="K2741" s="180" t="s">
        <v>250</v>
      </c>
      <c r="L2741" s="180">
        <v>4552</v>
      </c>
      <c r="M2741" s="180" t="s">
        <v>277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305</v>
      </c>
      <c r="U2741" s="182"/>
    </row>
    <row r="2742" spans="1:21" x14ac:dyDescent="0.35">
      <c r="A2742" s="180">
        <v>5</v>
      </c>
      <c r="B2742" s="180" t="s">
        <v>182</v>
      </c>
      <c r="C2742" s="180">
        <v>2020</v>
      </c>
      <c r="D2742" s="180">
        <v>5</v>
      </c>
      <c r="E2742" s="180" t="s">
        <v>223</v>
      </c>
      <c r="F2742" s="181">
        <v>75</v>
      </c>
      <c r="G2742" s="180" t="s">
        <v>213</v>
      </c>
      <c r="H2742" s="180">
        <v>5</v>
      </c>
      <c r="I2742" s="180" t="s">
        <v>191</v>
      </c>
      <c r="J2742" s="180" t="s">
        <v>116</v>
      </c>
      <c r="K2742" s="180" t="s">
        <v>186</v>
      </c>
      <c r="L2742" s="180">
        <v>1575</v>
      </c>
      <c r="M2742" s="180" t="s">
        <v>219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305</v>
      </c>
      <c r="U2742" s="182"/>
    </row>
    <row r="2743" spans="1:21" x14ac:dyDescent="0.35">
      <c r="A2743" s="180">
        <v>4</v>
      </c>
      <c r="B2743" s="180" t="s">
        <v>188</v>
      </c>
      <c r="C2743" s="180">
        <v>2020</v>
      </c>
      <c r="D2743" s="180">
        <v>5</v>
      </c>
      <c r="E2743" s="180" t="s">
        <v>223</v>
      </c>
      <c r="F2743" s="181">
        <v>3</v>
      </c>
      <c r="G2743" s="180" t="s">
        <v>190</v>
      </c>
      <c r="H2743" s="180">
        <v>616</v>
      </c>
      <c r="I2743" s="180" t="s">
        <v>200</v>
      </c>
      <c r="J2743" s="180" t="s">
        <v>126</v>
      </c>
      <c r="K2743" s="180" t="s">
        <v>198</v>
      </c>
      <c r="L2743" s="180">
        <v>4532</v>
      </c>
      <c r="M2743" s="180" t="s">
        <v>201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305</v>
      </c>
      <c r="U2743" s="182"/>
    </row>
    <row r="2744" spans="1:21" x14ac:dyDescent="0.35">
      <c r="A2744" s="180">
        <v>5</v>
      </c>
      <c r="B2744" s="180" t="s">
        <v>182</v>
      </c>
      <c r="C2744" s="180">
        <v>2020</v>
      </c>
      <c r="D2744" s="180">
        <v>5</v>
      </c>
      <c r="E2744" s="180" t="s">
        <v>223</v>
      </c>
      <c r="F2744" s="181">
        <v>3</v>
      </c>
      <c r="G2744" s="180" t="s">
        <v>190</v>
      </c>
      <c r="H2744" s="180">
        <v>602</v>
      </c>
      <c r="I2744" s="180" t="s">
        <v>247</v>
      </c>
      <c r="J2744" s="180" t="s">
        <v>126</v>
      </c>
      <c r="K2744" s="180" t="s">
        <v>198</v>
      </c>
      <c r="L2744" s="180">
        <v>300</v>
      </c>
      <c r="M2744" s="180" t="s">
        <v>192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305</v>
      </c>
      <c r="U2744" s="182"/>
    </row>
    <row r="2745" spans="1:21" x14ac:dyDescent="0.35">
      <c r="A2745" s="180">
        <v>5</v>
      </c>
      <c r="B2745" s="180" t="s">
        <v>182</v>
      </c>
      <c r="C2745" s="180">
        <v>2020</v>
      </c>
      <c r="D2745" s="180">
        <v>5</v>
      </c>
      <c r="E2745" s="180" t="s">
        <v>223</v>
      </c>
      <c r="F2745" s="181">
        <v>3</v>
      </c>
      <c r="G2745" s="180" t="s">
        <v>190</v>
      </c>
      <c r="H2745" s="180">
        <v>621</v>
      </c>
      <c r="I2745" s="180" t="s">
        <v>260</v>
      </c>
      <c r="J2745" s="180" t="s">
        <v>117</v>
      </c>
      <c r="K2745" s="180" t="s">
        <v>225</v>
      </c>
      <c r="L2745" s="180">
        <v>4532</v>
      </c>
      <c r="M2745" s="180" t="s">
        <v>201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305</v>
      </c>
      <c r="U2745" s="182"/>
    </row>
    <row r="2746" spans="1:21" x14ac:dyDescent="0.35">
      <c r="A2746" s="180">
        <v>5</v>
      </c>
      <c r="B2746" s="180" t="s">
        <v>182</v>
      </c>
      <c r="C2746" s="180">
        <v>2020</v>
      </c>
      <c r="D2746" s="180">
        <v>5</v>
      </c>
      <c r="E2746" s="180" t="s">
        <v>223</v>
      </c>
      <c r="F2746" s="181">
        <v>75</v>
      </c>
      <c r="G2746" s="180" t="s">
        <v>213</v>
      </c>
      <c r="H2746" s="180">
        <v>701</v>
      </c>
      <c r="I2746" s="180" t="s">
        <v>207</v>
      </c>
      <c r="J2746" s="180" t="s">
        <v>208</v>
      </c>
      <c r="K2746" s="180" t="s">
        <v>209</v>
      </c>
      <c r="L2746" s="180">
        <v>1575</v>
      </c>
      <c r="M2746" s="180" t="s">
        <v>219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305</v>
      </c>
      <c r="U2746" s="182"/>
    </row>
    <row r="2747" spans="1:21" x14ac:dyDescent="0.35">
      <c r="A2747" s="180">
        <v>5</v>
      </c>
      <c r="B2747" s="180" t="s">
        <v>182</v>
      </c>
      <c r="C2747" s="180">
        <v>2020</v>
      </c>
      <c r="D2747" s="180">
        <v>5</v>
      </c>
      <c r="E2747" s="180" t="s">
        <v>223</v>
      </c>
      <c r="F2747" s="181">
        <v>10</v>
      </c>
      <c r="G2747" s="180" t="s">
        <v>239</v>
      </c>
      <c r="H2747" s="180">
        <v>7</v>
      </c>
      <c r="I2747" s="180" t="s">
        <v>242</v>
      </c>
      <c r="J2747" s="180" t="s">
        <v>123</v>
      </c>
      <c r="K2747" s="180" t="s">
        <v>243</v>
      </c>
      <c r="L2747" s="180">
        <v>207</v>
      </c>
      <c r="M2747" s="180" t="s">
        <v>244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305</v>
      </c>
      <c r="U2747" s="182"/>
    </row>
    <row r="2748" spans="1:21" x14ac:dyDescent="0.35">
      <c r="A2748" s="180">
        <v>5</v>
      </c>
      <c r="B2748" s="180" t="s">
        <v>182</v>
      </c>
      <c r="C2748" s="180">
        <v>2020</v>
      </c>
      <c r="D2748" s="180">
        <v>5</v>
      </c>
      <c r="E2748" s="180" t="s">
        <v>223</v>
      </c>
      <c r="F2748" s="181">
        <v>10</v>
      </c>
      <c r="G2748" s="180" t="s">
        <v>239</v>
      </c>
      <c r="H2748" s="180">
        <v>905</v>
      </c>
      <c r="I2748" s="180" t="s">
        <v>273</v>
      </c>
      <c r="J2748" s="180" t="s">
        <v>123</v>
      </c>
      <c r="K2748" s="180" t="s">
        <v>243</v>
      </c>
      <c r="L2748" s="180">
        <v>4513</v>
      </c>
      <c r="M2748" s="180" t="s">
        <v>241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305</v>
      </c>
      <c r="U2748" s="182"/>
    </row>
    <row r="2749" spans="1:21" x14ac:dyDescent="0.35">
      <c r="A2749" s="180">
        <v>4</v>
      </c>
      <c r="B2749" s="180" t="s">
        <v>188</v>
      </c>
      <c r="C2749" s="180">
        <v>2020</v>
      </c>
      <c r="D2749" s="180">
        <v>5</v>
      </c>
      <c r="E2749" s="180" t="s">
        <v>223</v>
      </c>
      <c r="F2749" s="181">
        <v>3</v>
      </c>
      <c r="G2749" s="180" t="s">
        <v>190</v>
      </c>
      <c r="H2749" s="180">
        <v>903</v>
      </c>
      <c r="I2749" s="180" t="s">
        <v>240</v>
      </c>
      <c r="J2749" s="180" t="s">
        <v>122</v>
      </c>
      <c r="K2749" s="180" t="s">
        <v>231</v>
      </c>
      <c r="L2749" s="180">
        <v>4532</v>
      </c>
      <c r="M2749" s="180" t="s">
        <v>201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305</v>
      </c>
      <c r="U2749" s="182"/>
    </row>
    <row r="2750" spans="1:21" x14ac:dyDescent="0.35">
      <c r="A2750" s="180">
        <v>4</v>
      </c>
      <c r="B2750" s="180" t="s">
        <v>188</v>
      </c>
      <c r="C2750" s="180">
        <v>2020</v>
      </c>
      <c r="D2750" s="180">
        <v>5</v>
      </c>
      <c r="E2750" s="180" t="s">
        <v>223</v>
      </c>
      <c r="F2750" s="181">
        <v>3</v>
      </c>
      <c r="G2750" s="180" t="s">
        <v>190</v>
      </c>
      <c r="H2750" s="180">
        <v>1</v>
      </c>
      <c r="I2750" s="180" t="s">
        <v>230</v>
      </c>
      <c r="J2750" s="180" t="s">
        <v>122</v>
      </c>
      <c r="K2750" s="180" t="s">
        <v>231</v>
      </c>
      <c r="L2750" s="180">
        <v>300</v>
      </c>
      <c r="M2750" s="180" t="s">
        <v>192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305</v>
      </c>
      <c r="U2750" s="182"/>
    </row>
    <row r="2751" spans="1:21" x14ac:dyDescent="0.35">
      <c r="A2751" s="180">
        <v>5</v>
      </c>
      <c r="B2751" s="180" t="s">
        <v>182</v>
      </c>
      <c r="C2751" s="180">
        <v>2020</v>
      </c>
      <c r="D2751" s="180">
        <v>5</v>
      </c>
      <c r="E2751" s="180" t="s">
        <v>223</v>
      </c>
      <c r="F2751" s="181">
        <v>72</v>
      </c>
      <c r="G2751" s="180" t="s">
        <v>213</v>
      </c>
      <c r="H2751" s="180">
        <v>1</v>
      </c>
      <c r="I2751" s="180" t="s">
        <v>230</v>
      </c>
      <c r="J2751" s="180" t="s">
        <v>122</v>
      </c>
      <c r="K2751" s="180" t="s">
        <v>231</v>
      </c>
      <c r="L2751" s="180">
        <v>1572</v>
      </c>
      <c r="M2751" s="180" t="s">
        <v>232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305</v>
      </c>
      <c r="U2751" s="182"/>
    </row>
    <row r="2752" spans="1:21" x14ac:dyDescent="0.35">
      <c r="A2752" s="180">
        <v>5</v>
      </c>
      <c r="B2752" s="180" t="s">
        <v>182</v>
      </c>
      <c r="C2752" s="180">
        <v>2020</v>
      </c>
      <c r="D2752" s="180">
        <v>5</v>
      </c>
      <c r="E2752" s="180" t="s">
        <v>223</v>
      </c>
      <c r="F2752" s="181">
        <v>1</v>
      </c>
      <c r="G2752" s="180" t="s">
        <v>184</v>
      </c>
      <c r="H2752" s="180">
        <v>18</v>
      </c>
      <c r="I2752" s="180" t="s">
        <v>216</v>
      </c>
      <c r="J2752" s="180" t="s">
        <v>120</v>
      </c>
      <c r="K2752" s="180" t="s">
        <v>217</v>
      </c>
      <c r="L2752" s="180">
        <v>200</v>
      </c>
      <c r="M2752" s="180" t="s">
        <v>211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305</v>
      </c>
      <c r="U2752" s="182"/>
    </row>
    <row r="2753" spans="1:21" x14ac:dyDescent="0.35">
      <c r="A2753" s="180">
        <v>5</v>
      </c>
      <c r="B2753" s="180" t="s">
        <v>182</v>
      </c>
      <c r="C2753" s="180">
        <v>2020</v>
      </c>
      <c r="D2753" s="180">
        <v>5</v>
      </c>
      <c r="E2753" s="180" t="s">
        <v>223</v>
      </c>
      <c r="F2753" s="181">
        <v>5</v>
      </c>
      <c r="G2753" s="180" t="s">
        <v>196</v>
      </c>
      <c r="H2753" s="180">
        <v>954</v>
      </c>
      <c r="I2753" s="180" t="s">
        <v>238</v>
      </c>
      <c r="J2753" s="180" t="s">
        <v>120</v>
      </c>
      <c r="K2753" s="180" t="s">
        <v>217</v>
      </c>
      <c r="L2753" s="180">
        <v>4552</v>
      </c>
      <c r="M2753" s="180" t="s">
        <v>277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305</v>
      </c>
      <c r="U2753" s="182"/>
    </row>
    <row r="2754" spans="1:21" x14ac:dyDescent="0.35">
      <c r="A2754" s="180">
        <v>5</v>
      </c>
      <c r="B2754" s="180" t="s">
        <v>182</v>
      </c>
      <c r="C2754" s="180">
        <v>2020</v>
      </c>
      <c r="D2754" s="180">
        <v>5</v>
      </c>
      <c r="E2754" s="180" t="s">
        <v>223</v>
      </c>
      <c r="F2754" s="181">
        <v>75</v>
      </c>
      <c r="G2754" s="180" t="s">
        <v>213</v>
      </c>
      <c r="H2754" s="180">
        <v>950</v>
      </c>
      <c r="I2754" s="180" t="s">
        <v>185</v>
      </c>
      <c r="J2754" s="180" t="s">
        <v>116</v>
      </c>
      <c r="K2754" s="180" t="s">
        <v>186</v>
      </c>
      <c r="L2754" s="180">
        <v>4575</v>
      </c>
      <c r="M2754" s="180" t="s">
        <v>213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305</v>
      </c>
      <c r="U2754" s="182"/>
    </row>
    <row r="2755" spans="1:21" x14ac:dyDescent="0.35">
      <c r="A2755" s="180">
        <v>5</v>
      </c>
      <c r="B2755" s="180" t="s">
        <v>182</v>
      </c>
      <c r="C2755" s="180">
        <v>2020</v>
      </c>
      <c r="D2755" s="180">
        <v>5</v>
      </c>
      <c r="E2755" s="180" t="s">
        <v>223</v>
      </c>
      <c r="F2755" s="181">
        <v>79</v>
      </c>
      <c r="G2755" s="180" t="s">
        <v>213</v>
      </c>
      <c r="H2755" s="180">
        <v>950</v>
      </c>
      <c r="I2755" s="180" t="s">
        <v>185</v>
      </c>
      <c r="J2755" s="180" t="s">
        <v>116</v>
      </c>
      <c r="K2755" s="180" t="s">
        <v>186</v>
      </c>
      <c r="L2755" s="180">
        <v>4579</v>
      </c>
      <c r="M2755" s="180" t="s">
        <v>222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305</v>
      </c>
      <c r="U2755" s="182"/>
    </row>
    <row r="2756" spans="1:21" x14ac:dyDescent="0.35">
      <c r="A2756" s="180">
        <v>5</v>
      </c>
      <c r="B2756" s="180" t="s">
        <v>182</v>
      </c>
      <c r="C2756" s="180">
        <v>2020</v>
      </c>
      <c r="D2756" s="180">
        <v>5</v>
      </c>
      <c r="E2756" s="180" t="s">
        <v>223</v>
      </c>
      <c r="F2756" s="181">
        <v>10</v>
      </c>
      <c r="G2756" s="180" t="s">
        <v>239</v>
      </c>
      <c r="H2756" s="180">
        <v>5</v>
      </c>
      <c r="I2756" s="180" t="s">
        <v>191</v>
      </c>
      <c r="J2756" s="180" t="s">
        <v>116</v>
      </c>
      <c r="K2756" s="180" t="s">
        <v>186</v>
      </c>
      <c r="L2756" s="180">
        <v>207</v>
      </c>
      <c r="M2756" s="180" t="s">
        <v>244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305</v>
      </c>
      <c r="U2756" s="182"/>
    </row>
    <row r="2757" spans="1:21" x14ac:dyDescent="0.35">
      <c r="A2757" s="180">
        <v>5</v>
      </c>
      <c r="B2757" s="180" t="s">
        <v>182</v>
      </c>
      <c r="C2757" s="180">
        <v>2020</v>
      </c>
      <c r="D2757" s="180">
        <v>5</v>
      </c>
      <c r="E2757" s="180" t="s">
        <v>223</v>
      </c>
      <c r="F2757" s="181">
        <v>10</v>
      </c>
      <c r="G2757" s="180" t="s">
        <v>239</v>
      </c>
      <c r="H2757" s="180">
        <v>603</v>
      </c>
      <c r="I2757" s="180" t="s">
        <v>197</v>
      </c>
      <c r="J2757" s="180" t="s">
        <v>126</v>
      </c>
      <c r="K2757" s="180" t="s">
        <v>198</v>
      </c>
      <c r="L2757" s="180">
        <v>207</v>
      </c>
      <c r="M2757" s="180" t="s">
        <v>244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305</v>
      </c>
      <c r="U2757" s="182"/>
    </row>
    <row r="2758" spans="1:21" x14ac:dyDescent="0.35">
      <c r="A2758" s="180">
        <v>5</v>
      </c>
      <c r="B2758" s="180" t="s">
        <v>182</v>
      </c>
      <c r="C2758" s="180">
        <v>2020</v>
      </c>
      <c r="D2758" s="180">
        <v>5</v>
      </c>
      <c r="E2758" s="180" t="s">
        <v>223</v>
      </c>
      <c r="F2758" s="181">
        <v>60</v>
      </c>
      <c r="G2758" s="180" t="s">
        <v>213</v>
      </c>
      <c r="H2758" s="180">
        <v>615</v>
      </c>
      <c r="I2758" s="180" t="s">
        <v>293</v>
      </c>
      <c r="J2758" s="180" t="s">
        <v>124</v>
      </c>
      <c r="K2758" s="180" t="s">
        <v>262</v>
      </c>
      <c r="L2758" s="180">
        <v>4563</v>
      </c>
      <c r="M2758" s="180" t="s">
        <v>229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305</v>
      </c>
      <c r="U2758" s="182"/>
    </row>
    <row r="2759" spans="1:21" x14ac:dyDescent="0.35">
      <c r="A2759" s="180">
        <v>4</v>
      </c>
      <c r="B2759" s="180" t="s">
        <v>188</v>
      </c>
      <c r="C2759" s="180">
        <v>2020</v>
      </c>
      <c r="D2759" s="180">
        <v>5</v>
      </c>
      <c r="E2759" s="180" t="s">
        <v>223</v>
      </c>
      <c r="F2759" s="181">
        <v>60</v>
      </c>
      <c r="G2759" s="180" t="s">
        <v>213</v>
      </c>
      <c r="H2759" s="180">
        <v>615</v>
      </c>
      <c r="I2759" s="180" t="s">
        <v>293</v>
      </c>
      <c r="J2759" s="180" t="s">
        <v>124</v>
      </c>
      <c r="K2759" s="180" t="s">
        <v>262</v>
      </c>
      <c r="L2759" s="180">
        <v>4563</v>
      </c>
      <c r="M2759" s="180" t="s">
        <v>229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305</v>
      </c>
      <c r="U2759" s="182"/>
    </row>
    <row r="2760" spans="1:21" x14ac:dyDescent="0.35">
      <c r="A2760" s="180">
        <v>5</v>
      </c>
      <c r="B2760" s="180" t="s">
        <v>182</v>
      </c>
      <c r="C2760" s="180">
        <v>2020</v>
      </c>
      <c r="D2760" s="180">
        <v>5</v>
      </c>
      <c r="E2760" s="180" t="s">
        <v>223</v>
      </c>
      <c r="F2760" s="181">
        <v>1</v>
      </c>
      <c r="G2760" s="180" t="s">
        <v>184</v>
      </c>
      <c r="H2760" s="180">
        <v>602</v>
      </c>
      <c r="I2760" s="180" t="s">
        <v>247</v>
      </c>
      <c r="J2760" s="180" t="s">
        <v>126</v>
      </c>
      <c r="K2760" s="180" t="s">
        <v>198</v>
      </c>
      <c r="L2760" s="180">
        <v>200</v>
      </c>
      <c r="M2760" s="180" t="s">
        <v>211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305</v>
      </c>
      <c r="U2760" s="182"/>
    </row>
    <row r="2761" spans="1:21" x14ac:dyDescent="0.35">
      <c r="A2761" s="180">
        <v>4</v>
      </c>
      <c r="B2761" s="180" t="s">
        <v>188</v>
      </c>
      <c r="C2761" s="180">
        <v>2020</v>
      </c>
      <c r="D2761" s="180">
        <v>5</v>
      </c>
      <c r="E2761" s="180" t="s">
        <v>223</v>
      </c>
      <c r="F2761" s="181">
        <v>10</v>
      </c>
      <c r="G2761" s="180" t="s">
        <v>239</v>
      </c>
      <c r="H2761" s="180">
        <v>905</v>
      </c>
      <c r="I2761" s="180" t="s">
        <v>273</v>
      </c>
      <c r="J2761" s="180" t="s">
        <v>123</v>
      </c>
      <c r="K2761" s="180" t="s">
        <v>243</v>
      </c>
      <c r="L2761" s="180">
        <v>4513</v>
      </c>
      <c r="M2761" s="180" t="s">
        <v>241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305</v>
      </c>
      <c r="U2761" s="182"/>
    </row>
    <row r="2762" spans="1:21" x14ac:dyDescent="0.35">
      <c r="A2762" s="180">
        <v>4</v>
      </c>
      <c r="B2762" s="180" t="s">
        <v>188</v>
      </c>
      <c r="C2762" s="180">
        <v>2020</v>
      </c>
      <c r="D2762" s="180">
        <v>5</v>
      </c>
      <c r="E2762" s="180" t="s">
        <v>223</v>
      </c>
      <c r="F2762" s="181">
        <v>1</v>
      </c>
      <c r="G2762" s="180" t="s">
        <v>184</v>
      </c>
      <c r="H2762" s="180">
        <v>1</v>
      </c>
      <c r="I2762" s="180" t="s">
        <v>230</v>
      </c>
      <c r="J2762" s="180" t="s">
        <v>122</v>
      </c>
      <c r="K2762" s="180" t="s">
        <v>231</v>
      </c>
      <c r="L2762" s="180">
        <v>200</v>
      </c>
      <c r="M2762" s="180" t="s">
        <v>211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305</v>
      </c>
      <c r="U2762" s="182"/>
    </row>
    <row r="2763" spans="1:21" x14ac:dyDescent="0.35">
      <c r="A2763" s="180">
        <v>5</v>
      </c>
      <c r="B2763" s="180" t="s">
        <v>182</v>
      </c>
      <c r="C2763" s="180">
        <v>2020</v>
      </c>
      <c r="D2763" s="180">
        <v>5</v>
      </c>
      <c r="E2763" s="180" t="s">
        <v>223</v>
      </c>
      <c r="F2763" s="181">
        <v>71</v>
      </c>
      <c r="G2763" s="180" t="s">
        <v>213</v>
      </c>
      <c r="H2763" s="180">
        <v>1</v>
      </c>
      <c r="I2763" s="180" t="s">
        <v>230</v>
      </c>
      <c r="J2763" s="180" t="s">
        <v>122</v>
      </c>
      <c r="K2763" s="180" t="s">
        <v>231</v>
      </c>
      <c r="L2763" s="180">
        <v>1571</v>
      </c>
      <c r="M2763" s="180" t="s">
        <v>266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305</v>
      </c>
      <c r="U2763" s="182"/>
    </row>
    <row r="2764" spans="1:21" x14ac:dyDescent="0.35">
      <c r="A2764" s="180">
        <v>5</v>
      </c>
      <c r="B2764" s="180" t="s">
        <v>182</v>
      </c>
      <c r="C2764" s="180">
        <v>2020</v>
      </c>
      <c r="D2764" s="180">
        <v>5</v>
      </c>
      <c r="E2764" s="180" t="s">
        <v>223</v>
      </c>
      <c r="F2764" s="181">
        <v>3</v>
      </c>
      <c r="G2764" s="180" t="s">
        <v>190</v>
      </c>
      <c r="H2764" s="180">
        <v>955</v>
      </c>
      <c r="I2764" s="180" t="s">
        <v>283</v>
      </c>
      <c r="J2764" s="180" t="s">
        <v>120</v>
      </c>
      <c r="K2764" s="180" t="s">
        <v>217</v>
      </c>
      <c r="L2764" s="180">
        <v>4532</v>
      </c>
      <c r="M2764" s="180" t="s">
        <v>201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305</v>
      </c>
      <c r="U2764" s="182"/>
    </row>
    <row r="2765" spans="1:21" x14ac:dyDescent="0.35">
      <c r="A2765" s="180">
        <v>5</v>
      </c>
      <c r="B2765" s="180" t="s">
        <v>182</v>
      </c>
      <c r="C2765" s="180">
        <v>2020</v>
      </c>
      <c r="D2765" s="180">
        <v>5</v>
      </c>
      <c r="E2765" s="180" t="s">
        <v>223</v>
      </c>
      <c r="F2765" s="181">
        <v>3</v>
      </c>
      <c r="G2765" s="180" t="s">
        <v>190</v>
      </c>
      <c r="H2765" s="180">
        <v>952</v>
      </c>
      <c r="I2765" s="180" t="s">
        <v>236</v>
      </c>
      <c r="J2765" s="180" t="s">
        <v>118</v>
      </c>
      <c r="K2765" s="180" t="s">
        <v>237</v>
      </c>
      <c r="L2765" s="180">
        <v>4532</v>
      </c>
      <c r="M2765" s="180" t="s">
        <v>201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305</v>
      </c>
      <c r="U2765" s="182"/>
    </row>
    <row r="2766" spans="1:21" x14ac:dyDescent="0.35">
      <c r="A2766" s="180">
        <v>4</v>
      </c>
      <c r="B2766" s="180" t="s">
        <v>188</v>
      </c>
      <c r="C2766" s="180">
        <v>2020</v>
      </c>
      <c r="D2766" s="180">
        <v>5</v>
      </c>
      <c r="E2766" s="180" t="s">
        <v>223</v>
      </c>
      <c r="F2766" s="181">
        <v>3</v>
      </c>
      <c r="G2766" s="180" t="s">
        <v>190</v>
      </c>
      <c r="H2766" s="180">
        <v>15</v>
      </c>
      <c r="I2766" s="180" t="s">
        <v>253</v>
      </c>
      <c r="J2766" s="180" t="s">
        <v>119</v>
      </c>
      <c r="K2766" s="180" t="s">
        <v>215</v>
      </c>
      <c r="L2766" s="180">
        <v>300</v>
      </c>
      <c r="M2766" s="180" t="s">
        <v>192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305</v>
      </c>
      <c r="U2766" s="182"/>
    </row>
    <row r="2767" spans="1:21" x14ac:dyDescent="0.35">
      <c r="A2767" s="180">
        <v>5</v>
      </c>
      <c r="B2767" s="180" t="s">
        <v>182</v>
      </c>
      <c r="C2767" s="180">
        <v>2020</v>
      </c>
      <c r="D2767" s="180">
        <v>5</v>
      </c>
      <c r="E2767" s="180" t="s">
        <v>223</v>
      </c>
      <c r="F2767" s="181">
        <v>77</v>
      </c>
      <c r="G2767" s="180" t="s">
        <v>213</v>
      </c>
      <c r="H2767" s="180">
        <v>18</v>
      </c>
      <c r="I2767" s="180" t="s">
        <v>216</v>
      </c>
      <c r="J2767" s="180" t="s">
        <v>120</v>
      </c>
      <c r="K2767" s="180" t="s">
        <v>217</v>
      </c>
      <c r="L2767" s="180">
        <v>1577</v>
      </c>
      <c r="M2767" s="180" t="s">
        <v>234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305</v>
      </c>
      <c r="U2767" s="182"/>
    </row>
    <row r="2768" spans="1:21" x14ac:dyDescent="0.35">
      <c r="A2768" s="180">
        <v>5</v>
      </c>
      <c r="B2768" s="180" t="s">
        <v>182</v>
      </c>
      <c r="C2768" s="180">
        <v>2020</v>
      </c>
      <c r="D2768" s="180">
        <v>5</v>
      </c>
      <c r="E2768" s="180" t="s">
        <v>223</v>
      </c>
      <c r="F2768" s="181">
        <v>1</v>
      </c>
      <c r="G2768" s="180" t="s">
        <v>184</v>
      </c>
      <c r="H2768" s="180">
        <v>10</v>
      </c>
      <c r="I2768" s="180" t="s">
        <v>252</v>
      </c>
      <c r="J2768" s="180" t="s">
        <v>118</v>
      </c>
      <c r="K2768" s="180" t="s">
        <v>237</v>
      </c>
      <c r="L2768" s="180">
        <v>200</v>
      </c>
      <c r="M2768" s="180" t="s">
        <v>211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305</v>
      </c>
      <c r="U2768" s="182"/>
    </row>
    <row r="2769" spans="1:21" x14ac:dyDescent="0.35">
      <c r="A2769" s="180">
        <v>5</v>
      </c>
      <c r="B2769" s="180" t="s">
        <v>182</v>
      </c>
      <c r="C2769" s="180">
        <v>2020</v>
      </c>
      <c r="D2769" s="180">
        <v>5</v>
      </c>
      <c r="E2769" s="180" t="s">
        <v>223</v>
      </c>
      <c r="F2769" s="181">
        <v>1</v>
      </c>
      <c r="G2769" s="180" t="s">
        <v>184</v>
      </c>
      <c r="H2769" s="180">
        <v>950</v>
      </c>
      <c r="I2769" s="180" t="s">
        <v>185</v>
      </c>
      <c r="J2769" s="180" t="s">
        <v>116</v>
      </c>
      <c r="K2769" s="180" t="s">
        <v>186</v>
      </c>
      <c r="L2769" s="180">
        <v>4512</v>
      </c>
      <c r="M2769" s="180" t="s">
        <v>187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305</v>
      </c>
      <c r="U2769" s="182"/>
    </row>
    <row r="2770" spans="1:21" x14ac:dyDescent="0.35">
      <c r="A2770" s="180">
        <v>5</v>
      </c>
      <c r="B2770" s="180" t="s">
        <v>182</v>
      </c>
      <c r="C2770" s="180">
        <v>2020</v>
      </c>
      <c r="D2770" s="180">
        <v>5</v>
      </c>
      <c r="E2770" s="180" t="s">
        <v>223</v>
      </c>
      <c r="F2770" s="181">
        <v>3</v>
      </c>
      <c r="G2770" s="180" t="s">
        <v>190</v>
      </c>
      <c r="H2770" s="180">
        <v>953</v>
      </c>
      <c r="I2770" s="180" t="s">
        <v>214</v>
      </c>
      <c r="J2770" s="180" t="s">
        <v>119</v>
      </c>
      <c r="K2770" s="180" t="s">
        <v>215</v>
      </c>
      <c r="L2770" s="180">
        <v>4532</v>
      </c>
      <c r="M2770" s="180" t="s">
        <v>201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305</v>
      </c>
      <c r="U2770" s="182"/>
    </row>
    <row r="2771" spans="1:21" x14ac:dyDescent="0.35">
      <c r="A2771" s="180">
        <v>5</v>
      </c>
      <c r="B2771" s="180" t="s">
        <v>182</v>
      </c>
      <c r="C2771" s="180">
        <v>2020</v>
      </c>
      <c r="D2771" s="180">
        <v>5</v>
      </c>
      <c r="E2771" s="180" t="s">
        <v>223</v>
      </c>
      <c r="F2771" s="181">
        <v>6</v>
      </c>
      <c r="G2771" s="180" t="s">
        <v>193</v>
      </c>
      <c r="H2771" s="180">
        <v>603</v>
      </c>
      <c r="I2771" s="180" t="s">
        <v>197</v>
      </c>
      <c r="J2771" s="180" t="s">
        <v>126</v>
      </c>
      <c r="K2771" s="180" t="s">
        <v>198</v>
      </c>
      <c r="L2771" s="180">
        <v>700</v>
      </c>
      <c r="M2771" s="180" t="s">
        <v>194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305</v>
      </c>
      <c r="U2771" s="182"/>
    </row>
    <row r="2772" spans="1:21" x14ac:dyDescent="0.35">
      <c r="A2772" s="180">
        <v>5</v>
      </c>
      <c r="B2772" s="180" t="s">
        <v>182</v>
      </c>
      <c r="C2772" s="180">
        <v>2020</v>
      </c>
      <c r="D2772" s="180">
        <v>5</v>
      </c>
      <c r="E2772" s="180" t="s">
        <v>223</v>
      </c>
      <c r="F2772" s="181">
        <v>6</v>
      </c>
      <c r="G2772" s="180" t="s">
        <v>193</v>
      </c>
      <c r="H2772" s="180">
        <v>608</v>
      </c>
      <c r="I2772" s="180" t="s">
        <v>291</v>
      </c>
      <c r="J2772" s="180" t="s">
        <v>279</v>
      </c>
      <c r="K2772" s="180" t="s">
        <v>213</v>
      </c>
      <c r="L2772" s="180">
        <v>700</v>
      </c>
      <c r="M2772" s="180" t="s">
        <v>194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305</v>
      </c>
      <c r="U2772" s="182"/>
    </row>
    <row r="2773" spans="1:21" x14ac:dyDescent="0.35">
      <c r="A2773" s="180">
        <v>5</v>
      </c>
      <c r="B2773" s="180" t="s">
        <v>182</v>
      </c>
      <c r="C2773" s="180">
        <v>2020</v>
      </c>
      <c r="D2773" s="180">
        <v>5</v>
      </c>
      <c r="E2773" s="180" t="s">
        <v>223</v>
      </c>
      <c r="F2773" s="181">
        <v>6</v>
      </c>
      <c r="G2773" s="180" t="s">
        <v>193</v>
      </c>
      <c r="H2773" s="180">
        <v>609</v>
      </c>
      <c r="I2773" s="180" t="s">
        <v>299</v>
      </c>
      <c r="J2773" s="180" t="s">
        <v>279</v>
      </c>
      <c r="K2773" s="180" t="s">
        <v>213</v>
      </c>
      <c r="L2773" s="180">
        <v>700</v>
      </c>
      <c r="M2773" s="180" t="s">
        <v>194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305</v>
      </c>
      <c r="U2773" s="182"/>
    </row>
    <row r="2774" spans="1:21" x14ac:dyDescent="0.35">
      <c r="A2774" s="180">
        <v>5</v>
      </c>
      <c r="B2774" s="180" t="s">
        <v>182</v>
      </c>
      <c r="C2774" s="180">
        <v>2020</v>
      </c>
      <c r="D2774" s="180">
        <v>5</v>
      </c>
      <c r="E2774" s="180" t="s">
        <v>223</v>
      </c>
      <c r="F2774" s="181">
        <v>6</v>
      </c>
      <c r="G2774" s="180" t="s">
        <v>193</v>
      </c>
      <c r="H2774" s="180">
        <v>626</v>
      </c>
      <c r="I2774" s="180" t="s">
        <v>269</v>
      </c>
      <c r="J2774" s="180" t="s">
        <v>133</v>
      </c>
      <c r="K2774" s="180" t="s">
        <v>213</v>
      </c>
      <c r="L2774" s="180">
        <v>700</v>
      </c>
      <c r="M2774" s="180" t="s">
        <v>194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305</v>
      </c>
      <c r="U2774" s="182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305</v>
      </c>
      <c r="U2775" s="182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305</v>
      </c>
      <c r="U2776" s="182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305</v>
      </c>
      <c r="U2777" s="182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305</v>
      </c>
      <c r="U2778" s="182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305</v>
      </c>
      <c r="U2779" s="182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305</v>
      </c>
      <c r="U2780" s="182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305</v>
      </c>
      <c r="U2781" s="182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305</v>
      </c>
      <c r="U2782" s="182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305</v>
      </c>
      <c r="U2783" s="182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305</v>
      </c>
      <c r="U2784" s="182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305</v>
      </c>
      <c r="U2785" s="182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305</v>
      </c>
      <c r="U2786" s="182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305</v>
      </c>
      <c r="U2787" s="182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305</v>
      </c>
      <c r="U2788" s="182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305</v>
      </c>
      <c r="U2789" s="182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305</v>
      </c>
      <c r="U2790" s="182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305</v>
      </c>
      <c r="U2791" s="182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305</v>
      </c>
      <c r="U2792" s="182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305</v>
      </c>
      <c r="U2793" s="182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305</v>
      </c>
      <c r="U2794" s="182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305</v>
      </c>
      <c r="U2795" s="182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305</v>
      </c>
      <c r="U2796" s="182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305</v>
      </c>
      <c r="U2797" s="182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305</v>
      </c>
      <c r="U2798" s="182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305</v>
      </c>
      <c r="U2799" s="182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305</v>
      </c>
      <c r="U2800" s="182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305</v>
      </c>
      <c r="U2801" s="182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305</v>
      </c>
      <c r="U2802" s="182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305</v>
      </c>
      <c r="U2803" s="182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305</v>
      </c>
      <c r="U2804" s="182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305</v>
      </c>
      <c r="U2805" s="182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305</v>
      </c>
      <c r="U2806" s="182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305</v>
      </c>
      <c r="U2807" s="182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305</v>
      </c>
      <c r="U2808" s="182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305</v>
      </c>
      <c r="U2809" s="182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305</v>
      </c>
      <c r="U2810" s="182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305</v>
      </c>
      <c r="U2811" s="182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305</v>
      </c>
      <c r="U2812" s="182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305</v>
      </c>
      <c r="U2813" s="182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305</v>
      </c>
      <c r="U2814" s="182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305</v>
      </c>
      <c r="U2815" s="182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305</v>
      </c>
      <c r="U2816" s="182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305</v>
      </c>
      <c r="U2817" s="182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305</v>
      </c>
      <c r="U2818" s="182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305</v>
      </c>
      <c r="U2819" s="182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305</v>
      </c>
      <c r="U2820" s="182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305</v>
      </c>
      <c r="U2821" s="182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305</v>
      </c>
      <c r="U2822" s="182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305</v>
      </c>
      <c r="U2823" s="182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305</v>
      </c>
      <c r="U2824" s="182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305</v>
      </c>
      <c r="U2825" s="182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305</v>
      </c>
      <c r="U2826" s="182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305</v>
      </c>
      <c r="U2827" s="182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305</v>
      </c>
      <c r="U2828" s="182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305</v>
      </c>
      <c r="U2829" s="182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305</v>
      </c>
      <c r="U2830" s="182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305</v>
      </c>
      <c r="U2831" s="182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305</v>
      </c>
      <c r="U2832" s="182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305</v>
      </c>
      <c r="U2833" s="182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305</v>
      </c>
      <c r="U2834" s="182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305</v>
      </c>
      <c r="U2835" s="182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305</v>
      </c>
      <c r="U2836" s="182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305</v>
      </c>
      <c r="U2837" s="182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305</v>
      </c>
      <c r="U2838" s="182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305</v>
      </c>
      <c r="U2839" s="182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305</v>
      </c>
      <c r="U2840" s="182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305</v>
      </c>
      <c r="U2841" s="182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305</v>
      </c>
      <c r="U2842" s="182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305</v>
      </c>
      <c r="U2843" s="182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305</v>
      </c>
      <c r="U2844" s="182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305</v>
      </c>
      <c r="U2845" s="182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305</v>
      </c>
      <c r="U2846" s="182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305</v>
      </c>
      <c r="U2847" s="182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305</v>
      </c>
      <c r="U2848" s="182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305</v>
      </c>
      <c r="U2849" s="182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305</v>
      </c>
      <c r="U2850" s="182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305</v>
      </c>
      <c r="U2851" s="182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305</v>
      </c>
      <c r="U2852" s="182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305</v>
      </c>
      <c r="U2853" s="182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305</v>
      </c>
      <c r="U2854" s="182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305</v>
      </c>
      <c r="U2855" s="182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305</v>
      </c>
      <c r="U2856" s="182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305</v>
      </c>
      <c r="U2857" s="182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305</v>
      </c>
      <c r="U2858" s="182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305</v>
      </c>
      <c r="U2859" s="182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305</v>
      </c>
      <c r="U2860" s="182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305</v>
      </c>
      <c r="U2861" s="182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305</v>
      </c>
      <c r="U2862" s="182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305</v>
      </c>
      <c r="U2863" s="182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305</v>
      </c>
      <c r="U2864" s="182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305</v>
      </c>
      <c r="U2865" s="182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305</v>
      </c>
      <c r="U2866" s="182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305</v>
      </c>
      <c r="U2867" s="182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305</v>
      </c>
      <c r="U2868" s="182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305</v>
      </c>
      <c r="U2869" s="182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305</v>
      </c>
      <c r="U2870" s="182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305</v>
      </c>
      <c r="U2871" s="182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305</v>
      </c>
      <c r="U2872" s="182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305</v>
      </c>
      <c r="U2873" s="182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305</v>
      </c>
      <c r="U2874" s="182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305</v>
      </c>
      <c r="U2875" s="182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305</v>
      </c>
      <c r="U2876" s="182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305</v>
      </c>
      <c r="U2877" s="182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305</v>
      </c>
      <c r="U2878" s="182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305</v>
      </c>
      <c r="U2879" s="182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305</v>
      </c>
      <c r="U2880" s="182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305</v>
      </c>
      <c r="U2881" s="182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305</v>
      </c>
      <c r="U2882" s="182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305</v>
      </c>
      <c r="U2883" s="182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305</v>
      </c>
      <c r="U2884" s="182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305</v>
      </c>
      <c r="U2885" s="182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305</v>
      </c>
      <c r="U2886" s="182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305</v>
      </c>
      <c r="U2887" s="182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305</v>
      </c>
      <c r="U2888" s="182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305</v>
      </c>
      <c r="U2889" s="182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305</v>
      </c>
      <c r="U2890" s="182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305</v>
      </c>
      <c r="U2891" s="182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305</v>
      </c>
      <c r="U2892" s="182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305</v>
      </c>
      <c r="U2893" s="182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305</v>
      </c>
      <c r="U2894" s="182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305</v>
      </c>
      <c r="U2895" s="182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305</v>
      </c>
      <c r="U2896" s="182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305</v>
      </c>
      <c r="U2897" s="182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305</v>
      </c>
      <c r="U2898" s="182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305</v>
      </c>
      <c r="U2899" s="182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305</v>
      </c>
      <c r="U2900" s="182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305</v>
      </c>
      <c r="U2901" s="182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305</v>
      </c>
      <c r="U2902" s="182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305</v>
      </c>
      <c r="U2903" s="182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305</v>
      </c>
      <c r="U2904" s="182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305</v>
      </c>
      <c r="U2905" s="182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305</v>
      </c>
      <c r="U2906" s="182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305</v>
      </c>
      <c r="U2907" s="182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305</v>
      </c>
      <c r="U2908" s="182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305</v>
      </c>
      <c r="U2909" s="182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305</v>
      </c>
      <c r="U2910" s="182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305</v>
      </c>
      <c r="U2911" s="182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305</v>
      </c>
      <c r="U2912" s="182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305</v>
      </c>
      <c r="U2913" s="182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305</v>
      </c>
      <c r="U2914" s="182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305</v>
      </c>
      <c r="U2915" s="182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305</v>
      </c>
      <c r="U2916" s="182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305</v>
      </c>
      <c r="U2917" s="182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305</v>
      </c>
      <c r="U2918" s="182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305</v>
      </c>
      <c r="U2919" s="182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305</v>
      </c>
      <c r="U2920" s="182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305</v>
      </c>
      <c r="U2921" s="182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305</v>
      </c>
      <c r="U2922" s="182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305</v>
      </c>
      <c r="U2923" s="182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305</v>
      </c>
      <c r="U2924" s="182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305</v>
      </c>
      <c r="U2925" s="182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305</v>
      </c>
      <c r="U2926" s="182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305</v>
      </c>
      <c r="U2927" s="182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305</v>
      </c>
      <c r="U2928" s="182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305</v>
      </c>
      <c r="U2929" s="182"/>
    </row>
    <row r="2930" spans="1:21" x14ac:dyDescent="0.35">
      <c r="A2930" s="180">
        <v>5</v>
      </c>
      <c r="B2930" s="180" t="s">
        <v>182</v>
      </c>
      <c r="C2930" s="177">
        <v>2020</v>
      </c>
      <c r="D2930" s="180">
        <v>7</v>
      </c>
      <c r="E2930" s="180" t="s">
        <v>285</v>
      </c>
      <c r="F2930" s="181">
        <v>10</v>
      </c>
      <c r="G2930" s="180" t="s">
        <v>239</v>
      </c>
      <c r="H2930" s="180">
        <v>903</v>
      </c>
      <c r="I2930" s="180" t="s">
        <v>240</v>
      </c>
      <c r="J2930" s="180" t="s">
        <v>122</v>
      </c>
      <c r="K2930" s="180" t="s">
        <v>231</v>
      </c>
      <c r="L2930" s="180">
        <v>4513</v>
      </c>
      <c r="M2930" s="180" t="s">
        <v>241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305</v>
      </c>
      <c r="U2930" s="182"/>
    </row>
    <row r="2931" spans="1:21" x14ac:dyDescent="0.35">
      <c r="A2931" s="180">
        <v>5</v>
      </c>
      <c r="B2931" s="180" t="s">
        <v>182</v>
      </c>
      <c r="C2931" s="177">
        <v>2020</v>
      </c>
      <c r="D2931" s="180">
        <v>7</v>
      </c>
      <c r="E2931" s="180" t="s">
        <v>285</v>
      </c>
      <c r="F2931" s="181">
        <v>6</v>
      </c>
      <c r="G2931" s="180" t="s">
        <v>193</v>
      </c>
      <c r="H2931" s="180">
        <v>623</v>
      </c>
      <c r="I2931" s="180" t="s">
        <v>296</v>
      </c>
      <c r="J2931" s="180" t="s">
        <v>125</v>
      </c>
      <c r="K2931" s="180" t="s">
        <v>228</v>
      </c>
      <c r="L2931" s="180">
        <v>700</v>
      </c>
      <c r="M2931" s="180" t="s">
        <v>194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305</v>
      </c>
      <c r="U2931" s="182"/>
    </row>
    <row r="2932" spans="1:21" x14ac:dyDescent="0.35">
      <c r="A2932" s="180">
        <v>5</v>
      </c>
      <c r="B2932" s="180" t="s">
        <v>182</v>
      </c>
      <c r="C2932" s="177">
        <v>2020</v>
      </c>
      <c r="D2932" s="180">
        <v>7</v>
      </c>
      <c r="E2932" s="180" t="s">
        <v>285</v>
      </c>
      <c r="F2932" s="181">
        <v>6</v>
      </c>
      <c r="G2932" s="180" t="s">
        <v>193</v>
      </c>
      <c r="H2932" s="180">
        <v>601</v>
      </c>
      <c r="I2932" s="180" t="s">
        <v>261</v>
      </c>
      <c r="J2932" s="180" t="s">
        <v>124</v>
      </c>
      <c r="K2932" s="180" t="s">
        <v>262</v>
      </c>
      <c r="L2932" s="180">
        <v>700</v>
      </c>
      <c r="M2932" s="180" t="s">
        <v>194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305</v>
      </c>
      <c r="U2932" s="182"/>
    </row>
    <row r="2933" spans="1:21" x14ac:dyDescent="0.35">
      <c r="A2933" s="180">
        <v>5</v>
      </c>
      <c r="B2933" s="180" t="s">
        <v>182</v>
      </c>
      <c r="C2933" s="177">
        <v>2020</v>
      </c>
      <c r="D2933" s="180">
        <v>7</v>
      </c>
      <c r="E2933" s="180" t="s">
        <v>285</v>
      </c>
      <c r="F2933" s="181">
        <v>60</v>
      </c>
      <c r="G2933" s="180" t="s">
        <v>213</v>
      </c>
      <c r="H2933" s="180">
        <v>601</v>
      </c>
      <c r="I2933" s="180" t="s">
        <v>261</v>
      </c>
      <c r="J2933" s="180" t="s">
        <v>124</v>
      </c>
      <c r="K2933" s="180" t="s">
        <v>262</v>
      </c>
      <c r="L2933" s="180">
        <v>360</v>
      </c>
      <c r="M2933" s="180" t="s">
        <v>226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305</v>
      </c>
      <c r="U2933" s="182"/>
    </row>
    <row r="2934" spans="1:21" x14ac:dyDescent="0.35">
      <c r="A2934" s="180">
        <v>5</v>
      </c>
      <c r="B2934" s="180" t="s">
        <v>182</v>
      </c>
      <c r="C2934" s="177">
        <v>2020</v>
      </c>
      <c r="D2934" s="180">
        <v>7</v>
      </c>
      <c r="E2934" s="180" t="s">
        <v>285</v>
      </c>
      <c r="F2934" s="181">
        <v>10</v>
      </c>
      <c r="G2934" s="180" t="s">
        <v>239</v>
      </c>
      <c r="H2934" s="180">
        <v>6</v>
      </c>
      <c r="I2934" s="180" t="s">
        <v>257</v>
      </c>
      <c r="J2934" s="180" t="s">
        <v>123</v>
      </c>
      <c r="K2934" s="180" t="s">
        <v>243</v>
      </c>
      <c r="L2934" s="180">
        <v>207</v>
      </c>
      <c r="M2934" s="180" t="s">
        <v>244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305</v>
      </c>
      <c r="U2934" s="182"/>
    </row>
    <row r="2935" spans="1:21" x14ac:dyDescent="0.35">
      <c r="A2935" s="180">
        <v>5</v>
      </c>
      <c r="B2935" s="180" t="s">
        <v>182</v>
      </c>
      <c r="C2935" s="177">
        <v>2020</v>
      </c>
      <c r="D2935" s="180">
        <v>7</v>
      </c>
      <c r="E2935" s="180" t="s">
        <v>285</v>
      </c>
      <c r="F2935" s="181">
        <v>1</v>
      </c>
      <c r="G2935" s="180" t="s">
        <v>184</v>
      </c>
      <c r="H2935" s="180">
        <v>905</v>
      </c>
      <c r="I2935" s="180" t="s">
        <v>273</v>
      </c>
      <c r="J2935" s="180" t="s">
        <v>123</v>
      </c>
      <c r="K2935" s="180" t="s">
        <v>243</v>
      </c>
      <c r="L2935" s="180">
        <v>4512</v>
      </c>
      <c r="M2935" s="180" t="s">
        <v>187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305</v>
      </c>
      <c r="U2935" s="182"/>
    </row>
    <row r="2936" spans="1:21" x14ac:dyDescent="0.35">
      <c r="A2936" s="180">
        <v>4</v>
      </c>
      <c r="B2936" s="180" t="s">
        <v>188</v>
      </c>
      <c r="C2936" s="177">
        <v>2020</v>
      </c>
      <c r="D2936" s="180">
        <v>7</v>
      </c>
      <c r="E2936" s="180" t="s">
        <v>285</v>
      </c>
      <c r="F2936" s="181">
        <v>1</v>
      </c>
      <c r="G2936" s="180" t="s">
        <v>184</v>
      </c>
      <c r="H2936" s="180">
        <v>905</v>
      </c>
      <c r="I2936" s="180" t="s">
        <v>273</v>
      </c>
      <c r="J2936" s="180" t="s">
        <v>123</v>
      </c>
      <c r="K2936" s="180" t="s">
        <v>243</v>
      </c>
      <c r="L2936" s="180">
        <v>4512</v>
      </c>
      <c r="M2936" s="180" t="s">
        <v>187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305</v>
      </c>
      <c r="U2936" s="182"/>
    </row>
    <row r="2937" spans="1:21" x14ac:dyDescent="0.35">
      <c r="A2937" s="180">
        <v>5</v>
      </c>
      <c r="B2937" s="180" t="s">
        <v>182</v>
      </c>
      <c r="C2937" s="177">
        <v>2020</v>
      </c>
      <c r="D2937" s="180">
        <v>7</v>
      </c>
      <c r="E2937" s="180" t="s">
        <v>285</v>
      </c>
      <c r="F2937" s="181">
        <v>1</v>
      </c>
      <c r="G2937" s="180" t="s">
        <v>184</v>
      </c>
      <c r="H2937" s="180">
        <v>2</v>
      </c>
      <c r="I2937" s="180" t="s">
        <v>265</v>
      </c>
      <c r="J2937" s="180" t="s">
        <v>122</v>
      </c>
      <c r="K2937" s="180" t="s">
        <v>231</v>
      </c>
      <c r="L2937" s="180">
        <v>200</v>
      </c>
      <c r="M2937" s="180" t="s">
        <v>211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305</v>
      </c>
      <c r="U2937" s="182"/>
    </row>
    <row r="2938" spans="1:21" x14ac:dyDescent="0.35">
      <c r="A2938" s="180">
        <v>5</v>
      </c>
      <c r="B2938" s="180" t="s">
        <v>182</v>
      </c>
      <c r="C2938" s="177">
        <v>2020</v>
      </c>
      <c r="D2938" s="180">
        <v>7</v>
      </c>
      <c r="E2938" s="180" t="s">
        <v>285</v>
      </c>
      <c r="F2938" s="181">
        <v>3</v>
      </c>
      <c r="G2938" s="180" t="s">
        <v>190</v>
      </c>
      <c r="H2938" s="180">
        <v>603</v>
      </c>
      <c r="I2938" s="180" t="s">
        <v>197</v>
      </c>
      <c r="J2938" s="180" t="s">
        <v>126</v>
      </c>
      <c r="K2938" s="180" t="s">
        <v>198</v>
      </c>
      <c r="L2938" s="180">
        <v>300</v>
      </c>
      <c r="M2938" s="180" t="s">
        <v>192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305</v>
      </c>
      <c r="U2938" s="182"/>
    </row>
    <row r="2939" spans="1:21" x14ac:dyDescent="0.35">
      <c r="A2939" s="180">
        <v>5</v>
      </c>
      <c r="B2939" s="180" t="s">
        <v>182</v>
      </c>
      <c r="C2939" s="177">
        <v>2020</v>
      </c>
      <c r="D2939" s="180">
        <v>7</v>
      </c>
      <c r="E2939" s="180" t="s">
        <v>285</v>
      </c>
      <c r="F2939" s="181">
        <v>6</v>
      </c>
      <c r="G2939" s="180" t="s">
        <v>193</v>
      </c>
      <c r="H2939" s="180">
        <v>602</v>
      </c>
      <c r="I2939" s="180" t="s">
        <v>247</v>
      </c>
      <c r="J2939" s="180" t="s">
        <v>126</v>
      </c>
      <c r="K2939" s="180" t="s">
        <v>198</v>
      </c>
      <c r="L2939" s="180">
        <v>700</v>
      </c>
      <c r="M2939" s="180" t="s">
        <v>194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305</v>
      </c>
      <c r="U2939" s="182"/>
    </row>
    <row r="2940" spans="1:21" x14ac:dyDescent="0.35">
      <c r="A2940" s="180">
        <v>5</v>
      </c>
      <c r="B2940" s="180" t="s">
        <v>182</v>
      </c>
      <c r="C2940" s="177">
        <v>2020</v>
      </c>
      <c r="D2940" s="180">
        <v>7</v>
      </c>
      <c r="E2940" s="180" t="s">
        <v>285</v>
      </c>
      <c r="F2940" s="181">
        <v>5</v>
      </c>
      <c r="G2940" s="180" t="s">
        <v>196</v>
      </c>
      <c r="H2940" s="180">
        <v>18</v>
      </c>
      <c r="I2940" s="180" t="s">
        <v>216</v>
      </c>
      <c r="J2940" s="180" t="s">
        <v>120</v>
      </c>
      <c r="K2940" s="180" t="s">
        <v>217</v>
      </c>
      <c r="L2940" s="180">
        <v>460</v>
      </c>
      <c r="M2940" s="180" t="s">
        <v>199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305</v>
      </c>
      <c r="U2940" s="182"/>
    </row>
    <row r="2941" spans="1:21" x14ac:dyDescent="0.35">
      <c r="A2941" s="180">
        <v>5</v>
      </c>
      <c r="B2941" s="180" t="s">
        <v>182</v>
      </c>
      <c r="C2941" s="177">
        <v>2020</v>
      </c>
      <c r="D2941" s="180">
        <v>7</v>
      </c>
      <c r="E2941" s="180" t="s">
        <v>285</v>
      </c>
      <c r="F2941" s="181">
        <v>3</v>
      </c>
      <c r="G2941" s="180" t="s">
        <v>190</v>
      </c>
      <c r="H2941" s="180">
        <v>955</v>
      </c>
      <c r="I2941" s="180" t="s">
        <v>283</v>
      </c>
      <c r="J2941" s="180" t="s">
        <v>120</v>
      </c>
      <c r="K2941" s="180" t="s">
        <v>217</v>
      </c>
      <c r="L2941" s="180">
        <v>4532</v>
      </c>
      <c r="M2941" s="180" t="s">
        <v>201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305</v>
      </c>
      <c r="U2941" s="182"/>
    </row>
    <row r="2942" spans="1:21" x14ac:dyDescent="0.35">
      <c r="A2942" s="180">
        <v>5</v>
      </c>
      <c r="B2942" s="180" t="s">
        <v>182</v>
      </c>
      <c r="C2942" s="177">
        <v>2020</v>
      </c>
      <c r="D2942" s="180">
        <v>7</v>
      </c>
      <c r="E2942" s="180" t="s">
        <v>285</v>
      </c>
      <c r="F2942" s="181">
        <v>3</v>
      </c>
      <c r="G2942" s="180" t="s">
        <v>190</v>
      </c>
      <c r="H2942" s="180">
        <v>951</v>
      </c>
      <c r="I2942" s="180" t="s">
        <v>251</v>
      </c>
      <c r="J2942" s="180" t="s">
        <v>127</v>
      </c>
      <c r="K2942" s="180" t="s">
        <v>250</v>
      </c>
      <c r="L2942" s="180">
        <v>4532</v>
      </c>
      <c r="M2942" s="180" t="s">
        <v>201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305</v>
      </c>
      <c r="U2942" s="182"/>
    </row>
    <row r="2943" spans="1:21" x14ac:dyDescent="0.35">
      <c r="A2943" s="180">
        <v>4</v>
      </c>
      <c r="B2943" s="180" t="s">
        <v>188</v>
      </c>
      <c r="C2943" s="177">
        <v>2020</v>
      </c>
      <c r="D2943" s="180">
        <v>7</v>
      </c>
      <c r="E2943" s="180" t="s">
        <v>285</v>
      </c>
      <c r="F2943" s="181">
        <v>3</v>
      </c>
      <c r="G2943" s="180" t="s">
        <v>190</v>
      </c>
      <c r="H2943" s="180">
        <v>951</v>
      </c>
      <c r="I2943" s="180" t="s">
        <v>251</v>
      </c>
      <c r="J2943" s="180" t="s">
        <v>127</v>
      </c>
      <c r="K2943" s="180" t="s">
        <v>250</v>
      </c>
      <c r="L2943" s="180">
        <v>4532</v>
      </c>
      <c r="M2943" s="180" t="s">
        <v>201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305</v>
      </c>
      <c r="U2943" s="182"/>
    </row>
    <row r="2944" spans="1:21" x14ac:dyDescent="0.35">
      <c r="A2944" s="180">
        <v>5</v>
      </c>
      <c r="B2944" s="180" t="s">
        <v>182</v>
      </c>
      <c r="C2944" s="177">
        <v>2020</v>
      </c>
      <c r="D2944" s="180">
        <v>7</v>
      </c>
      <c r="E2944" s="180" t="s">
        <v>285</v>
      </c>
      <c r="F2944" s="181">
        <v>5</v>
      </c>
      <c r="G2944" s="180" t="s">
        <v>196</v>
      </c>
      <c r="H2944" s="180">
        <v>951</v>
      </c>
      <c r="I2944" s="180" t="s">
        <v>251</v>
      </c>
      <c r="J2944" s="180" t="s">
        <v>127</v>
      </c>
      <c r="K2944" s="180" t="s">
        <v>250</v>
      </c>
      <c r="L2944" s="180">
        <v>4552</v>
      </c>
      <c r="M2944" s="180" t="s">
        <v>277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305</v>
      </c>
      <c r="U2944" s="182"/>
    </row>
    <row r="2945" spans="1:21" x14ac:dyDescent="0.35">
      <c r="A2945" s="180">
        <v>5</v>
      </c>
      <c r="B2945" s="180" t="s">
        <v>182</v>
      </c>
      <c r="C2945" s="177">
        <v>2020</v>
      </c>
      <c r="D2945" s="180">
        <v>7</v>
      </c>
      <c r="E2945" s="180" t="s">
        <v>285</v>
      </c>
      <c r="F2945" s="181">
        <v>1</v>
      </c>
      <c r="G2945" s="180" t="s">
        <v>184</v>
      </c>
      <c r="H2945" s="180">
        <v>10</v>
      </c>
      <c r="I2945" s="180" t="s">
        <v>252</v>
      </c>
      <c r="J2945" s="180" t="s">
        <v>118</v>
      </c>
      <c r="K2945" s="180" t="s">
        <v>237</v>
      </c>
      <c r="L2945" s="180">
        <v>200</v>
      </c>
      <c r="M2945" s="180" t="s">
        <v>211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305</v>
      </c>
      <c r="U2945" s="182"/>
    </row>
    <row r="2946" spans="1:21" x14ac:dyDescent="0.35">
      <c r="A2946" s="180">
        <v>4</v>
      </c>
      <c r="B2946" s="180" t="s">
        <v>188</v>
      </c>
      <c r="C2946" s="177">
        <v>2020</v>
      </c>
      <c r="D2946" s="180">
        <v>7</v>
      </c>
      <c r="E2946" s="180" t="s">
        <v>285</v>
      </c>
      <c r="F2946" s="181">
        <v>3</v>
      </c>
      <c r="G2946" s="180" t="s">
        <v>190</v>
      </c>
      <c r="H2946" s="180">
        <v>955</v>
      </c>
      <c r="I2946" s="180" t="s">
        <v>283</v>
      </c>
      <c r="J2946" s="180" t="s">
        <v>128</v>
      </c>
      <c r="K2946" s="180" t="s">
        <v>264</v>
      </c>
      <c r="L2946" s="180">
        <v>4532</v>
      </c>
      <c r="M2946" s="180" t="s">
        <v>201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305</v>
      </c>
      <c r="U2946" s="182"/>
    </row>
    <row r="2947" spans="1:21" x14ac:dyDescent="0.35">
      <c r="A2947" s="180">
        <v>5</v>
      </c>
      <c r="B2947" s="180" t="s">
        <v>182</v>
      </c>
      <c r="C2947" s="177">
        <v>2020</v>
      </c>
      <c r="D2947" s="180">
        <v>7</v>
      </c>
      <c r="E2947" s="180" t="s">
        <v>285</v>
      </c>
      <c r="F2947" s="181">
        <v>1</v>
      </c>
      <c r="G2947" s="180" t="s">
        <v>184</v>
      </c>
      <c r="H2947" s="180">
        <v>950</v>
      </c>
      <c r="I2947" s="180" t="s">
        <v>185</v>
      </c>
      <c r="J2947" s="180" t="s">
        <v>116</v>
      </c>
      <c r="K2947" s="180" t="s">
        <v>186</v>
      </c>
      <c r="L2947" s="180">
        <v>4512</v>
      </c>
      <c r="M2947" s="180" t="s">
        <v>187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305</v>
      </c>
      <c r="U2947" s="182"/>
    </row>
    <row r="2948" spans="1:21" x14ac:dyDescent="0.35">
      <c r="A2948" s="180">
        <v>5</v>
      </c>
      <c r="B2948" s="180" t="s">
        <v>182</v>
      </c>
      <c r="C2948" s="177">
        <v>2020</v>
      </c>
      <c r="D2948" s="180">
        <v>7</v>
      </c>
      <c r="E2948" s="180" t="s">
        <v>285</v>
      </c>
      <c r="F2948" s="181">
        <v>1</v>
      </c>
      <c r="G2948" s="180" t="s">
        <v>184</v>
      </c>
      <c r="H2948" s="180">
        <v>15</v>
      </c>
      <c r="I2948" s="180" t="s">
        <v>253</v>
      </c>
      <c r="J2948" s="180" t="s">
        <v>119</v>
      </c>
      <c r="K2948" s="180" t="s">
        <v>215</v>
      </c>
      <c r="L2948" s="180">
        <v>200</v>
      </c>
      <c r="M2948" s="180" t="s">
        <v>211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305</v>
      </c>
      <c r="U2948" s="182"/>
    </row>
    <row r="2949" spans="1:21" x14ac:dyDescent="0.35">
      <c r="A2949" s="180">
        <v>5</v>
      </c>
      <c r="B2949" s="180" t="s">
        <v>182</v>
      </c>
      <c r="C2949" s="180">
        <v>2020</v>
      </c>
      <c r="D2949" s="180">
        <v>7</v>
      </c>
      <c r="E2949" s="180" t="s">
        <v>285</v>
      </c>
      <c r="F2949" s="181">
        <v>3</v>
      </c>
      <c r="G2949" s="180" t="s">
        <v>190</v>
      </c>
      <c r="H2949" s="180">
        <v>11</v>
      </c>
      <c r="I2949" s="180" t="s">
        <v>284</v>
      </c>
      <c r="J2949" s="180" t="s">
        <v>116</v>
      </c>
      <c r="K2949" s="180" t="s">
        <v>186</v>
      </c>
      <c r="L2949" s="180">
        <v>300</v>
      </c>
      <c r="M2949" s="180" t="s">
        <v>192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305</v>
      </c>
      <c r="U2949" s="182"/>
    </row>
    <row r="2950" spans="1:21" x14ac:dyDescent="0.35">
      <c r="A2950" s="180">
        <v>5</v>
      </c>
      <c r="B2950" s="180" t="s">
        <v>182</v>
      </c>
      <c r="C2950" s="180">
        <v>2020</v>
      </c>
      <c r="D2950" s="180">
        <v>7</v>
      </c>
      <c r="E2950" s="180" t="s">
        <v>285</v>
      </c>
      <c r="F2950" s="181">
        <v>6</v>
      </c>
      <c r="G2950" s="180" t="s">
        <v>193</v>
      </c>
      <c r="H2950" s="180">
        <v>608</v>
      </c>
      <c r="I2950" s="180" t="s">
        <v>291</v>
      </c>
      <c r="J2950" s="180" t="s">
        <v>279</v>
      </c>
      <c r="K2950" s="180" t="s">
        <v>213</v>
      </c>
      <c r="L2950" s="180">
        <v>700</v>
      </c>
      <c r="M2950" s="180" t="s">
        <v>194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305</v>
      </c>
      <c r="U2950" s="182"/>
    </row>
    <row r="2951" spans="1:21" x14ac:dyDescent="0.35">
      <c r="A2951" s="180">
        <v>5</v>
      </c>
      <c r="B2951" s="180" t="s">
        <v>182</v>
      </c>
      <c r="C2951" s="180">
        <v>2020</v>
      </c>
      <c r="D2951" s="180">
        <v>7</v>
      </c>
      <c r="E2951" s="180" t="s">
        <v>285</v>
      </c>
      <c r="F2951" s="181">
        <v>3</v>
      </c>
      <c r="G2951" s="180" t="s">
        <v>190</v>
      </c>
      <c r="H2951" s="180">
        <v>710</v>
      </c>
      <c r="I2951" s="180" t="s">
        <v>221</v>
      </c>
      <c r="J2951" s="180" t="s">
        <v>208</v>
      </c>
      <c r="K2951" s="180" t="s">
        <v>209</v>
      </c>
      <c r="L2951" s="180">
        <v>4532</v>
      </c>
      <c r="M2951" s="180" t="s">
        <v>201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305</v>
      </c>
      <c r="U2951" s="182"/>
    </row>
    <row r="2952" spans="1:21" x14ac:dyDescent="0.35">
      <c r="A2952" s="180">
        <v>5</v>
      </c>
      <c r="B2952" s="180" t="s">
        <v>182</v>
      </c>
      <c r="C2952" s="180">
        <v>2020</v>
      </c>
      <c r="D2952" s="180">
        <v>7</v>
      </c>
      <c r="E2952" s="180" t="s">
        <v>285</v>
      </c>
      <c r="F2952" s="181">
        <v>6</v>
      </c>
      <c r="G2952" s="180" t="s">
        <v>193</v>
      </c>
      <c r="H2952" s="180">
        <v>612</v>
      </c>
      <c r="I2952" s="180" t="s">
        <v>224</v>
      </c>
      <c r="J2952" s="180" t="s">
        <v>117</v>
      </c>
      <c r="K2952" s="180" t="s">
        <v>225</v>
      </c>
      <c r="L2952" s="180">
        <v>700</v>
      </c>
      <c r="M2952" s="180" t="s">
        <v>194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305</v>
      </c>
      <c r="U2952" s="182"/>
    </row>
    <row r="2953" spans="1:21" x14ac:dyDescent="0.35">
      <c r="A2953" s="180">
        <v>5</v>
      </c>
      <c r="B2953" s="180" t="s">
        <v>182</v>
      </c>
      <c r="C2953" s="180">
        <v>2020</v>
      </c>
      <c r="D2953" s="180">
        <v>7</v>
      </c>
      <c r="E2953" s="180" t="s">
        <v>285</v>
      </c>
      <c r="F2953" s="181">
        <v>60</v>
      </c>
      <c r="G2953" s="180" t="s">
        <v>213</v>
      </c>
      <c r="H2953" s="180">
        <v>615</v>
      </c>
      <c r="I2953" s="180" t="s">
        <v>293</v>
      </c>
      <c r="J2953" s="180" t="s">
        <v>124</v>
      </c>
      <c r="K2953" s="180" t="s">
        <v>262</v>
      </c>
      <c r="L2953" s="180">
        <v>4563</v>
      </c>
      <c r="M2953" s="180" t="s">
        <v>229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305</v>
      </c>
      <c r="U2953" s="182"/>
    </row>
    <row r="2954" spans="1:21" x14ac:dyDescent="0.35">
      <c r="A2954" s="180">
        <v>4</v>
      </c>
      <c r="B2954" s="180" t="s">
        <v>188</v>
      </c>
      <c r="C2954" s="180">
        <v>2020</v>
      </c>
      <c r="D2954" s="180">
        <v>7</v>
      </c>
      <c r="E2954" s="180" t="s">
        <v>285</v>
      </c>
      <c r="F2954" s="181">
        <v>60</v>
      </c>
      <c r="G2954" s="180" t="s">
        <v>213</v>
      </c>
      <c r="H2954" s="180">
        <v>615</v>
      </c>
      <c r="I2954" s="180" t="s">
        <v>293</v>
      </c>
      <c r="J2954" s="180" t="s">
        <v>124</v>
      </c>
      <c r="K2954" s="180" t="s">
        <v>262</v>
      </c>
      <c r="L2954" s="180">
        <v>4563</v>
      </c>
      <c r="M2954" s="180" t="s">
        <v>229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305</v>
      </c>
      <c r="U2954" s="182"/>
    </row>
    <row r="2955" spans="1:21" x14ac:dyDescent="0.35">
      <c r="A2955" s="180">
        <v>5</v>
      </c>
      <c r="B2955" s="180" t="s">
        <v>182</v>
      </c>
      <c r="C2955" s="180">
        <v>2020</v>
      </c>
      <c r="D2955" s="180">
        <v>7</v>
      </c>
      <c r="E2955" s="180" t="s">
        <v>285</v>
      </c>
      <c r="F2955" s="181">
        <v>6</v>
      </c>
      <c r="G2955" s="180" t="s">
        <v>193</v>
      </c>
      <c r="H2955" s="180">
        <v>600</v>
      </c>
      <c r="I2955" s="180" t="s">
        <v>267</v>
      </c>
      <c r="J2955" s="180" t="s">
        <v>124</v>
      </c>
      <c r="K2955" s="180" t="s">
        <v>262</v>
      </c>
      <c r="L2955" s="180">
        <v>700</v>
      </c>
      <c r="M2955" s="180" t="s">
        <v>194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305</v>
      </c>
      <c r="U2955" s="182"/>
    </row>
    <row r="2956" spans="1:21" x14ac:dyDescent="0.35">
      <c r="A2956" s="180">
        <v>5</v>
      </c>
      <c r="B2956" s="180" t="s">
        <v>182</v>
      </c>
      <c r="C2956" s="180">
        <v>2020</v>
      </c>
      <c r="D2956" s="180">
        <v>7</v>
      </c>
      <c r="E2956" s="180" t="s">
        <v>285</v>
      </c>
      <c r="F2956" s="181">
        <v>10</v>
      </c>
      <c r="G2956" s="180" t="s">
        <v>239</v>
      </c>
      <c r="H2956" s="180">
        <v>1</v>
      </c>
      <c r="I2956" s="180" t="s">
        <v>230</v>
      </c>
      <c r="J2956" s="180" t="s">
        <v>122</v>
      </c>
      <c r="K2956" s="180" t="s">
        <v>231</v>
      </c>
      <c r="L2956" s="180">
        <v>207</v>
      </c>
      <c r="M2956" s="180" t="s">
        <v>244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305</v>
      </c>
      <c r="U2956" s="182"/>
    </row>
    <row r="2957" spans="1:21" x14ac:dyDescent="0.35">
      <c r="A2957" s="180">
        <v>5</v>
      </c>
      <c r="B2957" s="180" t="s">
        <v>182</v>
      </c>
      <c r="C2957" s="180">
        <v>2020</v>
      </c>
      <c r="D2957" s="180">
        <v>7</v>
      </c>
      <c r="E2957" s="180" t="s">
        <v>285</v>
      </c>
      <c r="F2957" s="181">
        <v>1</v>
      </c>
      <c r="G2957" s="180" t="s">
        <v>184</v>
      </c>
      <c r="H2957" s="180">
        <v>602</v>
      </c>
      <c r="I2957" s="180" t="s">
        <v>247</v>
      </c>
      <c r="J2957" s="180" t="s">
        <v>126</v>
      </c>
      <c r="K2957" s="180" t="s">
        <v>198</v>
      </c>
      <c r="L2957" s="180">
        <v>200</v>
      </c>
      <c r="M2957" s="180" t="s">
        <v>211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305</v>
      </c>
      <c r="U2957" s="182"/>
    </row>
    <row r="2958" spans="1:21" x14ac:dyDescent="0.35">
      <c r="A2958" s="180">
        <v>5</v>
      </c>
      <c r="B2958" s="180" t="s">
        <v>182</v>
      </c>
      <c r="C2958" s="180">
        <v>2020</v>
      </c>
      <c r="D2958" s="180">
        <v>7</v>
      </c>
      <c r="E2958" s="180" t="s">
        <v>285</v>
      </c>
      <c r="F2958" s="181">
        <v>1</v>
      </c>
      <c r="G2958" s="180" t="s">
        <v>184</v>
      </c>
      <c r="H2958" s="180">
        <v>603</v>
      </c>
      <c r="I2958" s="180" t="s">
        <v>197</v>
      </c>
      <c r="J2958" s="180" t="s">
        <v>126</v>
      </c>
      <c r="K2958" s="180" t="s">
        <v>198</v>
      </c>
      <c r="L2958" s="180">
        <v>200</v>
      </c>
      <c r="M2958" s="180" t="s">
        <v>211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305</v>
      </c>
      <c r="U2958" s="182"/>
    </row>
    <row r="2959" spans="1:21" x14ac:dyDescent="0.35">
      <c r="A2959" s="180">
        <v>4</v>
      </c>
      <c r="B2959" s="180" t="s">
        <v>188</v>
      </c>
      <c r="C2959" s="180">
        <v>2020</v>
      </c>
      <c r="D2959" s="180">
        <v>7</v>
      </c>
      <c r="E2959" s="180" t="s">
        <v>285</v>
      </c>
      <c r="F2959" s="181">
        <v>3</v>
      </c>
      <c r="G2959" s="180" t="s">
        <v>190</v>
      </c>
      <c r="H2959" s="180">
        <v>616</v>
      </c>
      <c r="I2959" s="180" t="s">
        <v>200</v>
      </c>
      <c r="J2959" s="180" t="s">
        <v>126</v>
      </c>
      <c r="K2959" s="180" t="s">
        <v>198</v>
      </c>
      <c r="L2959" s="180">
        <v>4532</v>
      </c>
      <c r="M2959" s="180" t="s">
        <v>201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305</v>
      </c>
      <c r="U2959" s="182"/>
    </row>
    <row r="2960" spans="1:21" x14ac:dyDescent="0.35">
      <c r="A2960" s="180">
        <v>5</v>
      </c>
      <c r="B2960" s="180" t="s">
        <v>182</v>
      </c>
      <c r="C2960" s="180">
        <v>2020</v>
      </c>
      <c r="D2960" s="180">
        <v>7</v>
      </c>
      <c r="E2960" s="180" t="s">
        <v>285</v>
      </c>
      <c r="F2960" s="181">
        <v>3</v>
      </c>
      <c r="G2960" s="180" t="s">
        <v>190</v>
      </c>
      <c r="H2960" s="180">
        <v>701</v>
      </c>
      <c r="I2960" s="180" t="s">
        <v>207</v>
      </c>
      <c r="J2960" s="180" t="s">
        <v>208</v>
      </c>
      <c r="K2960" s="180" t="s">
        <v>209</v>
      </c>
      <c r="L2960" s="180">
        <v>300</v>
      </c>
      <c r="M2960" s="180" t="s">
        <v>192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305</v>
      </c>
      <c r="U2960" s="182"/>
    </row>
    <row r="2961" spans="1:21" x14ac:dyDescent="0.35">
      <c r="A2961" s="180">
        <v>5</v>
      </c>
      <c r="B2961" s="180" t="s">
        <v>182</v>
      </c>
      <c r="C2961" s="180">
        <v>2020</v>
      </c>
      <c r="D2961" s="180">
        <v>7</v>
      </c>
      <c r="E2961" s="180" t="s">
        <v>285</v>
      </c>
      <c r="F2961" s="181">
        <v>3</v>
      </c>
      <c r="G2961" s="180" t="s">
        <v>190</v>
      </c>
      <c r="H2961" s="180">
        <v>602</v>
      </c>
      <c r="I2961" s="180" t="s">
        <v>247</v>
      </c>
      <c r="J2961" s="180" t="s">
        <v>126</v>
      </c>
      <c r="K2961" s="180" t="s">
        <v>198</v>
      </c>
      <c r="L2961" s="180">
        <v>300</v>
      </c>
      <c r="M2961" s="180" t="s">
        <v>192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305</v>
      </c>
      <c r="U2961" s="182"/>
    </row>
    <row r="2962" spans="1:21" x14ac:dyDescent="0.35">
      <c r="A2962" s="180">
        <v>4</v>
      </c>
      <c r="B2962" s="180" t="s">
        <v>188</v>
      </c>
      <c r="C2962" s="180">
        <v>2020</v>
      </c>
      <c r="D2962" s="180">
        <v>7</v>
      </c>
      <c r="E2962" s="180" t="s">
        <v>285</v>
      </c>
      <c r="F2962" s="181">
        <v>3</v>
      </c>
      <c r="G2962" s="180" t="s">
        <v>190</v>
      </c>
      <c r="H2962" s="180">
        <v>1</v>
      </c>
      <c r="I2962" s="180" t="s">
        <v>230</v>
      </c>
      <c r="J2962" s="180" t="s">
        <v>122</v>
      </c>
      <c r="K2962" s="180" t="s">
        <v>231</v>
      </c>
      <c r="L2962" s="180">
        <v>300</v>
      </c>
      <c r="M2962" s="180" t="s">
        <v>192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305</v>
      </c>
      <c r="U2962" s="182"/>
    </row>
    <row r="2963" spans="1:21" x14ac:dyDescent="0.35">
      <c r="A2963" s="180">
        <v>5</v>
      </c>
      <c r="B2963" s="180" t="s">
        <v>182</v>
      </c>
      <c r="C2963" s="180">
        <v>2020</v>
      </c>
      <c r="D2963" s="180">
        <v>7</v>
      </c>
      <c r="E2963" s="180" t="s">
        <v>285</v>
      </c>
      <c r="F2963" s="181">
        <v>6</v>
      </c>
      <c r="G2963" s="180" t="s">
        <v>193</v>
      </c>
      <c r="H2963" s="180">
        <v>603</v>
      </c>
      <c r="I2963" s="180" t="s">
        <v>197</v>
      </c>
      <c r="J2963" s="180" t="s">
        <v>126</v>
      </c>
      <c r="K2963" s="180" t="s">
        <v>198</v>
      </c>
      <c r="L2963" s="180">
        <v>700</v>
      </c>
      <c r="M2963" s="180" t="s">
        <v>194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305</v>
      </c>
      <c r="U2963" s="182"/>
    </row>
    <row r="2964" spans="1:21" x14ac:dyDescent="0.35">
      <c r="A2964" s="180">
        <v>5</v>
      </c>
      <c r="B2964" s="180" t="s">
        <v>182</v>
      </c>
      <c r="C2964" s="180">
        <v>2020</v>
      </c>
      <c r="D2964" s="180">
        <v>7</v>
      </c>
      <c r="E2964" s="180" t="s">
        <v>285</v>
      </c>
      <c r="F2964" s="181">
        <v>1</v>
      </c>
      <c r="G2964" s="180" t="s">
        <v>184</v>
      </c>
      <c r="H2964" s="180">
        <v>7</v>
      </c>
      <c r="I2964" s="180" t="s">
        <v>242</v>
      </c>
      <c r="J2964" s="180" t="s">
        <v>123</v>
      </c>
      <c r="K2964" s="180" t="s">
        <v>243</v>
      </c>
      <c r="L2964" s="180">
        <v>200</v>
      </c>
      <c r="M2964" s="180" t="s">
        <v>211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305</v>
      </c>
      <c r="U2964" s="182"/>
    </row>
    <row r="2965" spans="1:21" x14ac:dyDescent="0.35">
      <c r="A2965" s="180">
        <v>5</v>
      </c>
      <c r="B2965" s="180" t="s">
        <v>182</v>
      </c>
      <c r="C2965" s="180">
        <v>2020</v>
      </c>
      <c r="D2965" s="180">
        <v>7</v>
      </c>
      <c r="E2965" s="180" t="s">
        <v>285</v>
      </c>
      <c r="F2965" s="181">
        <v>3</v>
      </c>
      <c r="G2965" s="180" t="s">
        <v>190</v>
      </c>
      <c r="H2965" s="180">
        <v>18</v>
      </c>
      <c r="I2965" s="180" t="s">
        <v>216</v>
      </c>
      <c r="J2965" s="180" t="s">
        <v>120</v>
      </c>
      <c r="K2965" s="180" t="s">
        <v>217</v>
      </c>
      <c r="L2965" s="180">
        <v>300</v>
      </c>
      <c r="M2965" s="180" t="s">
        <v>192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305</v>
      </c>
      <c r="U2965" s="182"/>
    </row>
    <row r="2966" spans="1:21" x14ac:dyDescent="0.35">
      <c r="A2966" s="180">
        <v>4</v>
      </c>
      <c r="B2966" s="180" t="s">
        <v>188</v>
      </c>
      <c r="C2966" s="180">
        <v>2020</v>
      </c>
      <c r="D2966" s="180">
        <v>7</v>
      </c>
      <c r="E2966" s="180" t="s">
        <v>285</v>
      </c>
      <c r="F2966" s="181">
        <v>3</v>
      </c>
      <c r="G2966" s="180" t="s">
        <v>190</v>
      </c>
      <c r="H2966" s="180">
        <v>954</v>
      </c>
      <c r="I2966" s="180" t="s">
        <v>238</v>
      </c>
      <c r="J2966" s="180" t="s">
        <v>120</v>
      </c>
      <c r="K2966" s="180" t="s">
        <v>217</v>
      </c>
      <c r="L2966" s="180">
        <v>4532</v>
      </c>
      <c r="M2966" s="180" t="s">
        <v>201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305</v>
      </c>
      <c r="U2966" s="182"/>
    </row>
    <row r="2967" spans="1:21" x14ac:dyDescent="0.35">
      <c r="A2967" s="180">
        <v>5</v>
      </c>
      <c r="B2967" s="180" t="s">
        <v>182</v>
      </c>
      <c r="C2967" s="180">
        <v>2020</v>
      </c>
      <c r="D2967" s="180">
        <v>7</v>
      </c>
      <c r="E2967" s="180" t="s">
        <v>285</v>
      </c>
      <c r="F2967" s="181">
        <v>79</v>
      </c>
      <c r="G2967" s="180" t="s">
        <v>213</v>
      </c>
      <c r="H2967" s="180">
        <v>954</v>
      </c>
      <c r="I2967" s="180" t="s">
        <v>238</v>
      </c>
      <c r="J2967" s="180" t="s">
        <v>120</v>
      </c>
      <c r="K2967" s="180" t="s">
        <v>217</v>
      </c>
      <c r="L2967" s="180">
        <v>4579</v>
      </c>
      <c r="M2967" s="180" t="s">
        <v>222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305</v>
      </c>
      <c r="U2967" s="182"/>
    </row>
    <row r="2968" spans="1:21" x14ac:dyDescent="0.35">
      <c r="A2968" s="180">
        <v>5</v>
      </c>
      <c r="B2968" s="180" t="s">
        <v>182</v>
      </c>
      <c r="C2968" s="180">
        <v>2020</v>
      </c>
      <c r="D2968" s="180">
        <v>7</v>
      </c>
      <c r="E2968" s="180" t="s">
        <v>285</v>
      </c>
      <c r="F2968" s="181">
        <v>3</v>
      </c>
      <c r="G2968" s="180" t="s">
        <v>190</v>
      </c>
      <c r="H2968" s="180">
        <v>17</v>
      </c>
      <c r="I2968" s="180" t="s">
        <v>205</v>
      </c>
      <c r="J2968" s="180" t="s">
        <v>129</v>
      </c>
      <c r="K2968" s="180" t="s">
        <v>206</v>
      </c>
      <c r="L2968" s="180">
        <v>300</v>
      </c>
      <c r="M2968" s="180" t="s">
        <v>192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305</v>
      </c>
      <c r="U2968" s="182"/>
    </row>
    <row r="2969" spans="1:21" x14ac:dyDescent="0.35">
      <c r="A2969" s="180">
        <v>5</v>
      </c>
      <c r="B2969" s="180" t="s">
        <v>182</v>
      </c>
      <c r="C2969" s="180">
        <v>2020</v>
      </c>
      <c r="D2969" s="180">
        <v>7</v>
      </c>
      <c r="E2969" s="180" t="s">
        <v>285</v>
      </c>
      <c r="F2969" s="181">
        <v>3</v>
      </c>
      <c r="G2969" s="180" t="s">
        <v>190</v>
      </c>
      <c r="H2969" s="180">
        <v>953</v>
      </c>
      <c r="I2969" s="180" t="s">
        <v>214</v>
      </c>
      <c r="J2969" s="180" t="s">
        <v>119</v>
      </c>
      <c r="K2969" s="180" t="s">
        <v>215</v>
      </c>
      <c r="L2969" s="180">
        <v>4532</v>
      </c>
      <c r="M2969" s="180" t="s">
        <v>201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305</v>
      </c>
      <c r="U2969" s="182"/>
    </row>
    <row r="2970" spans="1:21" x14ac:dyDescent="0.35">
      <c r="A2970" s="180">
        <v>4</v>
      </c>
      <c r="B2970" s="180" t="s">
        <v>188</v>
      </c>
      <c r="C2970" s="180">
        <v>2020</v>
      </c>
      <c r="D2970" s="180">
        <v>7</v>
      </c>
      <c r="E2970" s="180" t="s">
        <v>285</v>
      </c>
      <c r="F2970" s="181">
        <v>3</v>
      </c>
      <c r="G2970" s="180" t="s">
        <v>190</v>
      </c>
      <c r="H2970" s="180">
        <v>953</v>
      </c>
      <c r="I2970" s="180" t="s">
        <v>214</v>
      </c>
      <c r="J2970" s="180" t="s">
        <v>119</v>
      </c>
      <c r="K2970" s="180" t="s">
        <v>215</v>
      </c>
      <c r="L2970" s="180">
        <v>4532</v>
      </c>
      <c r="M2970" s="180" t="s">
        <v>201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305</v>
      </c>
      <c r="U2970" s="182"/>
    </row>
    <row r="2971" spans="1:21" x14ac:dyDescent="0.35">
      <c r="A2971" s="180">
        <v>5</v>
      </c>
      <c r="B2971" s="180" t="s">
        <v>182</v>
      </c>
      <c r="C2971" s="180">
        <v>2020</v>
      </c>
      <c r="D2971" s="180">
        <v>7</v>
      </c>
      <c r="E2971" s="180" t="s">
        <v>285</v>
      </c>
      <c r="F2971" s="181">
        <v>3</v>
      </c>
      <c r="G2971" s="180" t="s">
        <v>190</v>
      </c>
      <c r="H2971" s="180">
        <v>15</v>
      </c>
      <c r="I2971" s="180" t="s">
        <v>253</v>
      </c>
      <c r="J2971" s="180" t="s">
        <v>119</v>
      </c>
      <c r="K2971" s="180" t="s">
        <v>215</v>
      </c>
      <c r="L2971" s="180">
        <v>300</v>
      </c>
      <c r="M2971" s="180" t="s">
        <v>192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305</v>
      </c>
      <c r="U2971" s="182"/>
    </row>
    <row r="2972" spans="1:21" x14ac:dyDescent="0.35">
      <c r="A2972" s="180">
        <v>5</v>
      </c>
      <c r="B2972" s="180" t="s">
        <v>182</v>
      </c>
      <c r="C2972" s="180">
        <v>2020</v>
      </c>
      <c r="D2972" s="180">
        <v>7</v>
      </c>
      <c r="E2972" s="180" t="s">
        <v>285</v>
      </c>
      <c r="F2972" s="181">
        <v>6</v>
      </c>
      <c r="G2972" s="180" t="s">
        <v>193</v>
      </c>
      <c r="H2972" s="180">
        <v>609</v>
      </c>
      <c r="I2972" s="180" t="s">
        <v>299</v>
      </c>
      <c r="J2972" s="180" t="s">
        <v>279</v>
      </c>
      <c r="K2972" s="180" t="s">
        <v>213</v>
      </c>
      <c r="L2972" s="180">
        <v>700</v>
      </c>
      <c r="M2972" s="180" t="s">
        <v>194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305</v>
      </c>
      <c r="U2972" s="182"/>
    </row>
    <row r="2973" spans="1:21" x14ac:dyDescent="0.35">
      <c r="A2973" s="180">
        <v>5</v>
      </c>
      <c r="B2973" s="180" t="s">
        <v>182</v>
      </c>
      <c r="C2973" s="180">
        <v>2020</v>
      </c>
      <c r="D2973" s="180">
        <v>7</v>
      </c>
      <c r="E2973" s="180" t="s">
        <v>285</v>
      </c>
      <c r="F2973" s="181">
        <v>6</v>
      </c>
      <c r="G2973" s="180" t="s">
        <v>193</v>
      </c>
      <c r="H2973" s="180">
        <v>619</v>
      </c>
      <c r="I2973" s="180" t="s">
        <v>278</v>
      </c>
      <c r="J2973" s="180" t="s">
        <v>279</v>
      </c>
      <c r="K2973" s="180" t="s">
        <v>213</v>
      </c>
      <c r="L2973" s="180">
        <v>4562</v>
      </c>
      <c r="M2973" s="180" t="s">
        <v>212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305</v>
      </c>
      <c r="U2973" s="182"/>
    </row>
    <row r="2974" spans="1:21" x14ac:dyDescent="0.35">
      <c r="A2974" s="180">
        <v>5</v>
      </c>
      <c r="B2974" s="180" t="s">
        <v>182</v>
      </c>
      <c r="C2974" s="180">
        <v>2020</v>
      </c>
      <c r="D2974" s="180">
        <v>7</v>
      </c>
      <c r="E2974" s="180" t="s">
        <v>285</v>
      </c>
      <c r="F2974" s="181">
        <v>6</v>
      </c>
      <c r="G2974" s="180" t="s">
        <v>193</v>
      </c>
      <c r="H2974" s="180">
        <v>627</v>
      </c>
      <c r="I2974" s="180" t="s">
        <v>258</v>
      </c>
      <c r="J2974" s="180" t="s">
        <v>133</v>
      </c>
      <c r="K2974" s="180" t="s">
        <v>213</v>
      </c>
      <c r="L2974" s="180">
        <v>4562</v>
      </c>
      <c r="M2974" s="180" t="s">
        <v>212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305</v>
      </c>
      <c r="U2974" s="182"/>
    </row>
    <row r="2975" spans="1:21" x14ac:dyDescent="0.35">
      <c r="A2975" s="180">
        <v>4</v>
      </c>
      <c r="B2975" s="180" t="s">
        <v>188</v>
      </c>
      <c r="C2975" s="180">
        <v>2020</v>
      </c>
      <c r="D2975" s="180">
        <v>7</v>
      </c>
      <c r="E2975" s="180" t="s">
        <v>285</v>
      </c>
      <c r="F2975" s="181">
        <v>3</v>
      </c>
      <c r="G2975" s="180" t="s">
        <v>190</v>
      </c>
      <c r="H2975" s="180">
        <v>621</v>
      </c>
      <c r="I2975" s="180" t="s">
        <v>260</v>
      </c>
      <c r="J2975" s="180" t="s">
        <v>117</v>
      </c>
      <c r="K2975" s="180" t="s">
        <v>225</v>
      </c>
      <c r="L2975" s="180">
        <v>4532</v>
      </c>
      <c r="M2975" s="180" t="s">
        <v>201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305</v>
      </c>
      <c r="U2975" s="182"/>
    </row>
    <row r="2976" spans="1:21" x14ac:dyDescent="0.35">
      <c r="A2976" s="180">
        <v>4</v>
      </c>
      <c r="B2976" s="180" t="s">
        <v>188</v>
      </c>
      <c r="C2976" s="180">
        <v>2020</v>
      </c>
      <c r="D2976" s="180">
        <v>7</v>
      </c>
      <c r="E2976" s="180" t="s">
        <v>285</v>
      </c>
      <c r="F2976" s="181">
        <v>60</v>
      </c>
      <c r="G2976" s="180" t="s">
        <v>213</v>
      </c>
      <c r="H2976" s="180">
        <v>624</v>
      </c>
      <c r="I2976" s="180" t="s">
        <v>227</v>
      </c>
      <c r="J2976" s="180" t="s">
        <v>125</v>
      </c>
      <c r="K2976" s="180" t="s">
        <v>228</v>
      </c>
      <c r="L2976" s="180">
        <v>4563</v>
      </c>
      <c r="M2976" s="180" t="s">
        <v>229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305</v>
      </c>
      <c r="U2976" s="182"/>
    </row>
    <row r="2977" spans="1:21" x14ac:dyDescent="0.35">
      <c r="A2977" s="180">
        <v>4</v>
      </c>
      <c r="B2977" s="180" t="s">
        <v>188</v>
      </c>
      <c r="C2977" s="180">
        <v>2020</v>
      </c>
      <c r="D2977" s="180">
        <v>7</v>
      </c>
      <c r="E2977" s="180" t="s">
        <v>285</v>
      </c>
      <c r="F2977" s="181">
        <v>5</v>
      </c>
      <c r="G2977" s="180" t="s">
        <v>196</v>
      </c>
      <c r="H2977" s="180">
        <v>710</v>
      </c>
      <c r="I2977" s="180" t="s">
        <v>221</v>
      </c>
      <c r="J2977" s="180" t="s">
        <v>208</v>
      </c>
      <c r="K2977" s="180" t="s">
        <v>209</v>
      </c>
      <c r="L2977" s="180">
        <v>4552</v>
      </c>
      <c r="M2977" s="180" t="s">
        <v>277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305</v>
      </c>
      <c r="U2977" s="182"/>
    </row>
    <row r="2978" spans="1:21" x14ac:dyDescent="0.35">
      <c r="A2978" s="180">
        <v>4</v>
      </c>
      <c r="B2978" s="180" t="s">
        <v>188</v>
      </c>
      <c r="C2978" s="180">
        <v>2020</v>
      </c>
      <c r="D2978" s="180">
        <v>7</v>
      </c>
      <c r="E2978" s="180" t="s">
        <v>285</v>
      </c>
      <c r="F2978" s="181">
        <v>1</v>
      </c>
      <c r="G2978" s="180" t="s">
        <v>184</v>
      </c>
      <c r="H2978" s="180">
        <v>1</v>
      </c>
      <c r="I2978" s="180" t="s">
        <v>230</v>
      </c>
      <c r="J2978" s="180" t="s">
        <v>122</v>
      </c>
      <c r="K2978" s="180" t="s">
        <v>231</v>
      </c>
      <c r="L2978" s="180">
        <v>200</v>
      </c>
      <c r="M2978" s="180" t="s">
        <v>211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305</v>
      </c>
      <c r="U2978" s="182"/>
    </row>
    <row r="2979" spans="1:21" x14ac:dyDescent="0.35">
      <c r="A2979" s="180">
        <v>4</v>
      </c>
      <c r="B2979" s="180" t="s">
        <v>188</v>
      </c>
      <c r="C2979" s="180">
        <v>2020</v>
      </c>
      <c r="D2979" s="180">
        <v>7</v>
      </c>
      <c r="E2979" s="180" t="s">
        <v>285</v>
      </c>
      <c r="F2979" s="181">
        <v>3</v>
      </c>
      <c r="G2979" s="180" t="s">
        <v>190</v>
      </c>
      <c r="H2979" s="180">
        <v>701</v>
      </c>
      <c r="I2979" s="180" t="s">
        <v>207</v>
      </c>
      <c r="J2979" s="180" t="s">
        <v>208</v>
      </c>
      <c r="K2979" s="180" t="s">
        <v>209</v>
      </c>
      <c r="L2979" s="180">
        <v>300</v>
      </c>
      <c r="M2979" s="180" t="s">
        <v>192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305</v>
      </c>
      <c r="U2979" s="182"/>
    </row>
    <row r="2980" spans="1:21" x14ac:dyDescent="0.35">
      <c r="A2980" s="180">
        <v>5</v>
      </c>
      <c r="B2980" s="180" t="s">
        <v>182</v>
      </c>
      <c r="C2980" s="180">
        <v>2020</v>
      </c>
      <c r="D2980" s="180">
        <v>7</v>
      </c>
      <c r="E2980" s="180" t="s">
        <v>285</v>
      </c>
      <c r="F2980" s="181">
        <v>5</v>
      </c>
      <c r="G2980" s="180" t="s">
        <v>196</v>
      </c>
      <c r="H2980" s="180">
        <v>700</v>
      </c>
      <c r="I2980" s="180" t="s">
        <v>274</v>
      </c>
      <c r="J2980" s="180" t="s">
        <v>208</v>
      </c>
      <c r="K2980" s="180" t="s">
        <v>209</v>
      </c>
      <c r="L2980" s="180">
        <v>460</v>
      </c>
      <c r="M2980" s="180" t="s">
        <v>199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305</v>
      </c>
      <c r="U2980" s="182"/>
    </row>
    <row r="2981" spans="1:21" x14ac:dyDescent="0.35">
      <c r="A2981" s="180">
        <v>4</v>
      </c>
      <c r="B2981" s="180" t="s">
        <v>188</v>
      </c>
      <c r="C2981" s="180">
        <v>2020</v>
      </c>
      <c r="D2981" s="180">
        <v>7</v>
      </c>
      <c r="E2981" s="180" t="s">
        <v>285</v>
      </c>
      <c r="F2981" s="181">
        <v>1</v>
      </c>
      <c r="G2981" s="180" t="s">
        <v>184</v>
      </c>
      <c r="H2981" s="180">
        <v>903</v>
      </c>
      <c r="I2981" s="180" t="s">
        <v>240</v>
      </c>
      <c r="J2981" s="180" t="s">
        <v>122</v>
      </c>
      <c r="K2981" s="180" t="s">
        <v>231</v>
      </c>
      <c r="L2981" s="180">
        <v>4512</v>
      </c>
      <c r="M2981" s="180" t="s">
        <v>187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305</v>
      </c>
      <c r="U2981" s="182"/>
    </row>
    <row r="2982" spans="1:21" x14ac:dyDescent="0.35">
      <c r="A2982" s="180">
        <v>5</v>
      </c>
      <c r="B2982" s="180" t="s">
        <v>182</v>
      </c>
      <c r="C2982" s="180">
        <v>2020</v>
      </c>
      <c r="D2982" s="180">
        <v>7</v>
      </c>
      <c r="E2982" s="180" t="s">
        <v>285</v>
      </c>
      <c r="F2982" s="181">
        <v>5</v>
      </c>
      <c r="G2982" s="180" t="s">
        <v>196</v>
      </c>
      <c r="H2982" s="180">
        <v>603</v>
      </c>
      <c r="I2982" s="180" t="s">
        <v>197</v>
      </c>
      <c r="J2982" s="180" t="s">
        <v>126</v>
      </c>
      <c r="K2982" s="180" t="s">
        <v>198</v>
      </c>
      <c r="L2982" s="180">
        <v>460</v>
      </c>
      <c r="M2982" s="180" t="s">
        <v>199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305</v>
      </c>
      <c r="U2982" s="182"/>
    </row>
    <row r="2983" spans="1:21" x14ac:dyDescent="0.35">
      <c r="A2983" s="180">
        <v>4</v>
      </c>
      <c r="B2983" s="180" t="s">
        <v>188</v>
      </c>
      <c r="C2983" s="180">
        <v>2020</v>
      </c>
      <c r="D2983" s="180">
        <v>7</v>
      </c>
      <c r="E2983" s="180" t="s">
        <v>285</v>
      </c>
      <c r="F2983" s="181">
        <v>3</v>
      </c>
      <c r="G2983" s="180" t="s">
        <v>190</v>
      </c>
      <c r="H2983" s="180">
        <v>903</v>
      </c>
      <c r="I2983" s="180" t="s">
        <v>240</v>
      </c>
      <c r="J2983" s="180" t="s">
        <v>122</v>
      </c>
      <c r="K2983" s="180" t="s">
        <v>231</v>
      </c>
      <c r="L2983" s="180">
        <v>4532</v>
      </c>
      <c r="M2983" s="180" t="s">
        <v>201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305</v>
      </c>
      <c r="U2983" s="182"/>
    </row>
    <row r="2984" spans="1:21" x14ac:dyDescent="0.35">
      <c r="A2984" s="180">
        <v>5</v>
      </c>
      <c r="B2984" s="180" t="s">
        <v>182</v>
      </c>
      <c r="C2984" s="180">
        <v>2020</v>
      </c>
      <c r="D2984" s="180">
        <v>7</v>
      </c>
      <c r="E2984" s="180" t="s">
        <v>285</v>
      </c>
      <c r="F2984" s="181">
        <v>3</v>
      </c>
      <c r="G2984" s="180" t="s">
        <v>190</v>
      </c>
      <c r="H2984" s="180">
        <v>9</v>
      </c>
      <c r="I2984" s="180" t="s">
        <v>276</v>
      </c>
      <c r="J2984" s="180" t="s">
        <v>118</v>
      </c>
      <c r="K2984" s="180" t="s">
        <v>237</v>
      </c>
      <c r="L2984" s="180">
        <v>300</v>
      </c>
      <c r="M2984" s="180" t="s">
        <v>192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305</v>
      </c>
      <c r="U2984" s="182"/>
    </row>
    <row r="2985" spans="1:21" x14ac:dyDescent="0.35">
      <c r="A2985" s="180">
        <v>5</v>
      </c>
      <c r="B2985" s="180" t="s">
        <v>182</v>
      </c>
      <c r="C2985" s="180">
        <v>2020</v>
      </c>
      <c r="D2985" s="180">
        <v>7</v>
      </c>
      <c r="E2985" s="180" t="s">
        <v>285</v>
      </c>
      <c r="F2985" s="181">
        <v>3</v>
      </c>
      <c r="G2985" s="180" t="s">
        <v>190</v>
      </c>
      <c r="H2985" s="180">
        <v>16</v>
      </c>
      <c r="I2985" s="180" t="s">
        <v>282</v>
      </c>
      <c r="J2985" s="180" t="s">
        <v>128</v>
      </c>
      <c r="K2985" s="180" t="s">
        <v>264</v>
      </c>
      <c r="L2985" s="180">
        <v>300</v>
      </c>
      <c r="M2985" s="180" t="s">
        <v>192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305</v>
      </c>
      <c r="U2985" s="182"/>
    </row>
    <row r="2986" spans="1:21" x14ac:dyDescent="0.35">
      <c r="A2986" s="180">
        <v>5</v>
      </c>
      <c r="B2986" s="180" t="s">
        <v>182</v>
      </c>
      <c r="C2986" s="180">
        <v>2020</v>
      </c>
      <c r="D2986" s="180">
        <v>7</v>
      </c>
      <c r="E2986" s="180" t="s">
        <v>285</v>
      </c>
      <c r="F2986" s="181">
        <v>3</v>
      </c>
      <c r="G2986" s="180" t="s">
        <v>190</v>
      </c>
      <c r="H2986" s="180">
        <v>12</v>
      </c>
      <c r="I2986" s="180" t="s">
        <v>302</v>
      </c>
      <c r="J2986" s="180" t="s">
        <v>127</v>
      </c>
      <c r="K2986" s="180" t="s">
        <v>250</v>
      </c>
      <c r="L2986" s="180">
        <v>300</v>
      </c>
      <c r="M2986" s="180" t="s">
        <v>192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305</v>
      </c>
      <c r="U2986" s="182"/>
    </row>
    <row r="2987" spans="1:21" x14ac:dyDescent="0.35">
      <c r="A2987" s="180">
        <v>5</v>
      </c>
      <c r="B2987" s="180" t="s">
        <v>182</v>
      </c>
      <c r="C2987" s="180">
        <v>2020</v>
      </c>
      <c r="D2987" s="180">
        <v>7</v>
      </c>
      <c r="E2987" s="180" t="s">
        <v>285</v>
      </c>
      <c r="F2987" s="181">
        <v>5</v>
      </c>
      <c r="G2987" s="180" t="s">
        <v>196</v>
      </c>
      <c r="H2987" s="180">
        <v>8</v>
      </c>
      <c r="I2987" s="180" t="s">
        <v>249</v>
      </c>
      <c r="J2987" s="180" t="s">
        <v>127</v>
      </c>
      <c r="K2987" s="180" t="s">
        <v>250</v>
      </c>
      <c r="L2987" s="180">
        <v>460</v>
      </c>
      <c r="M2987" s="180" t="s">
        <v>199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305</v>
      </c>
      <c r="U2987" s="182"/>
    </row>
    <row r="2988" spans="1:21" x14ac:dyDescent="0.35">
      <c r="A2988" s="180">
        <v>5</v>
      </c>
      <c r="B2988" s="180" t="s">
        <v>182</v>
      </c>
      <c r="C2988" s="180">
        <v>2020</v>
      </c>
      <c r="D2988" s="180">
        <v>7</v>
      </c>
      <c r="E2988" s="180" t="s">
        <v>285</v>
      </c>
      <c r="F2988" s="181">
        <v>77</v>
      </c>
      <c r="G2988" s="180" t="s">
        <v>213</v>
      </c>
      <c r="H2988" s="180">
        <v>950</v>
      </c>
      <c r="I2988" s="180" t="s">
        <v>185</v>
      </c>
      <c r="J2988" s="180" t="s">
        <v>116</v>
      </c>
      <c r="K2988" s="180" t="s">
        <v>186</v>
      </c>
      <c r="L2988" s="180">
        <v>4577</v>
      </c>
      <c r="M2988" s="180" t="s">
        <v>213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305</v>
      </c>
      <c r="U2988" s="182"/>
    </row>
    <row r="2989" spans="1:21" x14ac:dyDescent="0.35">
      <c r="A2989" s="180">
        <v>5</v>
      </c>
      <c r="B2989" s="180" t="s">
        <v>182</v>
      </c>
      <c r="C2989" s="180">
        <v>2020</v>
      </c>
      <c r="D2989" s="180">
        <v>7</v>
      </c>
      <c r="E2989" s="180" t="s">
        <v>285</v>
      </c>
      <c r="F2989" s="181">
        <v>6</v>
      </c>
      <c r="G2989" s="180" t="s">
        <v>193</v>
      </c>
      <c r="H2989" s="180">
        <v>5</v>
      </c>
      <c r="I2989" s="180" t="s">
        <v>191</v>
      </c>
      <c r="J2989" s="180" t="s">
        <v>116</v>
      </c>
      <c r="K2989" s="180" t="s">
        <v>186</v>
      </c>
      <c r="L2989" s="180">
        <v>700</v>
      </c>
      <c r="M2989" s="180" t="s">
        <v>194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305</v>
      </c>
      <c r="U2989" s="182"/>
    </row>
    <row r="2990" spans="1:21" x14ac:dyDescent="0.35">
      <c r="A2990" s="180">
        <v>4</v>
      </c>
      <c r="B2990" s="180" t="s">
        <v>188</v>
      </c>
      <c r="C2990" s="180">
        <v>2020</v>
      </c>
      <c r="D2990" s="180">
        <v>7</v>
      </c>
      <c r="E2990" s="180" t="s">
        <v>285</v>
      </c>
      <c r="F2990" s="181">
        <v>3</v>
      </c>
      <c r="G2990" s="180" t="s">
        <v>190</v>
      </c>
      <c r="H2990" s="180">
        <v>5</v>
      </c>
      <c r="I2990" s="180" t="s">
        <v>191</v>
      </c>
      <c r="J2990" s="180" t="s">
        <v>116</v>
      </c>
      <c r="K2990" s="180" t="s">
        <v>186</v>
      </c>
      <c r="L2990" s="180">
        <v>300</v>
      </c>
      <c r="M2990" s="180" t="s">
        <v>192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305</v>
      </c>
      <c r="U2990" s="182"/>
    </row>
    <row r="2991" spans="1:21" x14ac:dyDescent="0.35">
      <c r="A2991" s="180">
        <v>4</v>
      </c>
      <c r="B2991" s="180" t="s">
        <v>188</v>
      </c>
      <c r="C2991" s="180">
        <v>2020</v>
      </c>
      <c r="D2991" s="180">
        <v>7</v>
      </c>
      <c r="E2991" s="180" t="s">
        <v>285</v>
      </c>
      <c r="F2991" s="181">
        <v>3</v>
      </c>
      <c r="G2991" s="180" t="s">
        <v>190</v>
      </c>
      <c r="H2991" s="180">
        <v>710</v>
      </c>
      <c r="I2991" s="180" t="s">
        <v>221</v>
      </c>
      <c r="J2991" s="180" t="s">
        <v>208</v>
      </c>
      <c r="K2991" s="180" t="s">
        <v>209</v>
      </c>
      <c r="L2991" s="180">
        <v>4532</v>
      </c>
      <c r="M2991" s="180" t="s">
        <v>201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305</v>
      </c>
      <c r="U2991" s="182"/>
    </row>
    <row r="2992" spans="1:21" x14ac:dyDescent="0.35">
      <c r="A2992" s="180">
        <v>5</v>
      </c>
      <c r="B2992" s="180" t="s">
        <v>182</v>
      </c>
      <c r="C2992" s="180">
        <v>2020</v>
      </c>
      <c r="D2992" s="180">
        <v>7</v>
      </c>
      <c r="E2992" s="180" t="s">
        <v>285</v>
      </c>
      <c r="F2992" s="181">
        <v>3</v>
      </c>
      <c r="G2992" s="180" t="s">
        <v>190</v>
      </c>
      <c r="H2992" s="180">
        <v>621</v>
      </c>
      <c r="I2992" s="180" t="s">
        <v>260</v>
      </c>
      <c r="J2992" s="180" t="s">
        <v>117</v>
      </c>
      <c r="K2992" s="180" t="s">
        <v>225</v>
      </c>
      <c r="L2992" s="180">
        <v>4532</v>
      </c>
      <c r="M2992" s="180" t="s">
        <v>201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305</v>
      </c>
      <c r="U2992" s="182"/>
    </row>
    <row r="2993" spans="1:21" x14ac:dyDescent="0.35">
      <c r="A2993" s="180">
        <v>5</v>
      </c>
      <c r="B2993" s="180" t="s">
        <v>182</v>
      </c>
      <c r="C2993" s="180">
        <v>2020</v>
      </c>
      <c r="D2993" s="180">
        <v>7</v>
      </c>
      <c r="E2993" s="180" t="s">
        <v>285</v>
      </c>
      <c r="F2993" s="181">
        <v>60</v>
      </c>
      <c r="G2993" s="180" t="s">
        <v>213</v>
      </c>
      <c r="H2993" s="180">
        <v>621</v>
      </c>
      <c r="I2993" s="180" t="s">
        <v>260</v>
      </c>
      <c r="J2993" s="180" t="s">
        <v>117</v>
      </c>
      <c r="K2993" s="180" t="s">
        <v>225</v>
      </c>
      <c r="L2993" s="180">
        <v>4563</v>
      </c>
      <c r="M2993" s="180" t="s">
        <v>229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305</v>
      </c>
      <c r="U2993" s="182"/>
    </row>
    <row r="2994" spans="1:21" x14ac:dyDescent="0.35">
      <c r="A2994" s="180">
        <v>5</v>
      </c>
      <c r="B2994" s="180" t="s">
        <v>182</v>
      </c>
      <c r="C2994" s="180">
        <v>2020</v>
      </c>
      <c r="D2994" s="180">
        <v>7</v>
      </c>
      <c r="E2994" s="180" t="s">
        <v>285</v>
      </c>
      <c r="F2994" s="181">
        <v>3</v>
      </c>
      <c r="G2994" s="180" t="s">
        <v>190</v>
      </c>
      <c r="H2994" s="180">
        <v>903</v>
      </c>
      <c r="I2994" s="180" t="s">
        <v>240</v>
      </c>
      <c r="J2994" s="180" t="s">
        <v>122</v>
      </c>
      <c r="K2994" s="180" t="s">
        <v>231</v>
      </c>
      <c r="L2994" s="180">
        <v>4532</v>
      </c>
      <c r="M2994" s="180" t="s">
        <v>201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305</v>
      </c>
      <c r="U2994" s="182"/>
    </row>
    <row r="2995" spans="1:21" x14ac:dyDescent="0.35">
      <c r="A2995" s="180">
        <v>5</v>
      </c>
      <c r="B2995" s="180" t="s">
        <v>182</v>
      </c>
      <c r="C2995" s="180">
        <v>2020</v>
      </c>
      <c r="D2995" s="180">
        <v>7</v>
      </c>
      <c r="E2995" s="180" t="s">
        <v>285</v>
      </c>
      <c r="F2995" s="181">
        <v>60</v>
      </c>
      <c r="G2995" s="180" t="s">
        <v>213</v>
      </c>
      <c r="H2995" s="180">
        <v>600</v>
      </c>
      <c r="I2995" s="180" t="s">
        <v>267</v>
      </c>
      <c r="J2995" s="180" t="s">
        <v>124</v>
      </c>
      <c r="K2995" s="180" t="s">
        <v>262</v>
      </c>
      <c r="L2995" s="180">
        <v>360</v>
      </c>
      <c r="M2995" s="180" t="s">
        <v>226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305</v>
      </c>
      <c r="U2995" s="182"/>
    </row>
    <row r="2996" spans="1:21" x14ac:dyDescent="0.35">
      <c r="A2996" s="180">
        <v>5</v>
      </c>
      <c r="B2996" s="180" t="s">
        <v>182</v>
      </c>
      <c r="C2996" s="180">
        <v>2020</v>
      </c>
      <c r="D2996" s="180">
        <v>7</v>
      </c>
      <c r="E2996" s="180" t="s">
        <v>285</v>
      </c>
      <c r="F2996" s="181">
        <v>10</v>
      </c>
      <c r="G2996" s="180" t="s">
        <v>239</v>
      </c>
      <c r="H2996" s="180">
        <v>905</v>
      </c>
      <c r="I2996" s="180" t="s">
        <v>273</v>
      </c>
      <c r="J2996" s="180" t="s">
        <v>123</v>
      </c>
      <c r="K2996" s="180" t="s">
        <v>243</v>
      </c>
      <c r="L2996" s="180">
        <v>4513</v>
      </c>
      <c r="M2996" s="180" t="s">
        <v>241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305</v>
      </c>
      <c r="U2996" s="182"/>
    </row>
    <row r="2997" spans="1:21" x14ac:dyDescent="0.35">
      <c r="A2997" s="180">
        <v>4</v>
      </c>
      <c r="B2997" s="180" t="s">
        <v>188</v>
      </c>
      <c r="C2997" s="180">
        <v>2020</v>
      </c>
      <c r="D2997" s="180">
        <v>7</v>
      </c>
      <c r="E2997" s="180" t="s">
        <v>285</v>
      </c>
      <c r="F2997" s="181">
        <v>10</v>
      </c>
      <c r="G2997" s="180" t="s">
        <v>239</v>
      </c>
      <c r="H2997" s="180">
        <v>6</v>
      </c>
      <c r="I2997" s="180" t="s">
        <v>257</v>
      </c>
      <c r="J2997" s="180" t="s">
        <v>123</v>
      </c>
      <c r="K2997" s="180" t="s">
        <v>243</v>
      </c>
      <c r="L2997" s="180">
        <v>207</v>
      </c>
      <c r="M2997" s="180" t="s">
        <v>244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305</v>
      </c>
      <c r="U2997" s="182"/>
    </row>
    <row r="2998" spans="1:21" x14ac:dyDescent="0.35">
      <c r="A2998" s="180">
        <v>5</v>
      </c>
      <c r="B2998" s="180" t="s">
        <v>182</v>
      </c>
      <c r="C2998" s="180">
        <v>2020</v>
      </c>
      <c r="D2998" s="180">
        <v>7</v>
      </c>
      <c r="E2998" s="180" t="s">
        <v>285</v>
      </c>
      <c r="F2998" s="181">
        <v>3</v>
      </c>
      <c r="G2998" s="180" t="s">
        <v>190</v>
      </c>
      <c r="H2998" s="180">
        <v>616</v>
      </c>
      <c r="I2998" s="180" t="s">
        <v>200</v>
      </c>
      <c r="J2998" s="180" t="s">
        <v>126</v>
      </c>
      <c r="K2998" s="180" t="s">
        <v>198</v>
      </c>
      <c r="L2998" s="180">
        <v>4532</v>
      </c>
      <c r="M2998" s="180" t="s">
        <v>201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305</v>
      </c>
      <c r="U2998" s="182"/>
    </row>
    <row r="2999" spans="1:21" x14ac:dyDescent="0.35">
      <c r="A2999" s="180">
        <v>5</v>
      </c>
      <c r="B2999" s="180" t="s">
        <v>182</v>
      </c>
      <c r="C2999" s="180">
        <v>2020</v>
      </c>
      <c r="D2999" s="180">
        <v>7</v>
      </c>
      <c r="E2999" s="180" t="s">
        <v>285</v>
      </c>
      <c r="F2999" s="181">
        <v>10</v>
      </c>
      <c r="G2999" s="180" t="s">
        <v>239</v>
      </c>
      <c r="H2999" s="180">
        <v>603</v>
      </c>
      <c r="I2999" s="180" t="s">
        <v>197</v>
      </c>
      <c r="J2999" s="180" t="s">
        <v>126</v>
      </c>
      <c r="K2999" s="180" t="s">
        <v>198</v>
      </c>
      <c r="L2999" s="180">
        <v>207</v>
      </c>
      <c r="M2999" s="180" t="s">
        <v>244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305</v>
      </c>
      <c r="U2999" s="182"/>
    </row>
    <row r="3000" spans="1:21" x14ac:dyDescent="0.35">
      <c r="A3000" s="180">
        <v>5</v>
      </c>
      <c r="B3000" s="180" t="s">
        <v>182</v>
      </c>
      <c r="C3000" s="180">
        <v>2020</v>
      </c>
      <c r="D3000" s="180">
        <v>7</v>
      </c>
      <c r="E3000" s="180" t="s">
        <v>285</v>
      </c>
      <c r="F3000" s="181">
        <v>3</v>
      </c>
      <c r="G3000" s="180" t="s">
        <v>190</v>
      </c>
      <c r="H3000" s="180">
        <v>2</v>
      </c>
      <c r="I3000" s="180" t="s">
        <v>265</v>
      </c>
      <c r="J3000" s="180" t="s">
        <v>122</v>
      </c>
      <c r="K3000" s="180" t="s">
        <v>231</v>
      </c>
      <c r="L3000" s="180">
        <v>300</v>
      </c>
      <c r="M3000" s="180" t="s">
        <v>192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305</v>
      </c>
      <c r="U3000" s="182"/>
    </row>
    <row r="3001" spans="1:21" x14ac:dyDescent="0.35">
      <c r="A3001" s="180">
        <v>5</v>
      </c>
      <c r="B3001" s="180" t="s">
        <v>182</v>
      </c>
      <c r="C3001" s="180">
        <v>2020</v>
      </c>
      <c r="D3001" s="180">
        <v>7</v>
      </c>
      <c r="E3001" s="180" t="s">
        <v>285</v>
      </c>
      <c r="F3001" s="181">
        <v>5</v>
      </c>
      <c r="G3001" s="180" t="s">
        <v>196</v>
      </c>
      <c r="H3001" s="180">
        <v>13</v>
      </c>
      <c r="I3001" s="180" t="s">
        <v>297</v>
      </c>
      <c r="J3001" s="180" t="s">
        <v>120</v>
      </c>
      <c r="K3001" s="180" t="s">
        <v>217</v>
      </c>
      <c r="L3001" s="180">
        <v>460</v>
      </c>
      <c r="M3001" s="180" t="s">
        <v>199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305</v>
      </c>
      <c r="U3001" s="182"/>
    </row>
    <row r="3002" spans="1:21" x14ac:dyDescent="0.35">
      <c r="A3002" s="180">
        <v>4</v>
      </c>
      <c r="B3002" s="180" t="s">
        <v>188</v>
      </c>
      <c r="C3002" s="180">
        <v>2020</v>
      </c>
      <c r="D3002" s="180">
        <v>7</v>
      </c>
      <c r="E3002" s="180" t="s">
        <v>285</v>
      </c>
      <c r="F3002" s="181">
        <v>5</v>
      </c>
      <c r="G3002" s="180" t="s">
        <v>196</v>
      </c>
      <c r="H3002" s="180">
        <v>18</v>
      </c>
      <c r="I3002" s="180" t="s">
        <v>216</v>
      </c>
      <c r="J3002" s="180" t="s">
        <v>120</v>
      </c>
      <c r="K3002" s="180" t="s">
        <v>217</v>
      </c>
      <c r="L3002" s="180">
        <v>460</v>
      </c>
      <c r="M3002" s="180" t="s">
        <v>199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305</v>
      </c>
      <c r="U3002" s="182"/>
    </row>
    <row r="3003" spans="1:21" x14ac:dyDescent="0.35">
      <c r="A3003" s="180">
        <v>5</v>
      </c>
      <c r="B3003" s="180" t="s">
        <v>182</v>
      </c>
      <c r="C3003" s="180">
        <v>2020</v>
      </c>
      <c r="D3003" s="180">
        <v>7</v>
      </c>
      <c r="E3003" s="180" t="s">
        <v>285</v>
      </c>
      <c r="F3003" s="181">
        <v>75</v>
      </c>
      <c r="G3003" s="180" t="s">
        <v>213</v>
      </c>
      <c r="H3003" s="180">
        <v>18</v>
      </c>
      <c r="I3003" s="180" t="s">
        <v>216</v>
      </c>
      <c r="J3003" s="180" t="s">
        <v>120</v>
      </c>
      <c r="K3003" s="180" t="s">
        <v>217</v>
      </c>
      <c r="L3003" s="180">
        <v>1575</v>
      </c>
      <c r="M3003" s="180" t="s">
        <v>219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305</v>
      </c>
      <c r="U3003" s="182"/>
    </row>
    <row r="3004" spans="1:21" x14ac:dyDescent="0.35">
      <c r="A3004" s="180">
        <v>5</v>
      </c>
      <c r="B3004" s="180" t="s">
        <v>182</v>
      </c>
      <c r="C3004" s="180">
        <v>2020</v>
      </c>
      <c r="D3004" s="180">
        <v>7</v>
      </c>
      <c r="E3004" s="180" t="s">
        <v>285</v>
      </c>
      <c r="F3004" s="181">
        <v>77</v>
      </c>
      <c r="G3004" s="180" t="s">
        <v>213</v>
      </c>
      <c r="H3004" s="180">
        <v>18</v>
      </c>
      <c r="I3004" s="180" t="s">
        <v>216</v>
      </c>
      <c r="J3004" s="180" t="s">
        <v>120</v>
      </c>
      <c r="K3004" s="180" t="s">
        <v>217</v>
      </c>
      <c r="L3004" s="180">
        <v>1577</v>
      </c>
      <c r="M3004" s="180" t="s">
        <v>234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305</v>
      </c>
      <c r="U3004" s="182"/>
    </row>
    <row r="3005" spans="1:21" x14ac:dyDescent="0.35">
      <c r="A3005" s="180">
        <v>4</v>
      </c>
      <c r="B3005" s="180" t="s">
        <v>188</v>
      </c>
      <c r="C3005" s="180">
        <v>2020</v>
      </c>
      <c r="D3005" s="180">
        <v>7</v>
      </c>
      <c r="E3005" s="180" t="s">
        <v>285</v>
      </c>
      <c r="F3005" s="181">
        <v>3</v>
      </c>
      <c r="G3005" s="180" t="s">
        <v>190</v>
      </c>
      <c r="H3005" s="180">
        <v>9</v>
      </c>
      <c r="I3005" s="180" t="s">
        <v>276</v>
      </c>
      <c r="J3005" s="180" t="s">
        <v>118</v>
      </c>
      <c r="K3005" s="180" t="s">
        <v>237</v>
      </c>
      <c r="L3005" s="180">
        <v>300</v>
      </c>
      <c r="M3005" s="180" t="s">
        <v>192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305</v>
      </c>
      <c r="U3005" s="182"/>
    </row>
    <row r="3006" spans="1:21" x14ac:dyDescent="0.35">
      <c r="A3006" s="180">
        <v>5</v>
      </c>
      <c r="B3006" s="180" t="s">
        <v>182</v>
      </c>
      <c r="C3006" s="180">
        <v>2020</v>
      </c>
      <c r="D3006" s="180">
        <v>7</v>
      </c>
      <c r="E3006" s="180" t="s">
        <v>285</v>
      </c>
      <c r="F3006" s="181">
        <v>3</v>
      </c>
      <c r="G3006" s="180" t="s">
        <v>190</v>
      </c>
      <c r="H3006" s="180">
        <v>13</v>
      </c>
      <c r="I3006" s="180" t="s">
        <v>297</v>
      </c>
      <c r="J3006" s="180" t="s">
        <v>120</v>
      </c>
      <c r="K3006" s="180" t="s">
        <v>217</v>
      </c>
      <c r="L3006" s="180">
        <v>300</v>
      </c>
      <c r="M3006" s="180" t="s">
        <v>192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305</v>
      </c>
      <c r="U3006" s="182"/>
    </row>
    <row r="3007" spans="1:21" x14ac:dyDescent="0.35">
      <c r="A3007" s="180">
        <v>5</v>
      </c>
      <c r="B3007" s="180" t="s">
        <v>182</v>
      </c>
      <c r="C3007" s="180">
        <v>2020</v>
      </c>
      <c r="D3007" s="180">
        <v>7</v>
      </c>
      <c r="E3007" s="180" t="s">
        <v>285</v>
      </c>
      <c r="F3007" s="181">
        <v>1</v>
      </c>
      <c r="G3007" s="180" t="s">
        <v>184</v>
      </c>
      <c r="H3007" s="180">
        <v>5</v>
      </c>
      <c r="I3007" s="180" t="s">
        <v>191</v>
      </c>
      <c r="J3007" s="180" t="s">
        <v>116</v>
      </c>
      <c r="K3007" s="180" t="s">
        <v>186</v>
      </c>
      <c r="L3007" s="180">
        <v>200</v>
      </c>
      <c r="M3007" s="180" t="s">
        <v>211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305</v>
      </c>
      <c r="U3007" s="182"/>
    </row>
    <row r="3008" spans="1:21" x14ac:dyDescent="0.35">
      <c r="A3008" s="180">
        <v>5</v>
      </c>
      <c r="B3008" s="180" t="s">
        <v>182</v>
      </c>
      <c r="C3008" s="180">
        <v>2020</v>
      </c>
      <c r="D3008" s="180">
        <v>7</v>
      </c>
      <c r="E3008" s="180" t="s">
        <v>285</v>
      </c>
      <c r="F3008" s="181">
        <v>1</v>
      </c>
      <c r="G3008" s="180" t="s">
        <v>184</v>
      </c>
      <c r="H3008" s="180">
        <v>11</v>
      </c>
      <c r="I3008" s="180" t="s">
        <v>284</v>
      </c>
      <c r="J3008" s="180" t="s">
        <v>116</v>
      </c>
      <c r="K3008" s="180" t="s">
        <v>186</v>
      </c>
      <c r="L3008" s="180">
        <v>200</v>
      </c>
      <c r="M3008" s="180" t="s">
        <v>211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305</v>
      </c>
      <c r="U3008" s="182"/>
    </row>
    <row r="3009" spans="1:21" x14ac:dyDescent="0.35">
      <c r="A3009" s="180">
        <v>5</v>
      </c>
      <c r="B3009" s="180" t="s">
        <v>182</v>
      </c>
      <c r="C3009" s="180">
        <v>2020</v>
      </c>
      <c r="D3009" s="180">
        <v>7</v>
      </c>
      <c r="E3009" s="180" t="s">
        <v>285</v>
      </c>
      <c r="F3009" s="181">
        <v>3</v>
      </c>
      <c r="G3009" s="180" t="s">
        <v>190</v>
      </c>
      <c r="H3009" s="180">
        <v>5</v>
      </c>
      <c r="I3009" s="180" t="s">
        <v>191</v>
      </c>
      <c r="J3009" s="180" t="s">
        <v>116</v>
      </c>
      <c r="K3009" s="180" t="s">
        <v>186</v>
      </c>
      <c r="L3009" s="180">
        <v>300</v>
      </c>
      <c r="M3009" s="180" t="s">
        <v>192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305</v>
      </c>
      <c r="U3009" s="182"/>
    </row>
    <row r="3010" spans="1:21" x14ac:dyDescent="0.35">
      <c r="A3010" s="180">
        <v>4</v>
      </c>
      <c r="B3010" s="180" t="s">
        <v>188</v>
      </c>
      <c r="C3010" s="180">
        <v>2020</v>
      </c>
      <c r="D3010" s="180">
        <v>7</v>
      </c>
      <c r="E3010" s="180" t="s">
        <v>285</v>
      </c>
      <c r="F3010" s="181">
        <v>6</v>
      </c>
      <c r="G3010" s="180" t="s">
        <v>193</v>
      </c>
      <c r="H3010" s="180">
        <v>615</v>
      </c>
      <c r="I3010" s="180" t="s">
        <v>293</v>
      </c>
      <c r="J3010" s="180" t="s">
        <v>124</v>
      </c>
      <c r="K3010" s="180" t="s">
        <v>262</v>
      </c>
      <c r="L3010" s="180">
        <v>4562</v>
      </c>
      <c r="M3010" s="180" t="s">
        <v>212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305</v>
      </c>
      <c r="U3010" s="182"/>
    </row>
    <row r="3011" spans="1:21" x14ac:dyDescent="0.35">
      <c r="A3011" s="180">
        <v>5</v>
      </c>
      <c r="B3011" s="180" t="s">
        <v>182</v>
      </c>
      <c r="C3011" s="180">
        <v>2020</v>
      </c>
      <c r="D3011" s="180">
        <v>7</v>
      </c>
      <c r="E3011" s="180" t="s">
        <v>285</v>
      </c>
      <c r="F3011" s="181">
        <v>60</v>
      </c>
      <c r="G3011" s="180" t="s">
        <v>213</v>
      </c>
      <c r="H3011" s="180">
        <v>623</v>
      </c>
      <c r="I3011" s="180" t="s">
        <v>296</v>
      </c>
      <c r="J3011" s="180" t="s">
        <v>125</v>
      </c>
      <c r="K3011" s="180" t="s">
        <v>228</v>
      </c>
      <c r="L3011" s="180">
        <v>360</v>
      </c>
      <c r="M3011" s="180" t="s">
        <v>226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305</v>
      </c>
      <c r="U3011" s="182"/>
    </row>
    <row r="3012" spans="1:21" x14ac:dyDescent="0.35">
      <c r="A3012" s="180">
        <v>5</v>
      </c>
      <c r="B3012" s="180" t="s">
        <v>182</v>
      </c>
      <c r="C3012" s="180">
        <v>2020</v>
      </c>
      <c r="D3012" s="180">
        <v>7</v>
      </c>
      <c r="E3012" s="180" t="s">
        <v>285</v>
      </c>
      <c r="F3012" s="181">
        <v>60</v>
      </c>
      <c r="G3012" s="180" t="s">
        <v>213</v>
      </c>
      <c r="H3012" s="180">
        <v>624</v>
      </c>
      <c r="I3012" s="180" t="s">
        <v>227</v>
      </c>
      <c r="J3012" s="180" t="s">
        <v>125</v>
      </c>
      <c r="K3012" s="180" t="s">
        <v>228</v>
      </c>
      <c r="L3012" s="180">
        <v>4563</v>
      </c>
      <c r="M3012" s="180" t="s">
        <v>229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305</v>
      </c>
      <c r="U3012" s="182"/>
    </row>
    <row r="3013" spans="1:21" x14ac:dyDescent="0.35">
      <c r="A3013" s="180">
        <v>5</v>
      </c>
      <c r="B3013" s="180" t="s">
        <v>182</v>
      </c>
      <c r="C3013" s="180">
        <v>2020</v>
      </c>
      <c r="D3013" s="180">
        <v>7</v>
      </c>
      <c r="E3013" s="180" t="s">
        <v>285</v>
      </c>
      <c r="F3013" s="181">
        <v>3</v>
      </c>
      <c r="G3013" s="180" t="s">
        <v>190</v>
      </c>
      <c r="H3013" s="180">
        <v>20</v>
      </c>
      <c r="I3013" s="180" t="s">
        <v>301</v>
      </c>
      <c r="J3013" s="180" t="s">
        <v>129</v>
      </c>
      <c r="K3013" s="180" t="s">
        <v>206</v>
      </c>
      <c r="L3013" s="180">
        <v>300</v>
      </c>
      <c r="M3013" s="180" t="s">
        <v>192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305</v>
      </c>
      <c r="U3013" s="182"/>
    </row>
    <row r="3014" spans="1:21" x14ac:dyDescent="0.35">
      <c r="A3014" s="180">
        <v>5</v>
      </c>
      <c r="B3014" s="180" t="s">
        <v>182</v>
      </c>
      <c r="C3014" s="180">
        <v>2020</v>
      </c>
      <c r="D3014" s="180">
        <v>7</v>
      </c>
      <c r="E3014" s="180" t="s">
        <v>285</v>
      </c>
      <c r="F3014" s="181">
        <v>3</v>
      </c>
      <c r="G3014" s="180" t="s">
        <v>190</v>
      </c>
      <c r="H3014" s="180">
        <v>1</v>
      </c>
      <c r="I3014" s="180" t="s">
        <v>230</v>
      </c>
      <c r="J3014" s="180" t="s">
        <v>122</v>
      </c>
      <c r="K3014" s="180" t="s">
        <v>231</v>
      </c>
      <c r="L3014" s="180">
        <v>300</v>
      </c>
      <c r="M3014" s="180" t="s">
        <v>192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305</v>
      </c>
      <c r="U3014" s="182"/>
    </row>
    <row r="3015" spans="1:21" x14ac:dyDescent="0.35">
      <c r="A3015" s="180">
        <v>5</v>
      </c>
      <c r="B3015" s="180" t="s">
        <v>182</v>
      </c>
      <c r="C3015" s="180">
        <v>2020</v>
      </c>
      <c r="D3015" s="180">
        <v>7</v>
      </c>
      <c r="E3015" s="180" t="s">
        <v>285</v>
      </c>
      <c r="F3015" s="181">
        <v>71</v>
      </c>
      <c r="G3015" s="180" t="s">
        <v>213</v>
      </c>
      <c r="H3015" s="180">
        <v>1</v>
      </c>
      <c r="I3015" s="180" t="s">
        <v>230</v>
      </c>
      <c r="J3015" s="180" t="s">
        <v>122</v>
      </c>
      <c r="K3015" s="180" t="s">
        <v>231</v>
      </c>
      <c r="L3015" s="180">
        <v>1571</v>
      </c>
      <c r="M3015" s="180" t="s">
        <v>266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305</v>
      </c>
      <c r="U3015" s="182"/>
    </row>
    <row r="3016" spans="1:21" x14ac:dyDescent="0.35">
      <c r="A3016" s="180">
        <v>4</v>
      </c>
      <c r="B3016" s="180" t="s">
        <v>188</v>
      </c>
      <c r="C3016" s="180">
        <v>2020</v>
      </c>
      <c r="D3016" s="180">
        <v>7</v>
      </c>
      <c r="E3016" s="180" t="s">
        <v>285</v>
      </c>
      <c r="F3016" s="181">
        <v>10</v>
      </c>
      <c r="G3016" s="180" t="s">
        <v>239</v>
      </c>
      <c r="H3016" s="180">
        <v>1</v>
      </c>
      <c r="I3016" s="180" t="s">
        <v>230</v>
      </c>
      <c r="J3016" s="180" t="s">
        <v>122</v>
      </c>
      <c r="K3016" s="180" t="s">
        <v>231</v>
      </c>
      <c r="L3016" s="180">
        <v>207</v>
      </c>
      <c r="M3016" s="180" t="s">
        <v>244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305</v>
      </c>
      <c r="U3016" s="182"/>
    </row>
    <row r="3017" spans="1:21" x14ac:dyDescent="0.35">
      <c r="A3017" s="180">
        <v>5</v>
      </c>
      <c r="B3017" s="180" t="s">
        <v>182</v>
      </c>
      <c r="C3017" s="180">
        <v>2020</v>
      </c>
      <c r="D3017" s="180">
        <v>7</v>
      </c>
      <c r="E3017" s="180" t="s">
        <v>285</v>
      </c>
      <c r="F3017" s="181">
        <v>10</v>
      </c>
      <c r="G3017" s="180" t="s">
        <v>239</v>
      </c>
      <c r="H3017" s="180">
        <v>2</v>
      </c>
      <c r="I3017" s="180" t="s">
        <v>265</v>
      </c>
      <c r="J3017" s="180" t="s">
        <v>122</v>
      </c>
      <c r="K3017" s="180" t="s">
        <v>231</v>
      </c>
      <c r="L3017" s="180">
        <v>207</v>
      </c>
      <c r="M3017" s="180" t="s">
        <v>244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305</v>
      </c>
      <c r="U3017" s="182"/>
    </row>
    <row r="3018" spans="1:21" x14ac:dyDescent="0.35">
      <c r="A3018" s="180">
        <v>5</v>
      </c>
      <c r="B3018" s="180" t="s">
        <v>182</v>
      </c>
      <c r="C3018" s="180">
        <v>2020</v>
      </c>
      <c r="D3018" s="180">
        <v>7</v>
      </c>
      <c r="E3018" s="180" t="s">
        <v>285</v>
      </c>
      <c r="F3018" s="181">
        <v>5</v>
      </c>
      <c r="G3018" s="180" t="s">
        <v>196</v>
      </c>
      <c r="H3018" s="180">
        <v>602</v>
      </c>
      <c r="I3018" s="180" t="s">
        <v>247</v>
      </c>
      <c r="J3018" s="180" t="s">
        <v>126</v>
      </c>
      <c r="K3018" s="180" t="s">
        <v>198</v>
      </c>
      <c r="L3018" s="180">
        <v>460</v>
      </c>
      <c r="M3018" s="180" t="s">
        <v>199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305</v>
      </c>
      <c r="U3018" s="182"/>
    </row>
    <row r="3019" spans="1:21" x14ac:dyDescent="0.35">
      <c r="A3019" s="180">
        <v>5</v>
      </c>
      <c r="B3019" s="180" t="s">
        <v>182</v>
      </c>
      <c r="C3019" s="180">
        <v>2020</v>
      </c>
      <c r="D3019" s="180">
        <v>7</v>
      </c>
      <c r="E3019" s="180" t="s">
        <v>285</v>
      </c>
      <c r="F3019" s="181">
        <v>3</v>
      </c>
      <c r="G3019" s="180" t="s">
        <v>190</v>
      </c>
      <c r="H3019" s="180">
        <v>956</v>
      </c>
      <c r="I3019" s="180" t="s">
        <v>286</v>
      </c>
      <c r="J3019" s="180" t="s">
        <v>120</v>
      </c>
      <c r="K3019" s="180" t="s">
        <v>217</v>
      </c>
      <c r="L3019" s="180">
        <v>4532</v>
      </c>
      <c r="M3019" s="180" t="s">
        <v>201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305</v>
      </c>
      <c r="U3019" s="182"/>
    </row>
    <row r="3020" spans="1:21" x14ac:dyDescent="0.35">
      <c r="A3020" s="180">
        <v>4</v>
      </c>
      <c r="B3020" s="180" t="s">
        <v>188</v>
      </c>
      <c r="C3020" s="180">
        <v>2020</v>
      </c>
      <c r="D3020" s="180">
        <v>7</v>
      </c>
      <c r="E3020" s="180" t="s">
        <v>285</v>
      </c>
      <c r="F3020" s="181">
        <v>3</v>
      </c>
      <c r="G3020" s="180" t="s">
        <v>190</v>
      </c>
      <c r="H3020" s="180">
        <v>950</v>
      </c>
      <c r="I3020" s="180" t="s">
        <v>185</v>
      </c>
      <c r="J3020" s="180" t="s">
        <v>116</v>
      </c>
      <c r="K3020" s="180" t="s">
        <v>186</v>
      </c>
      <c r="L3020" s="180">
        <v>4532</v>
      </c>
      <c r="M3020" s="180" t="s">
        <v>201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305</v>
      </c>
      <c r="U3020" s="182"/>
    </row>
    <row r="3021" spans="1:21" x14ac:dyDescent="0.35">
      <c r="A3021" s="180">
        <v>5</v>
      </c>
      <c r="B3021" s="180" t="s">
        <v>182</v>
      </c>
      <c r="C3021" s="180">
        <v>2020</v>
      </c>
      <c r="D3021" s="180">
        <v>7</v>
      </c>
      <c r="E3021" s="180" t="s">
        <v>285</v>
      </c>
      <c r="F3021" s="181">
        <v>5</v>
      </c>
      <c r="G3021" s="180" t="s">
        <v>196</v>
      </c>
      <c r="H3021" s="180">
        <v>950</v>
      </c>
      <c r="I3021" s="180" t="s">
        <v>185</v>
      </c>
      <c r="J3021" s="180" t="s">
        <v>116</v>
      </c>
      <c r="K3021" s="180" t="s">
        <v>186</v>
      </c>
      <c r="L3021" s="180">
        <v>4552</v>
      </c>
      <c r="M3021" s="180" t="s">
        <v>277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305</v>
      </c>
      <c r="U3021" s="182"/>
    </row>
    <row r="3022" spans="1:21" x14ac:dyDescent="0.35">
      <c r="A3022" s="180">
        <v>5</v>
      </c>
      <c r="B3022" s="180" t="s">
        <v>182</v>
      </c>
      <c r="C3022" s="180">
        <v>2020</v>
      </c>
      <c r="D3022" s="180">
        <v>7</v>
      </c>
      <c r="E3022" s="180" t="s">
        <v>285</v>
      </c>
      <c r="F3022" s="181">
        <v>75</v>
      </c>
      <c r="G3022" s="180" t="s">
        <v>213</v>
      </c>
      <c r="H3022" s="180">
        <v>950</v>
      </c>
      <c r="I3022" s="180" t="s">
        <v>185</v>
      </c>
      <c r="J3022" s="180" t="s">
        <v>116</v>
      </c>
      <c r="K3022" s="180" t="s">
        <v>186</v>
      </c>
      <c r="L3022" s="180">
        <v>4575</v>
      </c>
      <c r="M3022" s="180" t="s">
        <v>213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305</v>
      </c>
      <c r="U3022" s="182"/>
    </row>
    <row r="3023" spans="1:21" x14ac:dyDescent="0.35">
      <c r="A3023" s="180">
        <v>5</v>
      </c>
      <c r="B3023" s="180" t="s">
        <v>182</v>
      </c>
      <c r="C3023" s="180">
        <v>2020</v>
      </c>
      <c r="D3023" s="180">
        <v>7</v>
      </c>
      <c r="E3023" s="180" t="s">
        <v>285</v>
      </c>
      <c r="F3023" s="181">
        <v>79</v>
      </c>
      <c r="G3023" s="180" t="s">
        <v>213</v>
      </c>
      <c r="H3023" s="180">
        <v>950</v>
      </c>
      <c r="I3023" s="180" t="s">
        <v>185</v>
      </c>
      <c r="J3023" s="180" t="s">
        <v>116</v>
      </c>
      <c r="K3023" s="180" t="s">
        <v>186</v>
      </c>
      <c r="L3023" s="180">
        <v>4579</v>
      </c>
      <c r="M3023" s="180" t="s">
        <v>222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305</v>
      </c>
      <c r="U3023" s="182"/>
    </row>
    <row r="3024" spans="1:21" x14ac:dyDescent="0.35">
      <c r="A3024" s="180">
        <v>4</v>
      </c>
      <c r="B3024" s="180" t="s">
        <v>188</v>
      </c>
      <c r="C3024" s="180">
        <v>2020</v>
      </c>
      <c r="D3024" s="180">
        <v>7</v>
      </c>
      <c r="E3024" s="180" t="s">
        <v>285</v>
      </c>
      <c r="F3024" s="181">
        <v>3</v>
      </c>
      <c r="G3024" s="180" t="s">
        <v>190</v>
      </c>
      <c r="H3024" s="180">
        <v>952</v>
      </c>
      <c r="I3024" s="180" t="s">
        <v>236</v>
      </c>
      <c r="J3024" s="180" t="s">
        <v>118</v>
      </c>
      <c r="K3024" s="180" t="s">
        <v>237</v>
      </c>
      <c r="L3024" s="180">
        <v>4532</v>
      </c>
      <c r="M3024" s="180" t="s">
        <v>201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305</v>
      </c>
      <c r="U3024" s="182"/>
    </row>
    <row r="3025" spans="1:21" x14ac:dyDescent="0.35">
      <c r="A3025" s="180">
        <v>5</v>
      </c>
      <c r="B3025" s="180" t="s">
        <v>182</v>
      </c>
      <c r="C3025" s="180">
        <v>2020</v>
      </c>
      <c r="D3025" s="180">
        <v>7</v>
      </c>
      <c r="E3025" s="180" t="s">
        <v>285</v>
      </c>
      <c r="F3025" s="181">
        <v>5</v>
      </c>
      <c r="G3025" s="180" t="s">
        <v>196</v>
      </c>
      <c r="H3025" s="180">
        <v>11</v>
      </c>
      <c r="I3025" s="180" t="s">
        <v>284</v>
      </c>
      <c r="J3025" s="180" t="s">
        <v>116</v>
      </c>
      <c r="K3025" s="180" t="s">
        <v>186</v>
      </c>
      <c r="L3025" s="180">
        <v>460</v>
      </c>
      <c r="M3025" s="180" t="s">
        <v>199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305</v>
      </c>
      <c r="U3025" s="182"/>
    </row>
    <row r="3026" spans="1:21" x14ac:dyDescent="0.35">
      <c r="A3026" s="180">
        <v>5</v>
      </c>
      <c r="B3026" s="180" t="s">
        <v>182</v>
      </c>
      <c r="C3026" s="180">
        <v>2020</v>
      </c>
      <c r="D3026" s="180">
        <v>7</v>
      </c>
      <c r="E3026" s="180" t="s">
        <v>285</v>
      </c>
      <c r="F3026" s="181">
        <v>72</v>
      </c>
      <c r="G3026" s="180" t="s">
        <v>213</v>
      </c>
      <c r="H3026" s="180">
        <v>5</v>
      </c>
      <c r="I3026" s="180" t="s">
        <v>191</v>
      </c>
      <c r="J3026" s="180" t="s">
        <v>116</v>
      </c>
      <c r="K3026" s="180" t="s">
        <v>186</v>
      </c>
      <c r="L3026" s="180">
        <v>1572</v>
      </c>
      <c r="M3026" s="180" t="s">
        <v>232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305</v>
      </c>
      <c r="U3026" s="182"/>
    </row>
    <row r="3027" spans="1:21" x14ac:dyDescent="0.35">
      <c r="A3027" s="180">
        <v>5</v>
      </c>
      <c r="B3027" s="180" t="s">
        <v>182</v>
      </c>
      <c r="C3027" s="180">
        <v>2020</v>
      </c>
      <c r="D3027" s="180">
        <v>7</v>
      </c>
      <c r="E3027" s="180" t="s">
        <v>285</v>
      </c>
      <c r="F3027" s="181">
        <v>10</v>
      </c>
      <c r="G3027" s="180" t="s">
        <v>239</v>
      </c>
      <c r="H3027" s="180">
        <v>616</v>
      </c>
      <c r="I3027" s="180" t="s">
        <v>200</v>
      </c>
      <c r="J3027" s="180" t="s">
        <v>126</v>
      </c>
      <c r="K3027" s="180" t="s">
        <v>198</v>
      </c>
      <c r="L3027" s="180">
        <v>4513</v>
      </c>
      <c r="M3027" s="180" t="s">
        <v>241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305</v>
      </c>
      <c r="U3027" s="182"/>
    </row>
    <row r="3028" spans="1:21" x14ac:dyDescent="0.35">
      <c r="A3028" s="180">
        <v>5</v>
      </c>
      <c r="B3028" s="180" t="s">
        <v>182</v>
      </c>
      <c r="C3028" s="180">
        <v>2020</v>
      </c>
      <c r="D3028" s="180">
        <v>7</v>
      </c>
      <c r="E3028" s="180" t="s">
        <v>285</v>
      </c>
      <c r="F3028" s="181">
        <v>79</v>
      </c>
      <c r="G3028" s="180" t="s">
        <v>213</v>
      </c>
      <c r="H3028" s="180">
        <v>153</v>
      </c>
      <c r="I3028" s="180" t="s">
        <v>270</v>
      </c>
      <c r="J3028" s="180" t="s">
        <v>271</v>
      </c>
      <c r="K3028" s="180" t="s">
        <v>271</v>
      </c>
      <c r="L3028" s="180">
        <v>1579</v>
      </c>
      <c r="M3028" s="180" t="s">
        <v>272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305</v>
      </c>
      <c r="U3028" s="182"/>
    </row>
    <row r="3029" spans="1:21" x14ac:dyDescent="0.35">
      <c r="A3029" s="180">
        <v>4</v>
      </c>
      <c r="B3029" s="180" t="s">
        <v>188</v>
      </c>
      <c r="C3029" s="180">
        <v>2020</v>
      </c>
      <c r="D3029" s="180">
        <v>7</v>
      </c>
      <c r="E3029" s="180" t="s">
        <v>285</v>
      </c>
      <c r="F3029" s="181">
        <v>1</v>
      </c>
      <c r="G3029" s="180" t="s">
        <v>184</v>
      </c>
      <c r="H3029" s="180">
        <v>5</v>
      </c>
      <c r="I3029" s="180" t="s">
        <v>191</v>
      </c>
      <c r="J3029" s="180" t="s">
        <v>116</v>
      </c>
      <c r="K3029" s="180" t="s">
        <v>186</v>
      </c>
      <c r="L3029" s="180">
        <v>200</v>
      </c>
      <c r="M3029" s="180" t="s">
        <v>211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305</v>
      </c>
      <c r="U3029" s="182"/>
    </row>
    <row r="3030" spans="1:21" x14ac:dyDescent="0.35">
      <c r="A3030" s="180">
        <v>5</v>
      </c>
      <c r="B3030" s="180" t="s">
        <v>182</v>
      </c>
      <c r="C3030" s="180">
        <v>2020</v>
      </c>
      <c r="D3030" s="180">
        <v>7</v>
      </c>
      <c r="E3030" s="180" t="s">
        <v>285</v>
      </c>
      <c r="F3030" s="181">
        <v>6</v>
      </c>
      <c r="G3030" s="180" t="s">
        <v>193</v>
      </c>
      <c r="H3030" s="180">
        <v>625</v>
      </c>
      <c r="I3030" s="180" t="s">
        <v>287</v>
      </c>
      <c r="J3030" s="180" t="s">
        <v>133</v>
      </c>
      <c r="K3030" s="180" t="s">
        <v>213</v>
      </c>
      <c r="L3030" s="180">
        <v>700</v>
      </c>
      <c r="M3030" s="180" t="s">
        <v>194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305</v>
      </c>
      <c r="U3030" s="182"/>
    </row>
    <row r="3031" spans="1:21" x14ac:dyDescent="0.35">
      <c r="A3031" s="180">
        <v>5</v>
      </c>
      <c r="B3031" s="180" t="s">
        <v>182</v>
      </c>
      <c r="C3031" s="180">
        <v>2020</v>
      </c>
      <c r="D3031" s="180">
        <v>7</v>
      </c>
      <c r="E3031" s="180" t="s">
        <v>285</v>
      </c>
      <c r="F3031" s="181">
        <v>6</v>
      </c>
      <c r="G3031" s="180" t="s">
        <v>193</v>
      </c>
      <c r="H3031" s="180">
        <v>613</v>
      </c>
      <c r="I3031" s="180" t="s">
        <v>259</v>
      </c>
      <c r="J3031" s="180" t="s">
        <v>117</v>
      </c>
      <c r="K3031" s="180" t="s">
        <v>225</v>
      </c>
      <c r="L3031" s="180">
        <v>700</v>
      </c>
      <c r="M3031" s="180" t="s">
        <v>194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305</v>
      </c>
      <c r="U3031" s="182"/>
    </row>
    <row r="3032" spans="1:21" x14ac:dyDescent="0.35">
      <c r="A3032" s="180">
        <v>5</v>
      </c>
      <c r="B3032" s="180" t="s">
        <v>182</v>
      </c>
      <c r="C3032" s="180">
        <v>2020</v>
      </c>
      <c r="D3032" s="180">
        <v>7</v>
      </c>
      <c r="E3032" s="180" t="s">
        <v>285</v>
      </c>
      <c r="F3032" s="181">
        <v>6</v>
      </c>
      <c r="G3032" s="180" t="s">
        <v>193</v>
      </c>
      <c r="H3032" s="180">
        <v>621</v>
      </c>
      <c r="I3032" s="180" t="s">
        <v>260</v>
      </c>
      <c r="J3032" s="180" t="s">
        <v>117</v>
      </c>
      <c r="K3032" s="180" t="s">
        <v>225</v>
      </c>
      <c r="L3032" s="180">
        <v>4562</v>
      </c>
      <c r="M3032" s="180" t="s">
        <v>212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305</v>
      </c>
      <c r="U3032" s="182"/>
    </row>
    <row r="3033" spans="1:21" x14ac:dyDescent="0.35">
      <c r="A3033" s="180">
        <v>4</v>
      </c>
      <c r="B3033" s="180" t="s">
        <v>188</v>
      </c>
      <c r="C3033" s="180">
        <v>2020</v>
      </c>
      <c r="D3033" s="180">
        <v>7</v>
      </c>
      <c r="E3033" s="180" t="s">
        <v>285</v>
      </c>
      <c r="F3033" s="181">
        <v>10</v>
      </c>
      <c r="G3033" s="180" t="s">
        <v>239</v>
      </c>
      <c r="H3033" s="180">
        <v>903</v>
      </c>
      <c r="I3033" s="180" t="s">
        <v>240</v>
      </c>
      <c r="J3033" s="180" t="s">
        <v>122</v>
      </c>
      <c r="K3033" s="180" t="s">
        <v>231</v>
      </c>
      <c r="L3033" s="180">
        <v>4513</v>
      </c>
      <c r="M3033" s="180" t="s">
        <v>241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305</v>
      </c>
      <c r="U3033" s="182"/>
    </row>
    <row r="3034" spans="1:21" x14ac:dyDescent="0.35">
      <c r="A3034" s="180">
        <v>5</v>
      </c>
      <c r="B3034" s="180" t="s">
        <v>182</v>
      </c>
      <c r="C3034" s="180">
        <v>2020</v>
      </c>
      <c r="D3034" s="180">
        <v>7</v>
      </c>
      <c r="E3034" s="180" t="s">
        <v>285</v>
      </c>
      <c r="F3034" s="181">
        <v>6</v>
      </c>
      <c r="G3034" s="180" t="s">
        <v>193</v>
      </c>
      <c r="H3034" s="180">
        <v>615</v>
      </c>
      <c r="I3034" s="180" t="s">
        <v>293</v>
      </c>
      <c r="J3034" s="180" t="s">
        <v>124</v>
      </c>
      <c r="K3034" s="180" t="s">
        <v>262</v>
      </c>
      <c r="L3034" s="180">
        <v>4562</v>
      </c>
      <c r="M3034" s="180" t="s">
        <v>212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305</v>
      </c>
      <c r="U3034" s="182"/>
    </row>
    <row r="3035" spans="1:21" x14ac:dyDescent="0.35">
      <c r="A3035" s="180">
        <v>5</v>
      </c>
      <c r="B3035" s="180" t="s">
        <v>182</v>
      </c>
      <c r="C3035" s="180">
        <v>2020</v>
      </c>
      <c r="D3035" s="180">
        <v>7</v>
      </c>
      <c r="E3035" s="180" t="s">
        <v>285</v>
      </c>
      <c r="F3035" s="181">
        <v>6</v>
      </c>
      <c r="G3035" s="180" t="s">
        <v>193</v>
      </c>
      <c r="H3035" s="180">
        <v>606</v>
      </c>
      <c r="I3035" s="180" t="s">
        <v>280</v>
      </c>
      <c r="J3035" s="180" t="s">
        <v>131</v>
      </c>
      <c r="K3035" s="180" t="s">
        <v>281</v>
      </c>
      <c r="L3035" s="180">
        <v>700</v>
      </c>
      <c r="M3035" s="180" t="s">
        <v>194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305</v>
      </c>
      <c r="U3035" s="182"/>
    </row>
    <row r="3036" spans="1:21" x14ac:dyDescent="0.35">
      <c r="A3036" s="180">
        <v>4</v>
      </c>
      <c r="B3036" s="180" t="s">
        <v>188</v>
      </c>
      <c r="C3036" s="180">
        <v>2020</v>
      </c>
      <c r="D3036" s="180">
        <v>7</v>
      </c>
      <c r="E3036" s="180" t="s">
        <v>285</v>
      </c>
      <c r="F3036" s="181">
        <v>1</v>
      </c>
      <c r="G3036" s="180" t="s">
        <v>184</v>
      </c>
      <c r="H3036" s="180">
        <v>2</v>
      </c>
      <c r="I3036" s="180" t="s">
        <v>265</v>
      </c>
      <c r="J3036" s="180" t="s">
        <v>122</v>
      </c>
      <c r="K3036" s="180" t="s">
        <v>231</v>
      </c>
      <c r="L3036" s="180">
        <v>200</v>
      </c>
      <c r="M3036" s="180" t="s">
        <v>211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305</v>
      </c>
      <c r="U3036" s="182"/>
    </row>
    <row r="3037" spans="1:21" x14ac:dyDescent="0.35">
      <c r="A3037" s="180">
        <v>5</v>
      </c>
      <c r="B3037" s="180" t="s">
        <v>182</v>
      </c>
      <c r="C3037" s="180">
        <v>2020</v>
      </c>
      <c r="D3037" s="180">
        <v>7</v>
      </c>
      <c r="E3037" s="180" t="s">
        <v>285</v>
      </c>
      <c r="F3037" s="181">
        <v>1</v>
      </c>
      <c r="G3037" s="180" t="s">
        <v>184</v>
      </c>
      <c r="H3037" s="180">
        <v>903</v>
      </c>
      <c r="I3037" s="180" t="s">
        <v>240</v>
      </c>
      <c r="J3037" s="180" t="s">
        <v>122</v>
      </c>
      <c r="K3037" s="180" t="s">
        <v>231</v>
      </c>
      <c r="L3037" s="180">
        <v>4512</v>
      </c>
      <c r="M3037" s="180" t="s">
        <v>187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305</v>
      </c>
      <c r="U3037" s="182"/>
    </row>
    <row r="3038" spans="1:21" x14ac:dyDescent="0.35">
      <c r="A3038" s="180">
        <v>5</v>
      </c>
      <c r="B3038" s="180" t="s">
        <v>182</v>
      </c>
      <c r="C3038" s="180">
        <v>2020</v>
      </c>
      <c r="D3038" s="180">
        <v>7</v>
      </c>
      <c r="E3038" s="180" t="s">
        <v>285</v>
      </c>
      <c r="F3038" s="181">
        <v>10</v>
      </c>
      <c r="G3038" s="180" t="s">
        <v>239</v>
      </c>
      <c r="H3038" s="180">
        <v>602</v>
      </c>
      <c r="I3038" s="180" t="s">
        <v>247</v>
      </c>
      <c r="J3038" s="180" t="s">
        <v>126</v>
      </c>
      <c r="K3038" s="180" t="s">
        <v>198</v>
      </c>
      <c r="L3038" s="180">
        <v>207</v>
      </c>
      <c r="M3038" s="180" t="s">
        <v>244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305</v>
      </c>
      <c r="U3038" s="182"/>
    </row>
    <row r="3039" spans="1:21" x14ac:dyDescent="0.35">
      <c r="A3039" s="180">
        <v>5</v>
      </c>
      <c r="B3039" s="180" t="s">
        <v>182</v>
      </c>
      <c r="C3039" s="180">
        <v>2020</v>
      </c>
      <c r="D3039" s="180">
        <v>7</v>
      </c>
      <c r="E3039" s="180" t="s">
        <v>285</v>
      </c>
      <c r="F3039" s="181">
        <v>1</v>
      </c>
      <c r="G3039" s="180" t="s">
        <v>184</v>
      </c>
      <c r="H3039" s="180">
        <v>616</v>
      </c>
      <c r="I3039" s="180" t="s">
        <v>200</v>
      </c>
      <c r="J3039" s="180" t="s">
        <v>126</v>
      </c>
      <c r="K3039" s="180" t="s">
        <v>198</v>
      </c>
      <c r="L3039" s="180">
        <v>4512</v>
      </c>
      <c r="M3039" s="180" t="s">
        <v>187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305</v>
      </c>
      <c r="U3039" s="182"/>
    </row>
    <row r="3040" spans="1:21" x14ac:dyDescent="0.35">
      <c r="A3040" s="180">
        <v>5</v>
      </c>
      <c r="B3040" s="180" t="s">
        <v>182</v>
      </c>
      <c r="C3040" s="180">
        <v>2020</v>
      </c>
      <c r="D3040" s="180">
        <v>7</v>
      </c>
      <c r="E3040" s="180" t="s">
        <v>285</v>
      </c>
      <c r="F3040" s="181">
        <v>1</v>
      </c>
      <c r="G3040" s="180" t="s">
        <v>184</v>
      </c>
      <c r="H3040" s="180">
        <v>18</v>
      </c>
      <c r="I3040" s="180" t="s">
        <v>216</v>
      </c>
      <c r="J3040" s="180" t="s">
        <v>120</v>
      </c>
      <c r="K3040" s="180" t="s">
        <v>217</v>
      </c>
      <c r="L3040" s="180">
        <v>200</v>
      </c>
      <c r="M3040" s="180" t="s">
        <v>211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305</v>
      </c>
      <c r="U3040" s="182"/>
    </row>
    <row r="3041" spans="1:21" x14ac:dyDescent="0.35">
      <c r="A3041" s="180">
        <v>5</v>
      </c>
      <c r="B3041" s="180" t="s">
        <v>182</v>
      </c>
      <c r="C3041" s="180">
        <v>2020</v>
      </c>
      <c r="D3041" s="180">
        <v>7</v>
      </c>
      <c r="E3041" s="180" t="s">
        <v>285</v>
      </c>
      <c r="F3041" s="181">
        <v>5</v>
      </c>
      <c r="G3041" s="180" t="s">
        <v>196</v>
      </c>
      <c r="H3041" s="180">
        <v>954</v>
      </c>
      <c r="I3041" s="180" t="s">
        <v>238</v>
      </c>
      <c r="J3041" s="180" t="s">
        <v>120</v>
      </c>
      <c r="K3041" s="180" t="s">
        <v>217</v>
      </c>
      <c r="L3041" s="180">
        <v>4552</v>
      </c>
      <c r="M3041" s="180" t="s">
        <v>277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305</v>
      </c>
      <c r="U3041" s="182"/>
    </row>
    <row r="3042" spans="1:21" x14ac:dyDescent="0.35">
      <c r="A3042" s="180">
        <v>5</v>
      </c>
      <c r="B3042" s="180" t="s">
        <v>182</v>
      </c>
      <c r="C3042" s="180">
        <v>2020</v>
      </c>
      <c r="D3042" s="180">
        <v>7</v>
      </c>
      <c r="E3042" s="180" t="s">
        <v>285</v>
      </c>
      <c r="F3042" s="181">
        <v>6</v>
      </c>
      <c r="G3042" s="180" t="s">
        <v>193</v>
      </c>
      <c r="H3042" s="180">
        <v>950</v>
      </c>
      <c r="I3042" s="180" t="s">
        <v>185</v>
      </c>
      <c r="J3042" s="180" t="s">
        <v>116</v>
      </c>
      <c r="K3042" s="180" t="s">
        <v>186</v>
      </c>
      <c r="L3042" s="180">
        <v>4562</v>
      </c>
      <c r="M3042" s="180" t="s">
        <v>212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305</v>
      </c>
      <c r="U3042" s="182"/>
    </row>
    <row r="3043" spans="1:21" x14ac:dyDescent="0.35">
      <c r="A3043" s="180">
        <v>4</v>
      </c>
      <c r="B3043" s="180" t="s">
        <v>188</v>
      </c>
      <c r="C3043" s="180">
        <v>2020</v>
      </c>
      <c r="D3043" s="180">
        <v>7</v>
      </c>
      <c r="E3043" s="180" t="s">
        <v>285</v>
      </c>
      <c r="F3043" s="181">
        <v>1</v>
      </c>
      <c r="G3043" s="180" t="s">
        <v>184</v>
      </c>
      <c r="H3043" s="180">
        <v>950</v>
      </c>
      <c r="I3043" s="180" t="s">
        <v>185</v>
      </c>
      <c r="J3043" s="180" t="s">
        <v>116</v>
      </c>
      <c r="K3043" s="180" t="s">
        <v>186</v>
      </c>
      <c r="L3043" s="180">
        <v>4512</v>
      </c>
      <c r="M3043" s="180" t="s">
        <v>187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305</v>
      </c>
      <c r="U3043" s="182"/>
    </row>
    <row r="3044" spans="1:21" x14ac:dyDescent="0.35">
      <c r="A3044" s="180">
        <v>4</v>
      </c>
      <c r="B3044" s="180" t="s">
        <v>188</v>
      </c>
      <c r="C3044" s="180">
        <v>2020</v>
      </c>
      <c r="D3044" s="180">
        <v>7</v>
      </c>
      <c r="E3044" s="180" t="s">
        <v>285</v>
      </c>
      <c r="F3044" s="181">
        <v>3</v>
      </c>
      <c r="G3044" s="180" t="s">
        <v>190</v>
      </c>
      <c r="H3044" s="180">
        <v>15</v>
      </c>
      <c r="I3044" s="180" t="s">
        <v>253</v>
      </c>
      <c r="J3044" s="180" t="s">
        <v>119</v>
      </c>
      <c r="K3044" s="180" t="s">
        <v>215</v>
      </c>
      <c r="L3044" s="180">
        <v>300</v>
      </c>
      <c r="M3044" s="180" t="s">
        <v>192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305</v>
      </c>
      <c r="U3044" s="182"/>
    </row>
    <row r="3045" spans="1:21" x14ac:dyDescent="0.35">
      <c r="A3045" s="180">
        <v>4</v>
      </c>
      <c r="B3045" s="180" t="s">
        <v>188</v>
      </c>
      <c r="C3045" s="180">
        <v>2020</v>
      </c>
      <c r="D3045" s="180">
        <v>7</v>
      </c>
      <c r="E3045" s="180" t="s">
        <v>285</v>
      </c>
      <c r="F3045" s="181">
        <v>1</v>
      </c>
      <c r="G3045" s="180" t="s">
        <v>184</v>
      </c>
      <c r="H3045" s="180">
        <v>953</v>
      </c>
      <c r="I3045" s="180" t="s">
        <v>214</v>
      </c>
      <c r="J3045" s="180" t="s">
        <v>119</v>
      </c>
      <c r="K3045" s="180" t="s">
        <v>215</v>
      </c>
      <c r="L3045" s="180">
        <v>4512</v>
      </c>
      <c r="M3045" s="180" t="s">
        <v>187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305</v>
      </c>
      <c r="U3045" s="182"/>
    </row>
    <row r="3046" spans="1:21" x14ac:dyDescent="0.35">
      <c r="A3046" s="180">
        <v>5</v>
      </c>
      <c r="B3046" s="180" t="s">
        <v>182</v>
      </c>
      <c r="C3046" s="180">
        <v>2020</v>
      </c>
      <c r="D3046" s="180">
        <v>7</v>
      </c>
      <c r="E3046" s="180" t="s">
        <v>285</v>
      </c>
      <c r="F3046" s="181">
        <v>5</v>
      </c>
      <c r="G3046" s="180" t="s">
        <v>196</v>
      </c>
      <c r="H3046" s="180">
        <v>5</v>
      </c>
      <c r="I3046" s="180" t="s">
        <v>191</v>
      </c>
      <c r="J3046" s="180" t="s">
        <v>116</v>
      </c>
      <c r="K3046" s="180" t="s">
        <v>186</v>
      </c>
      <c r="L3046" s="180">
        <v>460</v>
      </c>
      <c r="M3046" s="180" t="s">
        <v>199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305</v>
      </c>
      <c r="U3046" s="182"/>
    </row>
    <row r="3047" spans="1:21" x14ac:dyDescent="0.35">
      <c r="A3047" s="180">
        <v>5</v>
      </c>
      <c r="B3047" s="180" t="s">
        <v>182</v>
      </c>
      <c r="C3047" s="180">
        <v>2020</v>
      </c>
      <c r="D3047" s="180">
        <v>7</v>
      </c>
      <c r="E3047" s="180" t="s">
        <v>285</v>
      </c>
      <c r="F3047" s="181">
        <v>10</v>
      </c>
      <c r="G3047" s="180" t="s">
        <v>239</v>
      </c>
      <c r="H3047" s="180">
        <v>5</v>
      </c>
      <c r="I3047" s="180" t="s">
        <v>191</v>
      </c>
      <c r="J3047" s="180" t="s">
        <v>116</v>
      </c>
      <c r="K3047" s="180" t="s">
        <v>186</v>
      </c>
      <c r="L3047" s="180">
        <v>207</v>
      </c>
      <c r="M3047" s="180" t="s">
        <v>244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305</v>
      </c>
      <c r="U3047" s="182"/>
    </row>
    <row r="3048" spans="1:21" x14ac:dyDescent="0.35">
      <c r="A3048" s="180">
        <v>5</v>
      </c>
      <c r="B3048" s="180" t="s">
        <v>182</v>
      </c>
      <c r="C3048" s="180">
        <v>2020</v>
      </c>
      <c r="D3048" s="180">
        <v>7</v>
      </c>
      <c r="E3048" s="180" t="s">
        <v>285</v>
      </c>
      <c r="F3048" s="181">
        <v>6</v>
      </c>
      <c r="G3048" s="180" t="s">
        <v>193</v>
      </c>
      <c r="H3048" s="180">
        <v>626</v>
      </c>
      <c r="I3048" s="180" t="s">
        <v>269</v>
      </c>
      <c r="J3048" s="180" t="s">
        <v>133</v>
      </c>
      <c r="K3048" s="180" t="s">
        <v>213</v>
      </c>
      <c r="L3048" s="180">
        <v>700</v>
      </c>
      <c r="M3048" s="180" t="s">
        <v>194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305</v>
      </c>
      <c r="U3048" s="182"/>
    </row>
    <row r="3049" spans="1:21" x14ac:dyDescent="0.35">
      <c r="A3049" s="180">
        <v>5</v>
      </c>
      <c r="B3049" s="180" t="s">
        <v>182</v>
      </c>
      <c r="C3049" s="180">
        <v>2020</v>
      </c>
      <c r="D3049" s="180">
        <v>7</v>
      </c>
      <c r="E3049" s="180" t="s">
        <v>285</v>
      </c>
      <c r="F3049" s="181">
        <v>5</v>
      </c>
      <c r="G3049" s="180" t="s">
        <v>196</v>
      </c>
      <c r="H3049" s="180">
        <v>710</v>
      </c>
      <c r="I3049" s="180" t="s">
        <v>221</v>
      </c>
      <c r="J3049" s="180" t="s">
        <v>208</v>
      </c>
      <c r="K3049" s="180" t="s">
        <v>209</v>
      </c>
      <c r="L3049" s="180">
        <v>4552</v>
      </c>
      <c r="M3049" s="180" t="s">
        <v>277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305</v>
      </c>
      <c r="U3049" s="182"/>
    </row>
    <row r="3050" spans="1:21" x14ac:dyDescent="0.35">
      <c r="A3050" s="180">
        <v>5</v>
      </c>
      <c r="B3050" s="180" t="s">
        <v>182</v>
      </c>
      <c r="C3050" s="180">
        <v>2020</v>
      </c>
      <c r="D3050" s="180">
        <v>7</v>
      </c>
      <c r="E3050" s="180" t="s">
        <v>285</v>
      </c>
      <c r="F3050" s="181">
        <v>6</v>
      </c>
      <c r="G3050" s="180" t="s">
        <v>193</v>
      </c>
      <c r="H3050" s="180">
        <v>617</v>
      </c>
      <c r="I3050" s="180" t="s">
        <v>288</v>
      </c>
      <c r="J3050" s="180" t="s">
        <v>289</v>
      </c>
      <c r="K3050" s="180" t="s">
        <v>290</v>
      </c>
      <c r="L3050" s="180">
        <v>4562</v>
      </c>
      <c r="M3050" s="180" t="s">
        <v>212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305</v>
      </c>
      <c r="U3050" s="182"/>
    </row>
    <row r="3051" spans="1:21" x14ac:dyDescent="0.35">
      <c r="A3051" s="180">
        <v>5</v>
      </c>
      <c r="B3051" s="180" t="s">
        <v>182</v>
      </c>
      <c r="C3051" s="180">
        <v>2020</v>
      </c>
      <c r="D3051" s="180">
        <v>7</v>
      </c>
      <c r="E3051" s="180" t="s">
        <v>285</v>
      </c>
      <c r="F3051" s="181">
        <v>6</v>
      </c>
      <c r="G3051" s="180" t="s">
        <v>193</v>
      </c>
      <c r="H3051" s="180">
        <v>618</v>
      </c>
      <c r="I3051" s="180" t="s">
        <v>295</v>
      </c>
      <c r="J3051" s="180" t="s">
        <v>131</v>
      </c>
      <c r="K3051" s="180" t="s">
        <v>281</v>
      </c>
      <c r="L3051" s="180">
        <v>4562</v>
      </c>
      <c r="M3051" s="180" t="s">
        <v>212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305</v>
      </c>
      <c r="U3051" s="182"/>
    </row>
    <row r="3052" spans="1:21" x14ac:dyDescent="0.35">
      <c r="A3052" s="180">
        <v>4</v>
      </c>
      <c r="B3052" s="180" t="s">
        <v>188</v>
      </c>
      <c r="C3052" s="180">
        <v>2020</v>
      </c>
      <c r="D3052" s="180">
        <v>7</v>
      </c>
      <c r="E3052" s="180" t="s">
        <v>285</v>
      </c>
      <c r="F3052" s="181">
        <v>6</v>
      </c>
      <c r="G3052" s="180" t="s">
        <v>193</v>
      </c>
      <c r="H3052" s="180">
        <v>624</v>
      </c>
      <c r="I3052" s="180" t="s">
        <v>227</v>
      </c>
      <c r="J3052" s="180" t="s">
        <v>125</v>
      </c>
      <c r="K3052" s="180" t="s">
        <v>228</v>
      </c>
      <c r="L3052" s="180">
        <v>4562</v>
      </c>
      <c r="M3052" s="180" t="s">
        <v>212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305</v>
      </c>
      <c r="U3052" s="182"/>
    </row>
    <row r="3053" spans="1:21" x14ac:dyDescent="0.35">
      <c r="A3053" s="180">
        <v>5</v>
      </c>
      <c r="B3053" s="180" t="s">
        <v>182</v>
      </c>
      <c r="C3053" s="180">
        <v>2020</v>
      </c>
      <c r="D3053" s="180">
        <v>7</v>
      </c>
      <c r="E3053" s="180" t="s">
        <v>285</v>
      </c>
      <c r="F3053" s="181">
        <v>3</v>
      </c>
      <c r="G3053" s="180" t="s">
        <v>190</v>
      </c>
      <c r="H3053" s="180">
        <v>700</v>
      </c>
      <c r="I3053" s="180" t="s">
        <v>274</v>
      </c>
      <c r="J3053" s="180" t="s">
        <v>208</v>
      </c>
      <c r="K3053" s="180" t="s">
        <v>209</v>
      </c>
      <c r="L3053" s="180">
        <v>300</v>
      </c>
      <c r="M3053" s="180" t="s">
        <v>192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305</v>
      </c>
      <c r="U3053" s="182"/>
    </row>
    <row r="3054" spans="1:21" x14ac:dyDescent="0.35">
      <c r="A3054" s="180">
        <v>5</v>
      </c>
      <c r="B3054" s="180" t="s">
        <v>182</v>
      </c>
      <c r="C3054" s="180">
        <v>2020</v>
      </c>
      <c r="D3054" s="180">
        <v>7</v>
      </c>
      <c r="E3054" s="180" t="s">
        <v>285</v>
      </c>
      <c r="F3054" s="181">
        <v>72</v>
      </c>
      <c r="G3054" s="180" t="s">
        <v>213</v>
      </c>
      <c r="H3054" s="180">
        <v>1</v>
      </c>
      <c r="I3054" s="180" t="s">
        <v>230</v>
      </c>
      <c r="J3054" s="180" t="s">
        <v>122</v>
      </c>
      <c r="K3054" s="180" t="s">
        <v>231</v>
      </c>
      <c r="L3054" s="180">
        <v>1572</v>
      </c>
      <c r="M3054" s="180" t="s">
        <v>232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305</v>
      </c>
      <c r="U3054" s="182"/>
    </row>
    <row r="3055" spans="1:21" x14ac:dyDescent="0.35">
      <c r="A3055" s="180">
        <v>5</v>
      </c>
      <c r="B3055" s="180" t="s">
        <v>182</v>
      </c>
      <c r="C3055" s="180">
        <v>2020</v>
      </c>
      <c r="D3055" s="180">
        <v>7</v>
      </c>
      <c r="E3055" s="180" t="s">
        <v>285</v>
      </c>
      <c r="F3055" s="181">
        <v>1</v>
      </c>
      <c r="G3055" s="180" t="s">
        <v>184</v>
      </c>
      <c r="H3055" s="180">
        <v>6</v>
      </c>
      <c r="I3055" s="180" t="s">
        <v>257</v>
      </c>
      <c r="J3055" s="180" t="s">
        <v>123</v>
      </c>
      <c r="K3055" s="180" t="s">
        <v>243</v>
      </c>
      <c r="L3055" s="180">
        <v>200</v>
      </c>
      <c r="M3055" s="180" t="s">
        <v>211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305</v>
      </c>
      <c r="U3055" s="182"/>
    </row>
    <row r="3056" spans="1:21" x14ac:dyDescent="0.35">
      <c r="A3056" s="180">
        <v>4</v>
      </c>
      <c r="B3056" s="180" t="s">
        <v>188</v>
      </c>
      <c r="C3056" s="180">
        <v>2020</v>
      </c>
      <c r="D3056" s="180">
        <v>7</v>
      </c>
      <c r="E3056" s="180" t="s">
        <v>285</v>
      </c>
      <c r="F3056" s="181">
        <v>3</v>
      </c>
      <c r="G3056" s="180" t="s">
        <v>190</v>
      </c>
      <c r="H3056" s="180">
        <v>18</v>
      </c>
      <c r="I3056" s="180" t="s">
        <v>216</v>
      </c>
      <c r="J3056" s="180" t="s">
        <v>120</v>
      </c>
      <c r="K3056" s="180" t="s">
        <v>217</v>
      </c>
      <c r="L3056" s="180">
        <v>300</v>
      </c>
      <c r="M3056" s="180" t="s">
        <v>192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305</v>
      </c>
      <c r="U3056" s="182"/>
    </row>
    <row r="3057" spans="1:21" x14ac:dyDescent="0.35">
      <c r="A3057" s="180">
        <v>5</v>
      </c>
      <c r="B3057" s="180" t="s">
        <v>182</v>
      </c>
      <c r="C3057" s="180">
        <v>2020</v>
      </c>
      <c r="D3057" s="180">
        <v>7</v>
      </c>
      <c r="E3057" s="180" t="s">
        <v>285</v>
      </c>
      <c r="F3057" s="181">
        <v>79</v>
      </c>
      <c r="G3057" s="180" t="s">
        <v>213</v>
      </c>
      <c r="H3057" s="180">
        <v>18</v>
      </c>
      <c r="I3057" s="180" t="s">
        <v>216</v>
      </c>
      <c r="J3057" s="180" t="s">
        <v>120</v>
      </c>
      <c r="K3057" s="180" t="s">
        <v>217</v>
      </c>
      <c r="L3057" s="180">
        <v>1579</v>
      </c>
      <c r="M3057" s="180" t="s">
        <v>272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305</v>
      </c>
      <c r="U3057" s="182"/>
    </row>
    <row r="3058" spans="1:21" x14ac:dyDescent="0.35">
      <c r="A3058" s="180">
        <v>5</v>
      </c>
      <c r="B3058" s="180" t="s">
        <v>182</v>
      </c>
      <c r="C3058" s="180">
        <v>2020</v>
      </c>
      <c r="D3058" s="180">
        <v>7</v>
      </c>
      <c r="E3058" s="180" t="s">
        <v>285</v>
      </c>
      <c r="F3058" s="181">
        <v>79</v>
      </c>
      <c r="G3058" s="180" t="s">
        <v>213</v>
      </c>
      <c r="H3058" s="180">
        <v>951</v>
      </c>
      <c r="I3058" s="180" t="s">
        <v>251</v>
      </c>
      <c r="J3058" s="180" t="s">
        <v>127</v>
      </c>
      <c r="K3058" s="180" t="s">
        <v>250</v>
      </c>
      <c r="L3058" s="180">
        <v>4579</v>
      </c>
      <c r="M3058" s="180" t="s">
        <v>222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305</v>
      </c>
      <c r="U3058" s="182"/>
    </row>
    <row r="3059" spans="1:21" x14ac:dyDescent="0.35">
      <c r="A3059" s="180">
        <v>5</v>
      </c>
      <c r="B3059" s="180" t="s">
        <v>182</v>
      </c>
      <c r="C3059" s="180">
        <v>2020</v>
      </c>
      <c r="D3059" s="180">
        <v>7</v>
      </c>
      <c r="E3059" s="180" t="s">
        <v>285</v>
      </c>
      <c r="F3059" s="181">
        <v>3</v>
      </c>
      <c r="G3059" s="180" t="s">
        <v>190</v>
      </c>
      <c r="H3059" s="180">
        <v>19</v>
      </c>
      <c r="I3059" s="180" t="s">
        <v>263</v>
      </c>
      <c r="J3059" s="180" t="s">
        <v>128</v>
      </c>
      <c r="K3059" s="180" t="s">
        <v>264</v>
      </c>
      <c r="L3059" s="180">
        <v>300</v>
      </c>
      <c r="M3059" s="180" t="s">
        <v>192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305</v>
      </c>
      <c r="U3059" s="182"/>
    </row>
    <row r="3060" spans="1:21" x14ac:dyDescent="0.35">
      <c r="A3060" s="180">
        <v>5</v>
      </c>
      <c r="B3060" s="180" t="s">
        <v>182</v>
      </c>
      <c r="C3060" s="180">
        <v>2020</v>
      </c>
      <c r="D3060" s="180">
        <v>7</v>
      </c>
      <c r="E3060" s="180" t="s">
        <v>285</v>
      </c>
      <c r="F3060" s="181">
        <v>3</v>
      </c>
      <c r="G3060" s="180" t="s">
        <v>190</v>
      </c>
      <c r="H3060" s="180">
        <v>8</v>
      </c>
      <c r="I3060" s="180" t="s">
        <v>249</v>
      </c>
      <c r="J3060" s="180" t="s">
        <v>127</v>
      </c>
      <c r="K3060" s="180" t="s">
        <v>250</v>
      </c>
      <c r="L3060" s="180">
        <v>300</v>
      </c>
      <c r="M3060" s="180" t="s">
        <v>192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305</v>
      </c>
      <c r="U3060" s="182"/>
    </row>
    <row r="3061" spans="1:21" x14ac:dyDescent="0.35">
      <c r="A3061" s="180">
        <v>5</v>
      </c>
      <c r="B3061" s="180" t="s">
        <v>182</v>
      </c>
      <c r="C3061" s="180">
        <v>2020</v>
      </c>
      <c r="D3061" s="180">
        <v>7</v>
      </c>
      <c r="E3061" s="180" t="s">
        <v>285</v>
      </c>
      <c r="F3061" s="181">
        <v>3</v>
      </c>
      <c r="G3061" s="180" t="s">
        <v>190</v>
      </c>
      <c r="H3061" s="180">
        <v>950</v>
      </c>
      <c r="I3061" s="180" t="s">
        <v>185</v>
      </c>
      <c r="J3061" s="180" t="s">
        <v>116</v>
      </c>
      <c r="K3061" s="180" t="s">
        <v>186</v>
      </c>
      <c r="L3061" s="180">
        <v>4532</v>
      </c>
      <c r="M3061" s="180" t="s">
        <v>201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305</v>
      </c>
      <c r="U3061" s="182"/>
    </row>
    <row r="3062" spans="1:21" x14ac:dyDescent="0.35">
      <c r="A3062" s="180">
        <v>4</v>
      </c>
      <c r="B3062" s="180" t="s">
        <v>188</v>
      </c>
      <c r="C3062" s="180">
        <v>2020</v>
      </c>
      <c r="D3062" s="180">
        <v>7</v>
      </c>
      <c r="E3062" s="180" t="s">
        <v>285</v>
      </c>
      <c r="F3062" s="181">
        <v>5</v>
      </c>
      <c r="G3062" s="180" t="s">
        <v>196</v>
      </c>
      <c r="H3062" s="180">
        <v>950</v>
      </c>
      <c r="I3062" s="180" t="s">
        <v>185</v>
      </c>
      <c r="J3062" s="180" t="s">
        <v>116</v>
      </c>
      <c r="K3062" s="180" t="s">
        <v>186</v>
      </c>
      <c r="L3062" s="180">
        <v>4552</v>
      </c>
      <c r="M3062" s="180" t="s">
        <v>277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305</v>
      </c>
      <c r="U3062" s="182"/>
    </row>
    <row r="3063" spans="1:21" x14ac:dyDescent="0.35">
      <c r="A3063" s="180">
        <v>5</v>
      </c>
      <c r="B3063" s="180" t="s">
        <v>182</v>
      </c>
      <c r="C3063" s="180">
        <v>2020</v>
      </c>
      <c r="D3063" s="180">
        <v>7</v>
      </c>
      <c r="E3063" s="180" t="s">
        <v>285</v>
      </c>
      <c r="F3063" s="181">
        <v>10</v>
      </c>
      <c r="G3063" s="180" t="s">
        <v>239</v>
      </c>
      <c r="H3063" s="180">
        <v>950</v>
      </c>
      <c r="I3063" s="180" t="s">
        <v>185</v>
      </c>
      <c r="J3063" s="180" t="s">
        <v>116</v>
      </c>
      <c r="K3063" s="180" t="s">
        <v>186</v>
      </c>
      <c r="L3063" s="180">
        <v>4513</v>
      </c>
      <c r="M3063" s="180" t="s">
        <v>241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305</v>
      </c>
      <c r="U3063" s="182"/>
    </row>
    <row r="3064" spans="1:21" x14ac:dyDescent="0.35">
      <c r="A3064" s="180">
        <v>4</v>
      </c>
      <c r="B3064" s="180" t="s">
        <v>188</v>
      </c>
      <c r="C3064" s="180">
        <v>2020</v>
      </c>
      <c r="D3064" s="180">
        <v>7</v>
      </c>
      <c r="E3064" s="180" t="s">
        <v>285</v>
      </c>
      <c r="F3064" s="181">
        <v>1</v>
      </c>
      <c r="G3064" s="180" t="s">
        <v>184</v>
      </c>
      <c r="H3064" s="180">
        <v>10</v>
      </c>
      <c r="I3064" s="180" t="s">
        <v>252</v>
      </c>
      <c r="J3064" s="180" t="s">
        <v>119</v>
      </c>
      <c r="K3064" s="180" t="s">
        <v>215</v>
      </c>
      <c r="L3064" s="180">
        <v>200</v>
      </c>
      <c r="M3064" s="180" t="s">
        <v>211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305</v>
      </c>
      <c r="U3064" s="182"/>
    </row>
    <row r="3065" spans="1:21" x14ac:dyDescent="0.35">
      <c r="A3065" s="180">
        <v>4</v>
      </c>
      <c r="B3065" s="180" t="s">
        <v>188</v>
      </c>
      <c r="C3065" s="180">
        <v>2020</v>
      </c>
      <c r="D3065" s="180">
        <v>7</v>
      </c>
      <c r="E3065" s="180" t="s">
        <v>285</v>
      </c>
      <c r="F3065" s="181">
        <v>3</v>
      </c>
      <c r="G3065" s="180" t="s">
        <v>190</v>
      </c>
      <c r="H3065" s="180">
        <v>10</v>
      </c>
      <c r="I3065" s="180" t="s">
        <v>252</v>
      </c>
      <c r="J3065" s="180" t="s">
        <v>119</v>
      </c>
      <c r="K3065" s="180" t="s">
        <v>215</v>
      </c>
      <c r="L3065" s="180">
        <v>300</v>
      </c>
      <c r="M3065" s="180" t="s">
        <v>192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305</v>
      </c>
      <c r="U3065" s="182"/>
    </row>
    <row r="3066" spans="1:21" x14ac:dyDescent="0.35">
      <c r="A3066" s="180">
        <v>5</v>
      </c>
      <c r="B3066" s="180" t="s">
        <v>182</v>
      </c>
      <c r="C3066" s="180">
        <v>2020</v>
      </c>
      <c r="D3066" s="180">
        <v>7</v>
      </c>
      <c r="E3066" s="180" t="s">
        <v>285</v>
      </c>
      <c r="F3066" s="181">
        <v>79</v>
      </c>
      <c r="G3066" s="180" t="s">
        <v>213</v>
      </c>
      <c r="H3066" s="180">
        <v>5</v>
      </c>
      <c r="I3066" s="180" t="s">
        <v>191</v>
      </c>
      <c r="J3066" s="180" t="s">
        <v>116</v>
      </c>
      <c r="K3066" s="180" t="s">
        <v>186</v>
      </c>
      <c r="L3066" s="180">
        <v>1579</v>
      </c>
      <c r="M3066" s="180" t="s">
        <v>272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305</v>
      </c>
      <c r="U3066" s="182"/>
    </row>
    <row r="3067" spans="1:21" x14ac:dyDescent="0.35">
      <c r="A3067" s="180">
        <v>5</v>
      </c>
      <c r="B3067" s="180" t="s">
        <v>182</v>
      </c>
      <c r="C3067" s="180">
        <v>2020</v>
      </c>
      <c r="D3067" s="180">
        <v>7</v>
      </c>
      <c r="E3067" s="180" t="s">
        <v>285</v>
      </c>
      <c r="F3067" s="181">
        <v>6</v>
      </c>
      <c r="G3067" s="180" t="s">
        <v>193</v>
      </c>
      <c r="H3067" s="180">
        <v>616</v>
      </c>
      <c r="I3067" s="180" t="s">
        <v>200</v>
      </c>
      <c r="J3067" s="180" t="s">
        <v>126</v>
      </c>
      <c r="K3067" s="180" t="s">
        <v>198</v>
      </c>
      <c r="L3067" s="180">
        <v>4562</v>
      </c>
      <c r="M3067" s="180" t="s">
        <v>212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305</v>
      </c>
      <c r="U3067" s="182"/>
    </row>
    <row r="3068" spans="1:21" x14ac:dyDescent="0.35">
      <c r="A3068" s="180">
        <v>5</v>
      </c>
      <c r="B3068" s="180" t="s">
        <v>182</v>
      </c>
      <c r="C3068" s="180">
        <v>2020</v>
      </c>
      <c r="D3068" s="180">
        <v>7</v>
      </c>
      <c r="E3068" s="180" t="s">
        <v>285</v>
      </c>
      <c r="F3068" s="181">
        <v>5</v>
      </c>
      <c r="G3068" s="180" t="s">
        <v>196</v>
      </c>
      <c r="H3068" s="180">
        <v>701</v>
      </c>
      <c r="I3068" s="180" t="s">
        <v>207</v>
      </c>
      <c r="J3068" s="180" t="s">
        <v>208</v>
      </c>
      <c r="K3068" s="180" t="s">
        <v>209</v>
      </c>
      <c r="L3068" s="180">
        <v>460</v>
      </c>
      <c r="M3068" s="180" t="s">
        <v>199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305</v>
      </c>
      <c r="U3068" s="182"/>
    </row>
    <row r="3069" spans="1:21" x14ac:dyDescent="0.35">
      <c r="A3069" s="180">
        <v>5</v>
      </c>
      <c r="B3069" s="180" t="s">
        <v>182</v>
      </c>
      <c r="C3069" s="180">
        <v>2020</v>
      </c>
      <c r="D3069" s="180">
        <v>7</v>
      </c>
      <c r="E3069" s="180" t="s">
        <v>285</v>
      </c>
      <c r="F3069" s="181">
        <v>75</v>
      </c>
      <c r="G3069" s="180" t="s">
        <v>213</v>
      </c>
      <c r="H3069" s="180">
        <v>701</v>
      </c>
      <c r="I3069" s="180" t="s">
        <v>207</v>
      </c>
      <c r="J3069" s="180" t="s">
        <v>208</v>
      </c>
      <c r="K3069" s="180" t="s">
        <v>209</v>
      </c>
      <c r="L3069" s="180">
        <v>1575</v>
      </c>
      <c r="M3069" s="180" t="s">
        <v>219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305</v>
      </c>
      <c r="U3069" s="182"/>
    </row>
    <row r="3070" spans="1:21" x14ac:dyDescent="0.35">
      <c r="A3070" s="180">
        <v>5</v>
      </c>
      <c r="B3070" s="180" t="s">
        <v>182</v>
      </c>
      <c r="C3070" s="180">
        <v>2020</v>
      </c>
      <c r="D3070" s="180">
        <v>7</v>
      </c>
      <c r="E3070" s="180" t="s">
        <v>285</v>
      </c>
      <c r="F3070" s="181">
        <v>6</v>
      </c>
      <c r="G3070" s="180" t="s">
        <v>193</v>
      </c>
      <c r="H3070" s="180">
        <v>607</v>
      </c>
      <c r="I3070" s="180" t="s">
        <v>294</v>
      </c>
      <c r="J3070" s="180" t="s">
        <v>131</v>
      </c>
      <c r="K3070" s="180" t="s">
        <v>281</v>
      </c>
      <c r="L3070" s="180">
        <v>700</v>
      </c>
      <c r="M3070" s="180" t="s">
        <v>194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305</v>
      </c>
      <c r="U3070" s="182"/>
    </row>
    <row r="3071" spans="1:21" x14ac:dyDescent="0.35">
      <c r="A3071" s="180">
        <v>5</v>
      </c>
      <c r="B3071" s="180" t="s">
        <v>182</v>
      </c>
      <c r="C3071" s="180">
        <v>2020</v>
      </c>
      <c r="D3071" s="180">
        <v>7</v>
      </c>
      <c r="E3071" s="180" t="s">
        <v>285</v>
      </c>
      <c r="F3071" s="181">
        <v>6</v>
      </c>
      <c r="G3071" s="180" t="s">
        <v>193</v>
      </c>
      <c r="H3071" s="180">
        <v>624</v>
      </c>
      <c r="I3071" s="180" t="s">
        <v>227</v>
      </c>
      <c r="J3071" s="180" t="s">
        <v>125</v>
      </c>
      <c r="K3071" s="180" t="s">
        <v>228</v>
      </c>
      <c r="L3071" s="180">
        <v>4562</v>
      </c>
      <c r="M3071" s="180" t="s">
        <v>212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305</v>
      </c>
      <c r="U3071" s="182"/>
    </row>
    <row r="3072" spans="1:21" x14ac:dyDescent="0.35">
      <c r="A3072" s="180">
        <v>4</v>
      </c>
      <c r="B3072" s="180" t="s">
        <v>188</v>
      </c>
      <c r="C3072" s="180">
        <v>2020</v>
      </c>
      <c r="D3072" s="180">
        <v>7</v>
      </c>
      <c r="E3072" s="180" t="s">
        <v>285</v>
      </c>
      <c r="F3072" s="181">
        <v>10</v>
      </c>
      <c r="G3072" s="180" t="s">
        <v>239</v>
      </c>
      <c r="H3072" s="180">
        <v>905</v>
      </c>
      <c r="I3072" s="180" t="s">
        <v>273</v>
      </c>
      <c r="J3072" s="180" t="s">
        <v>123</v>
      </c>
      <c r="K3072" s="180" t="s">
        <v>243</v>
      </c>
      <c r="L3072" s="180">
        <v>4513</v>
      </c>
      <c r="M3072" s="180" t="s">
        <v>241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305</v>
      </c>
      <c r="U3072" s="182"/>
    </row>
    <row r="3073" spans="1:21" x14ac:dyDescent="0.35">
      <c r="A3073" s="180">
        <v>5</v>
      </c>
      <c r="B3073" s="180" t="s">
        <v>182</v>
      </c>
      <c r="C3073" s="180">
        <v>2020</v>
      </c>
      <c r="D3073" s="180">
        <v>7</v>
      </c>
      <c r="E3073" s="180" t="s">
        <v>285</v>
      </c>
      <c r="F3073" s="181">
        <v>10</v>
      </c>
      <c r="G3073" s="180" t="s">
        <v>239</v>
      </c>
      <c r="H3073" s="180">
        <v>7</v>
      </c>
      <c r="I3073" s="180" t="s">
        <v>242</v>
      </c>
      <c r="J3073" s="180" t="s">
        <v>123</v>
      </c>
      <c r="K3073" s="180" t="s">
        <v>243</v>
      </c>
      <c r="L3073" s="180">
        <v>207</v>
      </c>
      <c r="M3073" s="180" t="s">
        <v>244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305</v>
      </c>
      <c r="U3073" s="182"/>
    </row>
    <row r="3074" spans="1:21" x14ac:dyDescent="0.35">
      <c r="A3074" s="180">
        <v>5</v>
      </c>
      <c r="B3074" s="180" t="s">
        <v>182</v>
      </c>
      <c r="C3074" s="180">
        <v>2020</v>
      </c>
      <c r="D3074" s="180">
        <v>7</v>
      </c>
      <c r="E3074" s="180" t="s">
        <v>285</v>
      </c>
      <c r="F3074" s="181">
        <v>5</v>
      </c>
      <c r="G3074" s="180" t="s">
        <v>196</v>
      </c>
      <c r="H3074" s="180">
        <v>616</v>
      </c>
      <c r="I3074" s="180" t="s">
        <v>200</v>
      </c>
      <c r="J3074" s="180" t="s">
        <v>126</v>
      </c>
      <c r="K3074" s="180" t="s">
        <v>198</v>
      </c>
      <c r="L3074" s="180">
        <v>4552</v>
      </c>
      <c r="M3074" s="180" t="s">
        <v>277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305</v>
      </c>
      <c r="U3074" s="182"/>
    </row>
    <row r="3075" spans="1:21" x14ac:dyDescent="0.35">
      <c r="A3075" s="180">
        <v>5</v>
      </c>
      <c r="B3075" s="180" t="s">
        <v>182</v>
      </c>
      <c r="C3075" s="180">
        <v>2020</v>
      </c>
      <c r="D3075" s="180">
        <v>7</v>
      </c>
      <c r="E3075" s="180" t="s">
        <v>285</v>
      </c>
      <c r="F3075" s="181">
        <v>1</v>
      </c>
      <c r="G3075" s="180" t="s">
        <v>184</v>
      </c>
      <c r="H3075" s="180">
        <v>1</v>
      </c>
      <c r="I3075" s="180" t="s">
        <v>230</v>
      </c>
      <c r="J3075" s="180" t="s">
        <v>122</v>
      </c>
      <c r="K3075" s="180" t="s">
        <v>231</v>
      </c>
      <c r="L3075" s="180">
        <v>200</v>
      </c>
      <c r="M3075" s="180" t="s">
        <v>211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305</v>
      </c>
      <c r="U3075" s="182"/>
    </row>
    <row r="3076" spans="1:21" x14ac:dyDescent="0.35">
      <c r="A3076" s="180">
        <v>4</v>
      </c>
      <c r="B3076" s="180" t="s">
        <v>188</v>
      </c>
      <c r="C3076" s="180">
        <v>2020</v>
      </c>
      <c r="D3076" s="180">
        <v>7</v>
      </c>
      <c r="E3076" s="180" t="s">
        <v>285</v>
      </c>
      <c r="F3076" s="181">
        <v>1</v>
      </c>
      <c r="G3076" s="180" t="s">
        <v>184</v>
      </c>
      <c r="H3076" s="180">
        <v>6</v>
      </c>
      <c r="I3076" s="180" t="s">
        <v>257</v>
      </c>
      <c r="J3076" s="180" t="s">
        <v>123</v>
      </c>
      <c r="K3076" s="180" t="s">
        <v>243</v>
      </c>
      <c r="L3076" s="180">
        <v>200</v>
      </c>
      <c r="M3076" s="180" t="s">
        <v>211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305</v>
      </c>
      <c r="U3076" s="182"/>
    </row>
    <row r="3077" spans="1:21" x14ac:dyDescent="0.35">
      <c r="A3077" s="180">
        <v>5</v>
      </c>
      <c r="B3077" s="180" t="s">
        <v>182</v>
      </c>
      <c r="C3077" s="180">
        <v>2020</v>
      </c>
      <c r="D3077" s="180">
        <v>7</v>
      </c>
      <c r="E3077" s="180" t="s">
        <v>285</v>
      </c>
      <c r="F3077" s="181">
        <v>75</v>
      </c>
      <c r="G3077" s="180" t="s">
        <v>213</v>
      </c>
      <c r="H3077" s="180">
        <v>13</v>
      </c>
      <c r="I3077" s="180" t="s">
        <v>297</v>
      </c>
      <c r="J3077" s="180" t="s">
        <v>120</v>
      </c>
      <c r="K3077" s="180" t="s">
        <v>217</v>
      </c>
      <c r="L3077" s="180">
        <v>1575</v>
      </c>
      <c r="M3077" s="180" t="s">
        <v>219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305</v>
      </c>
      <c r="U3077" s="182"/>
    </row>
    <row r="3078" spans="1:21" x14ac:dyDescent="0.35">
      <c r="A3078" s="180">
        <v>5</v>
      </c>
      <c r="B3078" s="180" t="s">
        <v>182</v>
      </c>
      <c r="C3078" s="180">
        <v>2020</v>
      </c>
      <c r="D3078" s="180">
        <v>7</v>
      </c>
      <c r="E3078" s="180" t="s">
        <v>285</v>
      </c>
      <c r="F3078" s="181">
        <v>3</v>
      </c>
      <c r="G3078" s="180" t="s">
        <v>190</v>
      </c>
      <c r="H3078" s="180">
        <v>954</v>
      </c>
      <c r="I3078" s="180" t="s">
        <v>238</v>
      </c>
      <c r="J3078" s="180" t="s">
        <v>120</v>
      </c>
      <c r="K3078" s="180" t="s">
        <v>217</v>
      </c>
      <c r="L3078" s="180">
        <v>4532</v>
      </c>
      <c r="M3078" s="180" t="s">
        <v>201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305</v>
      </c>
      <c r="U3078" s="182"/>
    </row>
    <row r="3079" spans="1:21" x14ac:dyDescent="0.35">
      <c r="A3079" s="180">
        <v>5</v>
      </c>
      <c r="B3079" s="180" t="s">
        <v>182</v>
      </c>
      <c r="C3079" s="180">
        <v>2020</v>
      </c>
      <c r="D3079" s="180">
        <v>7</v>
      </c>
      <c r="E3079" s="180" t="s">
        <v>285</v>
      </c>
      <c r="F3079" s="181">
        <v>3</v>
      </c>
      <c r="G3079" s="180" t="s">
        <v>190</v>
      </c>
      <c r="H3079" s="180">
        <v>10</v>
      </c>
      <c r="I3079" s="180" t="s">
        <v>252</v>
      </c>
      <c r="J3079" s="180" t="s">
        <v>118</v>
      </c>
      <c r="K3079" s="180" t="s">
        <v>237</v>
      </c>
      <c r="L3079" s="180">
        <v>300</v>
      </c>
      <c r="M3079" s="180" t="s">
        <v>192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305</v>
      </c>
      <c r="U3079" s="182"/>
    </row>
    <row r="3080" spans="1:21" x14ac:dyDescent="0.35">
      <c r="A3080" s="180">
        <v>5</v>
      </c>
      <c r="B3080" s="180" t="s">
        <v>182</v>
      </c>
      <c r="C3080" s="180">
        <v>2020</v>
      </c>
      <c r="D3080" s="180">
        <v>7</v>
      </c>
      <c r="E3080" s="180" t="s">
        <v>285</v>
      </c>
      <c r="F3080" s="181">
        <v>3</v>
      </c>
      <c r="G3080" s="180" t="s">
        <v>190</v>
      </c>
      <c r="H3080" s="180">
        <v>952</v>
      </c>
      <c r="I3080" s="180" t="s">
        <v>236</v>
      </c>
      <c r="J3080" s="180" t="s">
        <v>118</v>
      </c>
      <c r="K3080" s="180" t="s">
        <v>237</v>
      </c>
      <c r="L3080" s="180">
        <v>4532</v>
      </c>
      <c r="M3080" s="180" t="s">
        <v>201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305</v>
      </c>
      <c r="U3080" s="182"/>
    </row>
    <row r="3081" spans="1:21" x14ac:dyDescent="0.35">
      <c r="A3081" s="180">
        <v>5</v>
      </c>
      <c r="B3081" s="180" t="s">
        <v>182</v>
      </c>
      <c r="C3081" s="180">
        <v>2020</v>
      </c>
      <c r="D3081" s="180">
        <v>7</v>
      </c>
      <c r="E3081" s="180" t="s">
        <v>285</v>
      </c>
      <c r="F3081" s="181">
        <v>1</v>
      </c>
      <c r="G3081" s="180" t="s">
        <v>184</v>
      </c>
      <c r="H3081" s="180">
        <v>953</v>
      </c>
      <c r="I3081" s="180" t="s">
        <v>214</v>
      </c>
      <c r="J3081" s="180" t="s">
        <v>119</v>
      </c>
      <c r="K3081" s="180" t="s">
        <v>215</v>
      </c>
      <c r="L3081" s="180">
        <v>4512</v>
      </c>
      <c r="M3081" s="180" t="s">
        <v>187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305</v>
      </c>
      <c r="U3081" s="182"/>
    </row>
    <row r="3082" spans="1:21" x14ac:dyDescent="0.35">
      <c r="A3082" s="180">
        <v>5</v>
      </c>
      <c r="B3082" s="180" t="s">
        <v>182</v>
      </c>
      <c r="C3082" s="180">
        <v>2020</v>
      </c>
      <c r="D3082" s="180">
        <v>7</v>
      </c>
      <c r="E3082" s="180" t="s">
        <v>285</v>
      </c>
      <c r="F3082" s="181">
        <v>75</v>
      </c>
      <c r="G3082" s="180" t="s">
        <v>213</v>
      </c>
      <c r="H3082" s="180">
        <v>5</v>
      </c>
      <c r="I3082" s="180" t="s">
        <v>191</v>
      </c>
      <c r="J3082" s="180" t="s">
        <v>116</v>
      </c>
      <c r="K3082" s="180" t="s">
        <v>186</v>
      </c>
      <c r="L3082" s="180">
        <v>1575</v>
      </c>
      <c r="M3082" s="180" t="s">
        <v>219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305</v>
      </c>
      <c r="U3082" s="182"/>
    </row>
    <row r="3083" spans="1:21" x14ac:dyDescent="0.35">
      <c r="A3083" s="180">
        <v>5</v>
      </c>
      <c r="B3083" s="180" t="s">
        <v>182</v>
      </c>
      <c r="C3083" s="180">
        <v>2020</v>
      </c>
      <c r="D3083" s="180">
        <v>7</v>
      </c>
      <c r="E3083" s="180" t="s">
        <v>285</v>
      </c>
      <c r="F3083" s="181">
        <v>77</v>
      </c>
      <c r="G3083" s="180" t="s">
        <v>213</v>
      </c>
      <c r="H3083" s="180">
        <v>5</v>
      </c>
      <c r="I3083" s="180" t="s">
        <v>191</v>
      </c>
      <c r="J3083" s="180" t="s">
        <v>116</v>
      </c>
      <c r="K3083" s="180" t="s">
        <v>186</v>
      </c>
      <c r="L3083" s="180">
        <v>1577</v>
      </c>
      <c r="M3083" s="180" t="s">
        <v>234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305</v>
      </c>
      <c r="U3083" s="182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305</v>
      </c>
      <c r="U3084" s="182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305</v>
      </c>
      <c r="U3085" s="182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305</v>
      </c>
      <c r="U3086" s="182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305</v>
      </c>
      <c r="U3087" s="182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305</v>
      </c>
      <c r="U3088" s="182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305</v>
      </c>
      <c r="U3089" s="182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305</v>
      </c>
      <c r="U3090" s="182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305</v>
      </c>
      <c r="U3091" s="182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305</v>
      </c>
      <c r="U3092" s="182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305</v>
      </c>
      <c r="U3093" s="182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305</v>
      </c>
      <c r="U3094" s="182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305</v>
      </c>
      <c r="U3095" s="182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305</v>
      </c>
      <c r="U3096" s="182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305</v>
      </c>
      <c r="U3097" s="182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305</v>
      </c>
      <c r="U3098" s="182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305</v>
      </c>
      <c r="U3099" s="182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305</v>
      </c>
      <c r="U3100" s="182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305</v>
      </c>
      <c r="U3101" s="182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305</v>
      </c>
      <c r="U3102" s="182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305</v>
      </c>
      <c r="U3103" s="182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305</v>
      </c>
      <c r="U3104" s="182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305</v>
      </c>
      <c r="U3105" s="182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305</v>
      </c>
      <c r="U3106" s="182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305</v>
      </c>
      <c r="U3107" s="182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305</v>
      </c>
      <c r="U3108" s="182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305</v>
      </c>
      <c r="U3109" s="182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305</v>
      </c>
      <c r="U3110" s="182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305</v>
      </c>
      <c r="U3111" s="182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305</v>
      </c>
      <c r="U3112" s="182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305</v>
      </c>
      <c r="U3113" s="182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305</v>
      </c>
      <c r="U3114" s="182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305</v>
      </c>
      <c r="U3115" s="182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305</v>
      </c>
      <c r="U3116" s="182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305</v>
      </c>
      <c r="U3117" s="182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305</v>
      </c>
      <c r="U3118" s="182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305</v>
      </c>
      <c r="U3119" s="182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305</v>
      </c>
      <c r="U3120" s="182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305</v>
      </c>
      <c r="U3121" s="182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305</v>
      </c>
      <c r="U3122" s="182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305</v>
      </c>
      <c r="U3123" s="182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305</v>
      </c>
      <c r="U3124" s="182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305</v>
      </c>
      <c r="U3125" s="182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305</v>
      </c>
      <c r="U3126" s="182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305</v>
      </c>
      <c r="U3127" s="182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305</v>
      </c>
      <c r="U3128" s="182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305</v>
      </c>
      <c r="U3129" s="182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305</v>
      </c>
      <c r="U3130" s="182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305</v>
      </c>
      <c r="U3131" s="182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305</v>
      </c>
      <c r="U3132" s="182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305</v>
      </c>
      <c r="U3133" s="182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305</v>
      </c>
      <c r="U3134" s="182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305</v>
      </c>
      <c r="U3135" s="182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305</v>
      </c>
      <c r="U3136" s="182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305</v>
      </c>
      <c r="U3137" s="182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305</v>
      </c>
      <c r="U3138" s="182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305</v>
      </c>
      <c r="U3139" s="182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305</v>
      </c>
      <c r="U3140" s="182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305</v>
      </c>
      <c r="U3141" s="182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305</v>
      </c>
      <c r="U3142" s="182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305</v>
      </c>
      <c r="U3143" s="182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305</v>
      </c>
      <c r="U3144" s="182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305</v>
      </c>
      <c r="U3145" s="182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305</v>
      </c>
      <c r="U3146" s="182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305</v>
      </c>
      <c r="U3147" s="182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305</v>
      </c>
      <c r="U3148" s="182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305</v>
      </c>
      <c r="U3149" s="182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305</v>
      </c>
      <c r="U3150" s="182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305</v>
      </c>
      <c r="U3151" s="182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305</v>
      </c>
      <c r="U3152" s="182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305</v>
      </c>
      <c r="U3153" s="182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305</v>
      </c>
      <c r="U3154" s="182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305</v>
      </c>
      <c r="U3155" s="182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305</v>
      </c>
      <c r="U3156" s="182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305</v>
      </c>
      <c r="U3157" s="182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305</v>
      </c>
      <c r="U3158" s="182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305</v>
      </c>
      <c r="U3159" s="182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305</v>
      </c>
      <c r="U3160" s="182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305</v>
      </c>
      <c r="U3161" s="182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305</v>
      </c>
      <c r="U3162" s="182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305</v>
      </c>
      <c r="U3163" s="182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305</v>
      </c>
      <c r="U3164" s="182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305</v>
      </c>
      <c r="U3165" s="182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305</v>
      </c>
      <c r="U3166" s="182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305</v>
      </c>
      <c r="U3167" s="182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305</v>
      </c>
      <c r="U3168" s="182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305</v>
      </c>
      <c r="U3169" s="182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305</v>
      </c>
      <c r="U3170" s="182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305</v>
      </c>
      <c r="U3171" s="182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305</v>
      </c>
      <c r="U3172" s="182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305</v>
      </c>
      <c r="U3173" s="182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305</v>
      </c>
      <c r="U3174" s="182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305</v>
      </c>
      <c r="U3175" s="182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305</v>
      </c>
      <c r="U3176" s="182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305</v>
      </c>
      <c r="U3177" s="182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305</v>
      </c>
      <c r="U3178" s="182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305</v>
      </c>
      <c r="U3179" s="182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305</v>
      </c>
      <c r="U3180" s="182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305</v>
      </c>
      <c r="U3181" s="182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305</v>
      </c>
      <c r="U3182" s="182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305</v>
      </c>
      <c r="U3183" s="182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305</v>
      </c>
      <c r="U3184" s="182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305</v>
      </c>
      <c r="U3185" s="182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305</v>
      </c>
      <c r="U3186" s="182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305</v>
      </c>
      <c r="U3187" s="182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305</v>
      </c>
      <c r="U3188" s="182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305</v>
      </c>
      <c r="U3189" s="182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305</v>
      </c>
      <c r="U3190" s="182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305</v>
      </c>
      <c r="U3191" s="182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305</v>
      </c>
      <c r="U3192" s="182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305</v>
      </c>
      <c r="U3193" s="182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305</v>
      </c>
      <c r="U3194" s="182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305</v>
      </c>
      <c r="U3195" s="182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305</v>
      </c>
      <c r="U3196" s="182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305</v>
      </c>
      <c r="U3197" s="182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305</v>
      </c>
      <c r="U3198" s="182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305</v>
      </c>
      <c r="U3199" s="182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305</v>
      </c>
      <c r="U3200" s="182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305</v>
      </c>
      <c r="U3201" s="182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305</v>
      </c>
      <c r="U3202" s="182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305</v>
      </c>
      <c r="U3203" s="182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305</v>
      </c>
      <c r="U3204" s="182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305</v>
      </c>
      <c r="U3205" s="182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305</v>
      </c>
      <c r="U3206" s="182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305</v>
      </c>
      <c r="U3207" s="182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305</v>
      </c>
      <c r="U3208" s="182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305</v>
      </c>
      <c r="U3209" s="182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305</v>
      </c>
      <c r="U3210" s="182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305</v>
      </c>
      <c r="U3211" s="182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305</v>
      </c>
      <c r="U3212" s="182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305</v>
      </c>
      <c r="U3213" s="182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305</v>
      </c>
      <c r="U3214" s="182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305</v>
      </c>
      <c r="U3215" s="182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305</v>
      </c>
      <c r="U3216" s="182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305</v>
      </c>
      <c r="U3217" s="182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305</v>
      </c>
      <c r="U3218" s="182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305</v>
      </c>
      <c r="U3219" s="182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305</v>
      </c>
      <c r="U3220" s="182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305</v>
      </c>
      <c r="U3221" s="182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305</v>
      </c>
      <c r="U3222" s="182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305</v>
      </c>
      <c r="U3223" s="182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305</v>
      </c>
      <c r="U3224" s="182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305</v>
      </c>
      <c r="U3225" s="182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305</v>
      </c>
      <c r="U3226" s="182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305</v>
      </c>
      <c r="U3227" s="182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305</v>
      </c>
      <c r="U3228" s="182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305</v>
      </c>
      <c r="U3229" s="182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305</v>
      </c>
      <c r="U3230" s="182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305</v>
      </c>
      <c r="U3231" s="182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305</v>
      </c>
      <c r="U3232" s="182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305</v>
      </c>
      <c r="U3233" s="182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305</v>
      </c>
      <c r="U3234" s="182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305</v>
      </c>
      <c r="U3235" s="182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305</v>
      </c>
      <c r="U3236" s="182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305</v>
      </c>
      <c r="U3237" s="182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305</v>
      </c>
      <c r="U3238" s="182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305</v>
      </c>
      <c r="U3239" s="182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305</v>
      </c>
      <c r="U3240" s="182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305</v>
      </c>
      <c r="U3241" s="182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305</v>
      </c>
      <c r="U3242" s="182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305</v>
      </c>
      <c r="U3243" s="182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305</v>
      </c>
      <c r="U3244" s="182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305</v>
      </c>
      <c r="U3245" s="182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305</v>
      </c>
      <c r="U3246" s="182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305</v>
      </c>
      <c r="U3247" s="182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305</v>
      </c>
      <c r="U3248" s="182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305</v>
      </c>
      <c r="U3249" s="182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305</v>
      </c>
      <c r="U3250" s="182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305</v>
      </c>
      <c r="U3251" s="182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305</v>
      </c>
      <c r="U3252" s="182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305</v>
      </c>
      <c r="U3253" s="182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305</v>
      </c>
      <c r="U3254" s="182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305</v>
      </c>
      <c r="U3255" s="182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305</v>
      </c>
      <c r="U3256" s="182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305</v>
      </c>
      <c r="U3257" s="182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305</v>
      </c>
      <c r="U3258" s="182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305</v>
      </c>
      <c r="U3259" s="182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305</v>
      </c>
      <c r="U3260" s="182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305</v>
      </c>
      <c r="U3261" s="182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305</v>
      </c>
      <c r="U3262" s="182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305</v>
      </c>
      <c r="U3263" s="182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305</v>
      </c>
      <c r="U3264" s="182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305</v>
      </c>
      <c r="U3265" s="182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305</v>
      </c>
      <c r="U3266" s="182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305</v>
      </c>
      <c r="U3267" s="182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305</v>
      </c>
      <c r="U3268" s="182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305</v>
      </c>
      <c r="U3269" s="182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305</v>
      </c>
      <c r="U3270" s="182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305</v>
      </c>
      <c r="U3271" s="182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305</v>
      </c>
      <c r="U3272" s="182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305</v>
      </c>
      <c r="U3273" s="182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305</v>
      </c>
      <c r="U3274" s="182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305</v>
      </c>
      <c r="U3275" s="182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305</v>
      </c>
      <c r="U3276" s="182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305</v>
      </c>
      <c r="U3277" s="182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305</v>
      </c>
      <c r="U3278" s="182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305</v>
      </c>
      <c r="U3279" s="182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305</v>
      </c>
      <c r="U3280" s="182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305</v>
      </c>
      <c r="U3281" s="182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305</v>
      </c>
      <c r="U3282" s="182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305</v>
      </c>
      <c r="U3283" s="182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305</v>
      </c>
      <c r="U3284" s="182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305</v>
      </c>
      <c r="U3285" s="182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305</v>
      </c>
      <c r="U3286" s="182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305</v>
      </c>
      <c r="U3287" s="182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305</v>
      </c>
      <c r="U3288" s="182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305</v>
      </c>
      <c r="U3289" s="182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5</v>
      </c>
      <c r="T1" s="220" t="s">
        <v>351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116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117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118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119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120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121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122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123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124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125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126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116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122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116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117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127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118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119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120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128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129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121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122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123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124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130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131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125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126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132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133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116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127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118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119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120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128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129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121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122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123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101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101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101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101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101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101</v>
      </c>
      <c r="B7" s="174">
        <v>44226</v>
      </c>
      <c r="C7" t="s">
        <v>66</v>
      </c>
      <c r="D7" t="s">
        <v>70</v>
      </c>
      <c r="E7">
        <v>2328</v>
      </c>
      <c r="H7" s="176" t="s">
        <v>101</v>
      </c>
      <c r="I7" s="177">
        <v>167894386</v>
      </c>
      <c r="J7" s="177">
        <v>41459718</v>
      </c>
    </row>
    <row r="8" spans="1:10" x14ac:dyDescent="0.35">
      <c r="A8" t="s">
        <v>101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101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101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101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101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102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102</v>
      </c>
      <c r="I13" s="177">
        <v>198378850.39999998</v>
      </c>
      <c r="J13" s="177">
        <v>48234268.509999998</v>
      </c>
    </row>
    <row r="14" spans="1:10" x14ac:dyDescent="0.35">
      <c r="A14" t="s">
        <v>102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102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102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102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102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102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103</v>
      </c>
      <c r="I19" s="177">
        <v>4251029.7799999993</v>
      </c>
      <c r="J19" s="177">
        <v>585057.87</v>
      </c>
    </row>
    <row r="20" spans="1:10" x14ac:dyDescent="0.35">
      <c r="A20" t="s">
        <v>102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102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102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102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103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103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103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103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103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103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103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103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103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103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O225"/>
  <sheetViews>
    <sheetView tabSelected="1" workbookViewId="0">
      <pane xSplit="2" ySplit="8" topLeftCell="C9" activePane="bottomRight" state="frozen"/>
      <selection activeCell="X210" sqref="X210:Z211"/>
      <selection pane="topRight" activeCell="X210" sqref="X210:Z211"/>
      <selection pane="bottomLeft" activeCell="X210" sqref="X210:Z211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0" width="13.7265625" style="2" customWidth="1"/>
    <col min="41" max="41" width="13.7265625" style="2" hidden="1" customWidth="1"/>
    <col min="42" max="16384" width="9.1796875" style="2"/>
  </cols>
  <sheetData>
    <row r="1" spans="1:41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1"/>
    </row>
    <row r="2" spans="1:41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O2" s="8"/>
    </row>
    <row r="3" spans="1:4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O3" s="11"/>
    </row>
    <row r="4" spans="1:41" ht="27.65" customHeight="1" x14ac:dyDescent="0.35">
      <c r="B4" s="4" t="s">
        <v>1</v>
      </c>
      <c r="C4" s="13">
        <v>44254</v>
      </c>
      <c r="D4" s="13" t="s">
        <v>415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6"/>
      <c r="AO4" s="11"/>
    </row>
    <row r="5" spans="1:4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6"/>
      <c r="AO5" s="11"/>
    </row>
    <row r="6" spans="1:4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5"/>
      <c r="AO6" s="23">
        <v>5</v>
      </c>
    </row>
    <row r="7" spans="1:41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27" t="s">
        <v>352</v>
      </c>
      <c r="AC7" s="28"/>
      <c r="AD7" s="28"/>
      <c r="AE7" s="28"/>
      <c r="AF7" s="28"/>
      <c r="AG7" s="28"/>
      <c r="AH7" s="31"/>
      <c r="AI7" s="31"/>
      <c r="AJ7" s="31"/>
      <c r="AK7" s="31"/>
      <c r="AL7" s="31"/>
      <c r="AM7" s="31"/>
      <c r="AN7" s="29"/>
      <c r="AO7" s="27" t="s">
        <v>98</v>
      </c>
    </row>
    <row r="8" spans="1:41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204" t="s">
        <v>8</v>
      </c>
      <c r="AB8" s="33" t="s">
        <v>8</v>
      </c>
      <c r="AC8" s="34" t="s">
        <v>9</v>
      </c>
      <c r="AD8" s="34" t="s">
        <v>14</v>
      </c>
      <c r="AE8" s="34" t="s">
        <v>10</v>
      </c>
      <c r="AF8" s="34" t="s">
        <v>11</v>
      </c>
      <c r="AG8" s="34" t="s">
        <v>2</v>
      </c>
      <c r="AH8" s="243" t="s">
        <v>12</v>
      </c>
      <c r="AI8" s="243" t="s">
        <v>3</v>
      </c>
      <c r="AJ8" s="243" t="s">
        <v>4</v>
      </c>
      <c r="AK8" s="243" t="s">
        <v>5</v>
      </c>
      <c r="AL8" s="243" t="s">
        <v>6</v>
      </c>
      <c r="AM8" s="243" t="s">
        <v>7</v>
      </c>
      <c r="AN8" s="37" t="s">
        <v>8</v>
      </c>
      <c r="AO8" s="42">
        <v>44254</v>
      </c>
    </row>
    <row r="9" spans="1:41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67"/>
      <c r="AB9" s="68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70"/>
      <c r="AO9" s="68"/>
    </row>
    <row r="10" spans="1:41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75"/>
      <c r="AB10" s="76">
        <f>O10-C10</f>
        <v>15863</v>
      </c>
      <c r="AC10" s="77">
        <f>P10-D10</f>
        <v>9454</v>
      </c>
      <c r="AD10" s="77">
        <f>Q10-E10</f>
        <v>11417</v>
      </c>
      <c r="AE10" s="77">
        <f>R10-F10</f>
        <v>12059</v>
      </c>
      <c r="AF10" s="77">
        <f>S10-G10</f>
        <v>1313</v>
      </c>
      <c r="AG10" s="77">
        <f>T10-H10</f>
        <v>1632</v>
      </c>
      <c r="AH10" s="77">
        <f>U10-I10</f>
        <v>1488</v>
      </c>
      <c r="AI10" s="77">
        <f>V10-J10</f>
        <v>3999</v>
      </c>
      <c r="AJ10" s="77">
        <f>W10-K10</f>
        <v>-3320</v>
      </c>
      <c r="AK10" s="77">
        <f>X10-L10</f>
        <v>-10005</v>
      </c>
      <c r="AL10" s="77">
        <f>Y10-M10</f>
        <v>-9265</v>
      </c>
      <c r="AM10" s="77">
        <f>Z10-N10</f>
        <v>-15598</v>
      </c>
      <c r="AN10" s="79"/>
      <c r="AO10" s="76">
        <f>IF(ISERROR(GETPIVOTDATA("VALUE",'CSS WK pvt'!$I$2,"DT_FILE",AO$8,"CD_CO",AO$6,"TRIM_CAT",TRIM(B10),"TRIM_LINE",A9))=TRUE,0,GETPIVOTDATA("VALUE",'CSS WK pvt'!$I$2,"DT_FILE",AO$8,"CD_CO",AO$6,"TRIM_CAT",TRIM(B10),"TRIM_LINE",A9))</f>
        <v>0</v>
      </c>
    </row>
    <row r="11" spans="1:41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f>AO11</f>
        <v>500580</v>
      </c>
      <c r="AA11" s="75"/>
      <c r="AB11" s="76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9"/>
      <c r="AO11" s="76">
        <f>GETPIVOTDATA("VALUE",'CSS ESCO pvt'!$I$3,"DATE_FILE",$AO$8,"COMPANY",$AO$6,"TRIM_CAT","Residential-GRID","TRIM_LINE",A9)</f>
        <v>500580</v>
      </c>
    </row>
    <row r="12" spans="1:41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f>Z10-Z11</f>
        <v>512998</v>
      </c>
      <c r="AA12" s="75"/>
      <c r="AB12" s="76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9"/>
      <c r="AO12" s="76"/>
    </row>
    <row r="13" spans="1:41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75"/>
      <c r="AB13" s="76">
        <f>O13-C13</f>
        <v>1209</v>
      </c>
      <c r="AC13" s="77">
        <f>P13-D13</f>
        <v>8449</v>
      </c>
      <c r="AD13" s="77">
        <f>Q13-E13</f>
        <v>5973</v>
      </c>
      <c r="AE13" s="77">
        <f>R13-F13</f>
        <v>5155</v>
      </c>
      <c r="AF13" s="77">
        <f>S13-G13</f>
        <v>13632</v>
      </c>
      <c r="AG13" s="77">
        <f>T13-H13</f>
        <v>12786</v>
      </c>
      <c r="AH13" s="77">
        <f>U13-I13</f>
        <v>10763</v>
      </c>
      <c r="AI13" s="77">
        <f>V13-J13</f>
        <v>6731</v>
      </c>
      <c r="AJ13" s="77">
        <f>W13-K13</f>
        <v>11666</v>
      </c>
      <c r="AK13" s="77">
        <f>X13-L13</f>
        <v>14249</v>
      </c>
      <c r="AL13" s="77">
        <f>Y13-M13</f>
        <v>13567</v>
      </c>
      <c r="AM13" s="77">
        <f>Z13-N13</f>
        <v>17553</v>
      </c>
      <c r="AN13" s="79"/>
      <c r="AO13" s="76">
        <f>IF(ISERROR(GETPIVOTDATA("VALUE",'CSS WK pvt'!$I$2,"DT_FILE",AO$8,"CD_CO",AO$6,"TRIM_CAT",TRIM(B13),"TRIM_LINE",A9))=TRUE,0,GETPIVOTDATA("VALUE",'CSS WK pvt'!$I$2,"DT_FILE",AO$8,"CD_CO",AO$6,"TRIM_CAT",TRIM(B13),"TRIM_LINE",A9))</f>
        <v>0</v>
      </c>
    </row>
    <row r="14" spans="1:41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f>AO14</f>
        <v>65605</v>
      </c>
      <c r="AA14" s="75"/>
      <c r="AB14" s="76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9"/>
      <c r="AO14" s="76">
        <f>GETPIVOTDATA("VALUE",'CSS ESCO pvt'!$I$3,"DATE_FILE",$AO$8,"COMPANY",$AO$6,"TRIM_CAT","Low Income Residential-GRID","TRIM_LINE",A9)</f>
        <v>65605</v>
      </c>
    </row>
    <row r="15" spans="1:41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f>Z13-Z14</f>
        <v>76936</v>
      </c>
      <c r="AA15" s="75"/>
      <c r="AB15" s="76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9"/>
      <c r="AO15" s="76"/>
    </row>
    <row r="16" spans="1:41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75"/>
      <c r="AB16" s="76">
        <f>O16-C16</f>
        <v>3202</v>
      </c>
      <c r="AC16" s="77">
        <f>P16-D16</f>
        <v>3380</v>
      </c>
      <c r="AD16" s="77">
        <f>Q16-E16</f>
        <v>3102</v>
      </c>
      <c r="AE16" s="77">
        <f>R16-F16</f>
        <v>2824</v>
      </c>
      <c r="AF16" s="77">
        <f>S16-G16</f>
        <v>2531</v>
      </c>
      <c r="AG16" s="77">
        <f>T16-H16</f>
        <v>2222</v>
      </c>
      <c r="AH16" s="77">
        <f>U16-I16</f>
        <v>1844</v>
      </c>
      <c r="AI16" s="77">
        <f>V16-J16</f>
        <v>1695</v>
      </c>
      <c r="AJ16" s="77">
        <f>W16-K16</f>
        <v>1222</v>
      </c>
      <c r="AK16" s="77">
        <f>X16-L16</f>
        <v>749</v>
      </c>
      <c r="AL16" s="77">
        <f>Y16-M16</f>
        <v>644</v>
      </c>
      <c r="AM16" s="77">
        <f>Z16-N16</f>
        <v>253</v>
      </c>
      <c r="AN16" s="79"/>
      <c r="AO16" s="76">
        <f>IF(ISERROR(GETPIVOTDATA("VALUE",'CSS WK pvt'!$I$2,"DT_FILE",AO$8,"CD_CO",AO$6,"TRIM_CAT",TRIM(B16),"TRIM_LINE",A9))=TRUE,0,GETPIVOTDATA("VALUE",'CSS WK pvt'!$I$2,"DT_FILE",AO$8,"CD_CO",AO$6,"TRIM_CAT",TRIM(B16),"TRIM_LINE",A9))</f>
        <v>0</v>
      </c>
    </row>
    <row r="17" spans="1:41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75"/>
      <c r="AB17" s="76">
        <f>O17-C17</f>
        <v>430</v>
      </c>
      <c r="AC17" s="77">
        <f>P17-D17</f>
        <v>399</v>
      </c>
      <c r="AD17" s="77">
        <f>Q17-E17</f>
        <v>352</v>
      </c>
      <c r="AE17" s="77">
        <f>R17-F17</f>
        <v>303</v>
      </c>
      <c r="AF17" s="77">
        <f>S17-G17</f>
        <v>257</v>
      </c>
      <c r="AG17" s="77">
        <f>T17-H17</f>
        <v>195</v>
      </c>
      <c r="AH17" s="77">
        <f>U17-I17</f>
        <v>145</v>
      </c>
      <c r="AI17" s="77">
        <f>V17-J17</f>
        <v>115</v>
      </c>
      <c r="AJ17" s="77">
        <f>W17-K17</f>
        <v>32</v>
      </c>
      <c r="AK17" s="77">
        <f>X17-L17</f>
        <v>-34</v>
      </c>
      <c r="AL17" s="77">
        <f>Y17-M17</f>
        <v>-76</v>
      </c>
      <c r="AM17" s="77">
        <f>Z17-N17</f>
        <v>-110</v>
      </c>
      <c r="AN17" s="79"/>
      <c r="AO17" s="76">
        <f>IF(ISERROR(GETPIVOTDATA("VALUE",'CSS WK pvt'!$I$2,"DT_FILE",AO$8,"CD_CO",AO$6,"TRIM_CAT",TRIM(B17),"TRIM_LINE",A9))=TRUE,0,GETPIVOTDATA("VALUE",'CSS WK pvt'!$I$2,"DT_FILE",AO$8,"CD_CO",AO$6,"TRIM_CAT",TRIM(B17),"TRIM_LINE",A9))</f>
        <v>0</v>
      </c>
    </row>
    <row r="18" spans="1:41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75"/>
      <c r="AB18" s="76">
        <f>O18-C18</f>
        <v>20</v>
      </c>
      <c r="AC18" s="77">
        <f>P18-D18</f>
        <v>31</v>
      </c>
      <c r="AD18" s="77">
        <f>Q18-E18</f>
        <v>18</v>
      </c>
      <c r="AE18" s="77">
        <f>R18-F18</f>
        <v>8</v>
      </c>
      <c r="AF18" s="77">
        <f>S18-G18</f>
        <v>1</v>
      </c>
      <c r="AG18" s="77">
        <f>T18-H18</f>
        <v>-1</v>
      </c>
      <c r="AH18" s="77">
        <f>U18-I18</f>
        <v>-2</v>
      </c>
      <c r="AI18" s="77">
        <f>V18-J18</f>
        <v>2</v>
      </c>
      <c r="AJ18" s="77">
        <f>W18-K18</f>
        <v>-1</v>
      </c>
      <c r="AK18" s="77">
        <f>X18-L18</f>
        <v>-4</v>
      </c>
      <c r="AL18" s="77">
        <f>Y18-M18</f>
        <v>-7</v>
      </c>
      <c r="AM18" s="77">
        <f>Z18-N18</f>
        <v>-14</v>
      </c>
      <c r="AN18" s="79"/>
      <c r="AO18" s="76">
        <f>IF(ISERROR(GETPIVOTDATA("VALUE",'CSS WK pvt'!$I$2,"DT_FILE",AO$8,"CD_CO",AO$6,"TRIM_CAT",TRIM(B18),"TRIM_LINE",A9))=TRUE,0,GETPIVOTDATA("VALUE",'CSS WK pvt'!$I$2,"DT_FILE",AO$8,"CD_CO",AO$6,"TRIM_CAT",TRIM(B18),"TRIM_LINE",A9))</f>
        <v>0</v>
      </c>
    </row>
    <row r="19" spans="1:41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O19" si="0">SUM(D10:D18)</f>
        <v>1306119</v>
      </c>
      <c r="E19" s="82">
        <f t="shared" si="0"/>
        <v>1306665</v>
      </c>
      <c r="F19" s="82">
        <f t="shared" si="0"/>
        <v>1307111</v>
      </c>
      <c r="G19" s="82">
        <f t="shared" si="0"/>
        <v>1308107</v>
      </c>
      <c r="H19" s="82">
        <f t="shared" si="0"/>
        <v>1309046</v>
      </c>
      <c r="I19" s="82">
        <f t="shared" si="0"/>
        <v>1310960</v>
      </c>
      <c r="J19" s="82">
        <f t="shared" si="0"/>
        <v>1312244</v>
      </c>
      <c r="K19" s="82">
        <f t="shared" si="0"/>
        <v>1315590</v>
      </c>
      <c r="L19" s="82">
        <f t="shared" si="0"/>
        <v>1319696</v>
      </c>
      <c r="M19" s="82">
        <f t="shared" si="0"/>
        <v>1320110</v>
      </c>
      <c r="N19" s="83">
        <f t="shared" si="0"/>
        <v>1323239</v>
      </c>
      <c r="O19" s="81">
        <f t="shared" si="0"/>
        <v>1325917</v>
      </c>
      <c r="P19" s="82">
        <f t="shared" si="0"/>
        <v>1327832</v>
      </c>
      <c r="Q19" s="82">
        <f t="shared" si="0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>SUM(W10+W13+W16+W17+W18)</f>
        <v>1325189</v>
      </c>
      <c r="X19" s="226">
        <f>SUM(X10+X13+X16+X17+X18)</f>
        <v>1324651</v>
      </c>
      <c r="Y19" s="226">
        <v>1324973</v>
      </c>
      <c r="Z19" s="226">
        <v>1325323</v>
      </c>
      <c r="AA19" s="83"/>
      <c r="AB19" s="84">
        <f t="shared" si="0"/>
        <v>20724</v>
      </c>
      <c r="AC19" s="85">
        <f t="shared" ref="AC19:AE19" si="1">SUM(AC10:AC18)</f>
        <v>21713</v>
      </c>
      <c r="AD19" s="85">
        <f t="shared" si="1"/>
        <v>20862</v>
      </c>
      <c r="AE19" s="85">
        <f t="shared" si="1"/>
        <v>20349</v>
      </c>
      <c r="AF19" s="85">
        <f t="shared" ref="AF19:AG19" si="2">SUM(AF10:AF18)</f>
        <v>17734</v>
      </c>
      <c r="AG19" s="85">
        <f t="shared" si="2"/>
        <v>16834</v>
      </c>
      <c r="AH19" s="85">
        <f t="shared" ref="AH19:AI19" si="3">SUM(AH10:AH18)</f>
        <v>14238</v>
      </c>
      <c r="AI19" s="85">
        <f t="shared" si="3"/>
        <v>12542</v>
      </c>
      <c r="AJ19" s="85">
        <f t="shared" ref="AJ19:AK19" si="4">SUM(AJ10:AJ18)</f>
        <v>9599</v>
      </c>
      <c r="AK19" s="85">
        <f t="shared" si="4"/>
        <v>4955</v>
      </c>
      <c r="AL19" s="85">
        <f t="shared" ref="AL19:AM19" si="5">SUM(AL10:AL18)</f>
        <v>4863</v>
      </c>
      <c r="AM19" s="85">
        <f t="shared" si="5"/>
        <v>2084</v>
      </c>
      <c r="AN19" s="86"/>
      <c r="AO19" s="84">
        <f t="shared" ref="AO19" si="6">SUM(AO10:AO18)</f>
        <v>566185</v>
      </c>
    </row>
    <row r="20" spans="1:41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91"/>
      <c r="AB20" s="92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4"/>
      <c r="AO20" s="92"/>
    </row>
    <row r="21" spans="1:41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97"/>
      <c r="AB21" s="98">
        <f>O21-C21</f>
        <v>54721</v>
      </c>
      <c r="AC21" s="99">
        <f>P21-D21</f>
        <v>50207</v>
      </c>
      <c r="AD21" s="99">
        <f>Q21-E21</f>
        <v>45682</v>
      </c>
      <c r="AE21" s="99">
        <f>R21-F21</f>
        <v>44521</v>
      </c>
      <c r="AF21" s="99">
        <f>S21-G21</f>
        <v>32734</v>
      </c>
      <c r="AG21" s="99">
        <f>T21-H21</f>
        <v>29471</v>
      </c>
      <c r="AH21" s="99">
        <f>U21-I21</f>
        <v>34382</v>
      </c>
      <c r="AI21" s="99">
        <f>V21-J21</f>
        <v>34447</v>
      </c>
      <c r="AJ21" s="99">
        <f>W21-K21</f>
        <v>26176</v>
      </c>
      <c r="AK21" s="99">
        <f>X21-L21</f>
        <v>26820</v>
      </c>
      <c r="AL21" s="99">
        <f>Y21-M21</f>
        <v>12099</v>
      </c>
      <c r="AM21" s="99">
        <f>Z21-N21</f>
        <v>4462</v>
      </c>
      <c r="AN21" s="100"/>
      <c r="AO21" s="76">
        <f>IF(ISERROR(GETPIVOTDATA("VALUE",'CSS WK pvt'!$I$2,"DT_FILE",AO$8,"CD_CO",AO$6,"TRIM_CAT",TRIM(B21),"TRIM_LINE",A20))=TRUE,0,GETPIVOTDATA("VALUE",'CSS WK pvt'!$I$2,"DT_FILE",AO$8,"CD_CO",AO$6,"TRIM_CAT",TRIM(B21),"TRIM_LINE",A20))</f>
        <v>0</v>
      </c>
    </row>
    <row r="22" spans="1:41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f>AO22</f>
        <v>95469</v>
      </c>
      <c r="AA22" s="97"/>
      <c r="AB22" s="98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100"/>
      <c r="AO22" s="76">
        <f>GETPIVOTDATA("VALUE",'CSS ESCO pvt'!$I$3,"DATE_FILE",$AO$8,"COMPANY",$AO$6,"TRIM_CAT","Residential-GRID","TRIM_LINE",A20)</f>
        <v>95469</v>
      </c>
    </row>
    <row r="23" spans="1:41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f>Z21-Z22</f>
        <v>101771</v>
      </c>
      <c r="AA23" s="97"/>
      <c r="AB23" s="98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100"/>
      <c r="AO23" s="76"/>
    </row>
    <row r="24" spans="1:41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97"/>
      <c r="AB24" s="98">
        <f>O24-C24</f>
        <v>8222</v>
      </c>
      <c r="AC24" s="99">
        <f>P24-D24</f>
        <v>11471</v>
      </c>
      <c r="AD24" s="99">
        <f>Q24-E24</f>
        <v>7630</v>
      </c>
      <c r="AE24" s="99">
        <f>R24-F24</f>
        <v>6168</v>
      </c>
      <c r="AF24" s="99">
        <f>S24-G24</f>
        <v>8633</v>
      </c>
      <c r="AG24" s="99">
        <f>T24-H24</f>
        <v>6017</v>
      </c>
      <c r="AH24" s="99">
        <f>U24-I24</f>
        <v>4405</v>
      </c>
      <c r="AI24" s="99">
        <f>V24-J24</f>
        <v>3012</v>
      </c>
      <c r="AJ24" s="99">
        <f>W24-K24</f>
        <v>5095</v>
      </c>
      <c r="AK24" s="99">
        <f>X24-L24</f>
        <v>7431</v>
      </c>
      <c r="AL24" s="99">
        <f>Y24-M24</f>
        <v>3660</v>
      </c>
      <c r="AM24" s="99">
        <f>Z24-N24</f>
        <v>6609</v>
      </c>
      <c r="AN24" s="100"/>
      <c r="AO24" s="76">
        <f>IF(ISERROR(GETPIVOTDATA("VALUE",'CSS WK pvt'!$I$2,"DT_FILE",AO$8,"CD_CO",AO$6,"TRIM_CAT",TRIM(B24),"TRIM_LINE",A20))=TRUE,0,GETPIVOTDATA("VALUE",'CSS WK pvt'!$I$2,"DT_FILE",AO$8,"CD_CO",AO$6,"TRIM_CAT",TRIM(B24),"TRIM_LINE",A20))</f>
        <v>0</v>
      </c>
    </row>
    <row r="25" spans="1:41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f>AO25</f>
        <v>26775</v>
      </c>
      <c r="AA25" s="97"/>
      <c r="AB25" s="98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100"/>
      <c r="AO25" s="76">
        <f>GETPIVOTDATA("VALUE",'CSS ESCO pvt'!$I$3,"DATE_FILE",$AO$8,"COMPANY",$AO$6,"TRIM_CAT","Low Income Residential-GRID","TRIM_LINE",A20)</f>
        <v>26775</v>
      </c>
    </row>
    <row r="26" spans="1:41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f>Z24-Z25</f>
        <v>33252</v>
      </c>
      <c r="AA26" s="97"/>
      <c r="AB26" s="98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100"/>
      <c r="AO26" s="76"/>
    </row>
    <row r="27" spans="1:41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97"/>
      <c r="AB27" s="98">
        <f>O27-C27</f>
        <v>3277</v>
      </c>
      <c r="AC27" s="99">
        <f>P27-D27</f>
        <v>5385</v>
      </c>
      <c r="AD27" s="99">
        <f>Q27-E27</f>
        <v>7222</v>
      </c>
      <c r="AE27" s="99">
        <f>R27-F27</f>
        <v>8418</v>
      </c>
      <c r="AF27" s="99">
        <f>S27-G27</f>
        <v>6438</v>
      </c>
      <c r="AG27" s="99">
        <f>T27-H27</f>
        <v>4748</v>
      </c>
      <c r="AH27" s="99">
        <f>U27-I27</f>
        <v>1107</v>
      </c>
      <c r="AI27" s="99">
        <f>V27-J27</f>
        <v>2809</v>
      </c>
      <c r="AJ27" s="99">
        <f>W27-K27</f>
        <v>3046</v>
      </c>
      <c r="AK27" s="99">
        <f>X27-L27</f>
        <v>-90</v>
      </c>
      <c r="AL27" s="99">
        <f>Y27-M27</f>
        <v>2519</v>
      </c>
      <c r="AM27" s="99">
        <f>Z27-N27</f>
        <v>6884</v>
      </c>
      <c r="AN27" s="100"/>
      <c r="AO27" s="76">
        <f>IF(ISERROR(GETPIVOTDATA("VALUE",'CSS WK pvt'!$I$2,"DT_FILE",AO$8,"CD_CO",AO$6,"TRIM_CAT",TRIM(B27),"TRIM_LINE",A20))=TRUE,0,GETPIVOTDATA("VALUE",'CSS WK pvt'!$I$2,"DT_FILE",AO$8,"CD_CO",AO$6,"TRIM_CAT",TRIM(B27),"TRIM_LINE",A20))</f>
        <v>0</v>
      </c>
    </row>
    <row r="28" spans="1:41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97"/>
      <c r="AB28" s="98">
        <f>O28-C28</f>
        <v>277</v>
      </c>
      <c r="AC28" s="99">
        <f>P28-D28</f>
        <v>865</v>
      </c>
      <c r="AD28" s="99">
        <f>Q28-E28</f>
        <v>896</v>
      </c>
      <c r="AE28" s="99">
        <f>R28-F28</f>
        <v>814</v>
      </c>
      <c r="AF28" s="99">
        <f>S28-G28</f>
        <v>308</v>
      </c>
      <c r="AG28" s="99">
        <f>T28-H28</f>
        <v>327</v>
      </c>
      <c r="AH28" s="99">
        <f>U28-I28</f>
        <v>299</v>
      </c>
      <c r="AI28" s="99">
        <f>V28-J28</f>
        <v>211</v>
      </c>
      <c r="AJ28" s="99">
        <f>W28-K28</f>
        <v>100</v>
      </c>
      <c r="AK28" s="99">
        <f>X28-L28</f>
        <v>-1</v>
      </c>
      <c r="AL28" s="99">
        <f>Y28-M28</f>
        <v>305</v>
      </c>
      <c r="AM28" s="99">
        <f>Z28-N28</f>
        <v>523</v>
      </c>
      <c r="AN28" s="100"/>
      <c r="AO28" s="76">
        <f>IF(ISERROR(GETPIVOTDATA("VALUE",'CSS WK pvt'!$I$2,"DT_FILE",AO$8,"CD_CO",AO$6,"TRIM_CAT",TRIM(B28),"TRIM_LINE",A20))=TRUE,0,GETPIVOTDATA("VALUE",'CSS WK pvt'!$I$2,"DT_FILE",AO$8,"CD_CO",AO$6,"TRIM_CAT",TRIM(B28),"TRIM_LINE",A20))</f>
        <v>0</v>
      </c>
    </row>
    <row r="29" spans="1:41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97"/>
      <c r="AB29" s="98">
        <f>O29-C29</f>
        <v>37</v>
      </c>
      <c r="AC29" s="99">
        <f>P29-D29</f>
        <v>122</v>
      </c>
      <c r="AD29" s="99">
        <f>Q29-E29</f>
        <v>208</v>
      </c>
      <c r="AE29" s="99">
        <f>R29-F29</f>
        <v>217</v>
      </c>
      <c r="AF29" s="99">
        <f>S29-G29</f>
        <v>89</v>
      </c>
      <c r="AG29" s="99">
        <f>T29-H29</f>
        <v>122</v>
      </c>
      <c r="AH29" s="99">
        <f>U29-I29</f>
        <v>111</v>
      </c>
      <c r="AI29" s="99">
        <f>V29-J29</f>
        <v>118</v>
      </c>
      <c r="AJ29" s="99">
        <f>W29-K29</f>
        <v>49</v>
      </c>
      <c r="AK29" s="99">
        <f>X29-L29</f>
        <v>43</v>
      </c>
      <c r="AL29" s="99">
        <f>Y29-M29</f>
        <v>151</v>
      </c>
      <c r="AM29" s="99">
        <f>Z29-N29</f>
        <v>152</v>
      </c>
      <c r="AN29" s="100"/>
      <c r="AO29" s="76">
        <f>IF(ISERROR(GETPIVOTDATA("VALUE",'CSS WK pvt'!$I$2,"DT_FILE",AO$8,"CD_CO",AO$6,"TRIM_CAT",TRIM(B29),"TRIM_LINE",A20))=TRUE,0,GETPIVOTDATA("VALUE",'CSS WK pvt'!$I$2,"DT_FILE",AO$8,"CD_CO",AO$6,"TRIM_CAT",TRIM(B29),"TRIM_LINE",A20))</f>
        <v>0</v>
      </c>
    </row>
    <row r="30" spans="1:41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O30" si="7">SUM(D21:D29)</f>
        <v>238149</v>
      </c>
      <c r="E30" s="160">
        <f t="shared" si="7"/>
        <v>227573</v>
      </c>
      <c r="F30" s="160">
        <f t="shared" si="7"/>
        <v>220399</v>
      </c>
      <c r="G30" s="160">
        <f t="shared" si="7"/>
        <v>229396</v>
      </c>
      <c r="H30" s="160">
        <f t="shared" si="7"/>
        <v>239339</v>
      </c>
      <c r="I30" s="160">
        <f t="shared" si="7"/>
        <v>252600</v>
      </c>
      <c r="J30" s="160">
        <f t="shared" si="7"/>
        <v>256618</v>
      </c>
      <c r="K30" s="160">
        <f t="shared" si="7"/>
        <v>272392</v>
      </c>
      <c r="L30" s="160">
        <f t="shared" si="7"/>
        <v>273555</v>
      </c>
      <c r="M30" s="160">
        <f t="shared" si="7"/>
        <v>264582</v>
      </c>
      <c r="N30" s="161">
        <f t="shared" si="7"/>
        <v>274372</v>
      </c>
      <c r="O30" s="159">
        <f t="shared" si="7"/>
        <v>293181</v>
      </c>
      <c r="P30" s="160">
        <f t="shared" si="7"/>
        <v>306199</v>
      </c>
      <c r="Q30" s="160">
        <f t="shared" si="7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v>297215</v>
      </c>
      <c r="W30" s="229">
        <f>SUM(W21+W24+W27+W28+W29)</f>
        <v>306858</v>
      </c>
      <c r="X30" s="229">
        <f>SUM(X21+X24+X27+X28+X29)</f>
        <v>307758</v>
      </c>
      <c r="Y30" s="229">
        <v>283316</v>
      </c>
      <c r="Z30" s="229">
        <v>293002</v>
      </c>
      <c r="AA30" s="161"/>
      <c r="AB30" s="101">
        <f t="shared" si="7"/>
        <v>66534</v>
      </c>
      <c r="AC30" s="162">
        <f t="shared" ref="AC30:AE30" si="8">SUM(AC21:AC29)</f>
        <v>68050</v>
      </c>
      <c r="AD30" s="162">
        <f t="shared" si="8"/>
        <v>61638</v>
      </c>
      <c r="AE30" s="162">
        <f t="shared" si="8"/>
        <v>60138</v>
      </c>
      <c r="AF30" s="162">
        <f t="shared" ref="AF30:AG30" si="9">SUM(AF21:AF29)</f>
        <v>48202</v>
      </c>
      <c r="AG30" s="162">
        <f t="shared" si="9"/>
        <v>40685</v>
      </c>
      <c r="AH30" s="162">
        <f t="shared" ref="AH30:AI30" si="10">SUM(AH21:AH29)</f>
        <v>40304</v>
      </c>
      <c r="AI30" s="162">
        <f t="shared" si="10"/>
        <v>40597</v>
      </c>
      <c r="AJ30" s="162">
        <f t="shared" ref="AJ30:AK30" si="11">SUM(AJ21:AJ29)</f>
        <v>34466</v>
      </c>
      <c r="AK30" s="162">
        <f t="shared" si="11"/>
        <v>34203</v>
      </c>
      <c r="AL30" s="162">
        <f t="shared" ref="AL30:AM30" si="12">SUM(AL21:AL29)</f>
        <v>18734</v>
      </c>
      <c r="AM30" s="162">
        <f t="shared" si="12"/>
        <v>18630</v>
      </c>
      <c r="AN30" s="163"/>
      <c r="AO30" s="101">
        <f t="shared" ref="AO30" si="13">SUM(AO21:AO29)</f>
        <v>122244</v>
      </c>
    </row>
    <row r="31" spans="1:41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105"/>
      <c r="AB31" s="106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8"/>
      <c r="AO31" s="106"/>
    </row>
    <row r="32" spans="1:41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97"/>
      <c r="AB32" s="98">
        <f>O32-C32</f>
        <v>21695</v>
      </c>
      <c r="AC32" s="99">
        <f>P32-D32</f>
        <v>3840</v>
      </c>
      <c r="AD32" s="99">
        <f>Q32-E32</f>
        <v>459</v>
      </c>
      <c r="AE32" s="99">
        <f>R32-F32</f>
        <v>1142</v>
      </c>
      <c r="AF32" s="99">
        <f>S32-G32</f>
        <v>-6134</v>
      </c>
      <c r="AG32" s="99">
        <f>T32-H32</f>
        <v>-7435</v>
      </c>
      <c r="AH32" s="99">
        <f>U32-I32</f>
        <v>-5540</v>
      </c>
      <c r="AI32" s="99">
        <f>V32-J32</f>
        <v>-11753</v>
      </c>
      <c r="AJ32" s="99">
        <f>W32-K32</f>
        <v>-15117</v>
      </c>
      <c r="AK32" s="99">
        <f>X32-L32</f>
        <v>-13067</v>
      </c>
      <c r="AL32" s="99">
        <f>Y32-M32</f>
        <v>-15052</v>
      </c>
      <c r="AM32" s="99">
        <f>Z32-N32</f>
        <v>-22457</v>
      </c>
      <c r="AN32" s="100"/>
      <c r="AO32" s="76">
        <f>IF(ISERROR(GETPIVOTDATA("VALUE",'CSS WK pvt'!$I$2,"DT_FILE",AO$8,"CD_CO",AO$6,"TRIM_CAT",TRIM(B32),"TRIM_LINE",A31))=TRUE,0,GETPIVOTDATA("VALUE",'CSS WK pvt'!$I$2,"DT_FILE",AO$8,"CD_CO",AO$6,"TRIM_CAT",TRIM(B32),"TRIM_LINE",A31))</f>
        <v>0</v>
      </c>
    </row>
    <row r="33" spans="1:41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f>AO33</f>
        <v>34012</v>
      </c>
      <c r="AA33" s="97"/>
      <c r="AB33" s="98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100"/>
      <c r="AO33" s="76">
        <f>GETPIVOTDATA("VALUE",'CSS ESCO pvt'!$I$3,"DATE_FILE",$AO$8,"COMPANY",$AO$6,"TRIM_CAT","Residential-GRID","TRIM_LINE",A31)</f>
        <v>34012</v>
      </c>
    </row>
    <row r="34" spans="1:41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f>Z32-Z33</f>
        <v>34237</v>
      </c>
      <c r="AA34" s="97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100"/>
      <c r="AO34" s="76"/>
    </row>
    <row r="35" spans="1:41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97"/>
      <c r="AB35" s="98">
        <f>O35-C35</f>
        <v>1216</v>
      </c>
      <c r="AC35" s="99">
        <f>P35-D35</f>
        <v>29</v>
      </c>
      <c r="AD35" s="99">
        <f>Q35-E35</f>
        <v>-1846</v>
      </c>
      <c r="AE35" s="99">
        <f>R35-F35</f>
        <v>-1455</v>
      </c>
      <c r="AF35" s="99">
        <f>S35-G35</f>
        <v>-1637</v>
      </c>
      <c r="AG35" s="99">
        <f>T35-H35</f>
        <v>-2463</v>
      </c>
      <c r="AH35" s="99">
        <f>U35-I35</f>
        <v>-2819</v>
      </c>
      <c r="AI35" s="99">
        <f>V35-J35</f>
        <v>-3427</v>
      </c>
      <c r="AJ35" s="99">
        <f>W35-K35</f>
        <v>-2574</v>
      </c>
      <c r="AK35" s="99">
        <f>X35-L35</f>
        <v>-1790</v>
      </c>
      <c r="AL35" s="99">
        <f>Y35-M35</f>
        <v>-1806</v>
      </c>
      <c r="AM35" s="99">
        <f>Z35-N35</f>
        <v>-1280</v>
      </c>
      <c r="AN35" s="100"/>
      <c r="AO35" s="76">
        <f>IF(ISERROR(GETPIVOTDATA("VALUE",'CSS WK pvt'!$I$2,"DT_FILE",AO$8,"CD_CO",AO$6,"TRIM_CAT",TRIM(B35),"TRIM_LINE",A31))=TRUE,0,GETPIVOTDATA("VALUE",'CSS WK pvt'!$I$2,"DT_FILE",AO$8,"CD_CO",AO$6,"TRIM_CAT",TRIM(B35),"TRIM_LINE",A31))</f>
        <v>0</v>
      </c>
    </row>
    <row r="36" spans="1:41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f>AO36</f>
        <v>5405</v>
      </c>
      <c r="AA36" s="97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100"/>
      <c r="AO36" s="76">
        <f>GETPIVOTDATA("VALUE",'CSS ESCO pvt'!$I$3,"DATE_FILE",$AO$8,"COMPANY",$AO$6,"TRIM_CAT","Low Income Residential-GRID","TRIM_LINE",A31)</f>
        <v>5405</v>
      </c>
    </row>
    <row r="37" spans="1:41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f>Z35-Z36</f>
        <v>6026</v>
      </c>
      <c r="AA37" s="97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100"/>
      <c r="AO37" s="76"/>
    </row>
    <row r="38" spans="1:41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97"/>
      <c r="AB38" s="98">
        <f>O38-C38</f>
        <v>224</v>
      </c>
      <c r="AC38" s="99">
        <f>P38-D38</f>
        <v>-1420</v>
      </c>
      <c r="AD38" s="99">
        <f>Q38-E38</f>
        <v>-320</v>
      </c>
      <c r="AE38" s="99">
        <f>R38-F38</f>
        <v>1942</v>
      </c>
      <c r="AF38" s="99">
        <f>S38-G38</f>
        <v>-308</v>
      </c>
      <c r="AG38" s="99">
        <f>T38-H38</f>
        <v>-534</v>
      </c>
      <c r="AH38" s="99">
        <f>U38-I38</f>
        <v>-3036</v>
      </c>
      <c r="AI38" s="99">
        <f>V38-J38</f>
        <v>-363</v>
      </c>
      <c r="AJ38" s="99">
        <f>W38-K38</f>
        <v>0</v>
      </c>
      <c r="AK38" s="99">
        <f>X38-L38</f>
        <v>-3226</v>
      </c>
      <c r="AL38" s="99">
        <f>Y38-M38</f>
        <v>161</v>
      </c>
      <c r="AM38" s="99">
        <f>Z38-N38</f>
        <v>3636</v>
      </c>
      <c r="AN38" s="100"/>
      <c r="AO38" s="76">
        <f>IF(ISERROR(GETPIVOTDATA("VALUE",'CSS WK pvt'!$I$2,"DT_FILE",AO$8,"CD_CO",AO$6,"TRIM_CAT",TRIM(B38),"TRIM_LINE",A31))=TRUE,0,GETPIVOTDATA("VALUE",'CSS WK pvt'!$I$2,"DT_FILE",AO$8,"CD_CO",AO$6,"TRIM_CAT",TRIM(B38),"TRIM_LINE",A31))</f>
        <v>0</v>
      </c>
    </row>
    <row r="39" spans="1:41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97"/>
      <c r="AB39" s="98">
        <f>O39-C39</f>
        <v>165</v>
      </c>
      <c r="AC39" s="99">
        <f>P39-D39</f>
        <v>441</v>
      </c>
      <c r="AD39" s="99">
        <f>Q39-E39</f>
        <v>237</v>
      </c>
      <c r="AE39" s="99">
        <f>R39-F39</f>
        <v>266</v>
      </c>
      <c r="AF39" s="99">
        <f>S39-G39</f>
        <v>-114</v>
      </c>
      <c r="AG39" s="99">
        <f>T39-H39</f>
        <v>8</v>
      </c>
      <c r="AH39" s="99">
        <f>U39-I39</f>
        <v>48</v>
      </c>
      <c r="AI39" s="99">
        <f>V39-J39</f>
        <v>-13</v>
      </c>
      <c r="AJ39" s="99">
        <f>W39-K39</f>
        <v>-87</v>
      </c>
      <c r="AK39" s="99">
        <f>X39-L39</f>
        <v>-154</v>
      </c>
      <c r="AL39" s="99">
        <f>Y39-M39</f>
        <v>125</v>
      </c>
      <c r="AM39" s="99">
        <f>Z39-N39</f>
        <v>243</v>
      </c>
      <c r="AN39" s="100"/>
      <c r="AO39" s="76">
        <f>IF(ISERROR(GETPIVOTDATA("VALUE",'CSS WK pvt'!$I$2,"DT_FILE",AO$8,"CD_CO",AO$6,"TRIM_CAT",TRIM(B39),"TRIM_LINE",A31))=TRUE,0,GETPIVOTDATA("VALUE",'CSS WK pvt'!$I$2,"DT_FILE",AO$8,"CD_CO",AO$6,"TRIM_CAT",TRIM(B39),"TRIM_LINE",A31))</f>
        <v>0</v>
      </c>
    </row>
    <row r="40" spans="1:41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97"/>
      <c r="AB40" s="98">
        <f>O40-C40</f>
        <v>6</v>
      </c>
      <c r="AC40" s="99">
        <f>P40-D40</f>
        <v>25</v>
      </c>
      <c r="AD40" s="99">
        <f>Q40-E40</f>
        <v>54</v>
      </c>
      <c r="AE40" s="99">
        <f>R40-F40</f>
        <v>52</v>
      </c>
      <c r="AF40" s="99">
        <f>S40-G40</f>
        <v>-12</v>
      </c>
      <c r="AG40" s="99">
        <f>T40-H40</f>
        <v>45</v>
      </c>
      <c r="AH40" s="99">
        <f>U40-I40</f>
        <v>67</v>
      </c>
      <c r="AI40" s="99">
        <f>V40-J40</f>
        <v>55</v>
      </c>
      <c r="AJ40" s="99">
        <f>W40-K40</f>
        <v>28</v>
      </c>
      <c r="AK40" s="99">
        <f>X40-L40</f>
        <v>8</v>
      </c>
      <c r="AL40" s="99">
        <f>Y40-M40</f>
        <v>128</v>
      </c>
      <c r="AM40" s="99">
        <f>Z40-N40</f>
        <v>77</v>
      </c>
      <c r="AN40" s="100"/>
      <c r="AO40" s="76">
        <f>IF(ISERROR(GETPIVOTDATA("VALUE",'CSS WK pvt'!$I$2,"DT_FILE",AO$8,"CD_CO",AO$6,"TRIM_CAT",TRIM(B40),"TRIM_LINE",A31))=TRUE,0,GETPIVOTDATA("VALUE",'CSS WK pvt'!$I$2,"DT_FILE",AO$8,"CD_CO",AO$6,"TRIM_CAT",TRIM(B40),"TRIM_LINE",A31))</f>
        <v>0</v>
      </c>
    </row>
    <row r="41" spans="1:41" s="87" customFormat="1" x14ac:dyDescent="0.35">
      <c r="A41" s="173"/>
      <c r="B41" s="72" t="s">
        <v>42</v>
      </c>
      <c r="C41" s="159">
        <f t="shared" ref="C41:O41" si="14">SUM(C32:C40)</f>
        <v>98740</v>
      </c>
      <c r="D41" s="160">
        <f t="shared" si="14"/>
        <v>107457</v>
      </c>
      <c r="E41" s="160">
        <f t="shared" si="14"/>
        <v>93920</v>
      </c>
      <c r="F41" s="160">
        <f t="shared" si="14"/>
        <v>86088</v>
      </c>
      <c r="G41" s="160">
        <f t="shared" si="14"/>
        <v>98943</v>
      </c>
      <c r="H41" s="160">
        <f t="shared" si="14"/>
        <v>106032</v>
      </c>
      <c r="I41" s="160">
        <f t="shared" si="14"/>
        <v>116064</v>
      </c>
      <c r="J41" s="160">
        <f t="shared" si="14"/>
        <v>109864</v>
      </c>
      <c r="K41" s="160">
        <f t="shared" si="14"/>
        <v>114478</v>
      </c>
      <c r="L41" s="160">
        <f t="shared" si="14"/>
        <v>116263</v>
      </c>
      <c r="M41" s="160">
        <f t="shared" si="14"/>
        <v>102397</v>
      </c>
      <c r="N41" s="161">
        <f t="shared" si="14"/>
        <v>119324</v>
      </c>
      <c r="O41" s="159">
        <f t="shared" si="14"/>
        <v>122046</v>
      </c>
      <c r="P41" s="160">
        <f t="shared" ref="P41:Q41" si="15">SUM(P32:P40)</f>
        <v>110372</v>
      </c>
      <c r="Q41" s="160">
        <f t="shared" si="15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>SUM(W32+W35+W38+W39+W40)</f>
        <v>96728</v>
      </c>
      <c r="X41" s="229">
        <f>SUM(X32+X35+X38+X39+X40)</f>
        <v>98034</v>
      </c>
      <c r="Y41" s="229">
        <v>85953</v>
      </c>
      <c r="Z41" s="229">
        <v>99543</v>
      </c>
      <c r="AA41" s="161"/>
      <c r="AB41" s="101">
        <f t="shared" ref="AB41" si="16">SUM(AB32:AB40)</f>
        <v>23306</v>
      </c>
      <c r="AC41" s="162">
        <f t="shared" ref="AC41:AE41" si="17">SUM(AC32:AC40)</f>
        <v>2915</v>
      </c>
      <c r="AD41" s="162">
        <f t="shared" si="17"/>
        <v>-1416</v>
      </c>
      <c r="AE41" s="162">
        <f t="shared" si="17"/>
        <v>1947</v>
      </c>
      <c r="AF41" s="162">
        <f t="shared" ref="AF41:AG41" si="18">SUM(AF32:AF40)</f>
        <v>-8205</v>
      </c>
      <c r="AG41" s="162">
        <f t="shared" si="18"/>
        <v>-10379</v>
      </c>
      <c r="AH41" s="162">
        <f t="shared" ref="AH41:AI41" si="19">SUM(AH32:AH40)</f>
        <v>-11280</v>
      </c>
      <c r="AI41" s="162">
        <f t="shared" si="19"/>
        <v>-15501</v>
      </c>
      <c r="AJ41" s="162">
        <f t="shared" ref="AJ41:AK41" si="20">SUM(AJ32:AJ40)</f>
        <v>-17750</v>
      </c>
      <c r="AK41" s="162">
        <f t="shared" si="20"/>
        <v>-18229</v>
      </c>
      <c r="AL41" s="162">
        <f t="shared" ref="AL41:AM41" si="21">SUM(AL32:AL40)</f>
        <v>-16444</v>
      </c>
      <c r="AM41" s="162">
        <f t="shared" si="21"/>
        <v>-19781</v>
      </c>
      <c r="AN41" s="163"/>
      <c r="AO41" s="101">
        <f>SUM(AO32:AO40)</f>
        <v>39417</v>
      </c>
    </row>
    <row r="42" spans="1:41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105"/>
      <c r="AB42" s="106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8"/>
      <c r="AO42" s="106"/>
    </row>
    <row r="43" spans="1:41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97"/>
      <c r="AB43" s="98">
        <f>O43-C43</f>
        <v>12440</v>
      </c>
      <c r="AC43" s="99">
        <f>P43-D43</f>
        <v>16036</v>
      </c>
      <c r="AD43" s="99">
        <f>Q43-E43</f>
        <v>4543</v>
      </c>
      <c r="AE43" s="99">
        <f>R43-F43</f>
        <v>2457</v>
      </c>
      <c r="AF43" s="99">
        <f>S43-G43</f>
        <v>934</v>
      </c>
      <c r="AG43" s="99">
        <f>T43-H43</f>
        <v>-1133</v>
      </c>
      <c r="AH43" s="99">
        <f>U43-I43</f>
        <v>1273</v>
      </c>
      <c r="AI43" s="99">
        <f>V43-J43</f>
        <v>2976</v>
      </c>
      <c r="AJ43" s="99">
        <f>W43-K43</f>
        <v>-1651</v>
      </c>
      <c r="AK43" s="99">
        <f>X43-L43</f>
        <v>-2913</v>
      </c>
      <c r="AL43" s="99">
        <f>Y43-M43</f>
        <v>-8985</v>
      </c>
      <c r="AM43" s="99">
        <f>Z43-N43</f>
        <v>-5804</v>
      </c>
      <c r="AN43" s="100"/>
      <c r="AO43" s="76">
        <f>IF(ISERROR(GETPIVOTDATA("VALUE",'CSS WK pvt'!$I$2,"DT_FILE",AO$8,"CD_CO",AO$6,"TRIM_CAT",TRIM(B43),"TRIM_LINE",A42))=TRUE,0,GETPIVOTDATA("VALUE",'CSS WK pvt'!$I$2,"DT_FILE",AO$8,"CD_CO",AO$6,"TRIM_CAT",TRIM(B43),"TRIM_LINE",A42))</f>
        <v>0</v>
      </c>
    </row>
    <row r="44" spans="1:41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f>AO44</f>
        <v>11130</v>
      </c>
      <c r="AA44" s="97"/>
      <c r="AB44" s="98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100"/>
      <c r="AO44" s="76">
        <f>GETPIVOTDATA("VALUE",'CSS ESCO pvt'!$I$3,"DATE_FILE",$AO$8,"COMPANY",$AO$6,"TRIM_CAT","Residential-GRID","TRIM_LINE",A42)</f>
        <v>11130</v>
      </c>
    </row>
    <row r="45" spans="1:41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f>Z43-Z44</f>
        <v>11745</v>
      </c>
      <c r="AA45" s="97"/>
      <c r="AB45" s="98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100"/>
      <c r="AO45" s="76"/>
    </row>
    <row r="46" spans="1:41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97"/>
      <c r="AB46" s="98">
        <f>O46-C46</f>
        <v>515</v>
      </c>
      <c r="AC46" s="99">
        <f>P46-D46</f>
        <v>1247</v>
      </c>
      <c r="AD46" s="99">
        <f>Q46-E46</f>
        <v>-475</v>
      </c>
      <c r="AE46" s="99">
        <f>R46-F46</f>
        <v>-1267</v>
      </c>
      <c r="AF46" s="99">
        <f>S46-G46</f>
        <v>-344</v>
      </c>
      <c r="AG46" s="99">
        <f>T46-H46</f>
        <v>-1112</v>
      </c>
      <c r="AH46" s="99">
        <f>U46-I46</f>
        <v>-1128</v>
      </c>
      <c r="AI46" s="99">
        <f>V46-J46</f>
        <v>-955</v>
      </c>
      <c r="AJ46" s="99">
        <f>W46-K46</f>
        <v>-1661</v>
      </c>
      <c r="AK46" s="99">
        <f>X46-L46</f>
        <v>-1338</v>
      </c>
      <c r="AL46" s="99">
        <f>Y46-M46</f>
        <v>-2248</v>
      </c>
      <c r="AM46" s="99">
        <f>Z46-N46</f>
        <v>-1580</v>
      </c>
      <c r="AN46" s="100"/>
      <c r="AO46" s="76">
        <f>IF(ISERROR(GETPIVOTDATA("VALUE",'CSS WK pvt'!$I$2,"DT_FILE",AO$8,"CD_CO",AO$6,"TRIM_CAT",TRIM(B46),"TRIM_LINE",A42))=TRUE,0,GETPIVOTDATA("VALUE",'CSS WK pvt'!$I$2,"DT_FILE",AO$8,"CD_CO",AO$6,"TRIM_CAT",TRIM(B46),"TRIM_LINE",A42))</f>
        <v>0</v>
      </c>
    </row>
    <row r="47" spans="1:41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f>AO47</f>
        <v>2382</v>
      </c>
      <c r="AA47" s="97"/>
      <c r="AB47" s="98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100"/>
      <c r="AO47" s="76">
        <f>GETPIVOTDATA("VALUE",'CSS ESCO pvt'!$I$3,"DATE_FILE",$AO$8,"COMPANY",$AO$6,"TRIM_CAT","Low Income Residential-GRID","TRIM_LINE",A42)</f>
        <v>2382</v>
      </c>
    </row>
    <row r="48" spans="1:41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f>Z46-Z47</f>
        <v>2520</v>
      </c>
      <c r="AA48" s="97"/>
      <c r="AB48" s="98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100"/>
      <c r="AO48" s="76"/>
    </row>
    <row r="49" spans="1:41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97"/>
      <c r="AB49" s="98">
        <f>O49-C49</f>
        <v>1240</v>
      </c>
      <c r="AC49" s="99">
        <f>P49-D49</f>
        <v>2653</v>
      </c>
      <c r="AD49" s="99">
        <f>Q49-E49</f>
        <v>1282</v>
      </c>
      <c r="AE49" s="99">
        <f>R49-F49</f>
        <v>-47</v>
      </c>
      <c r="AF49" s="99">
        <f>S49-G49</f>
        <v>636</v>
      </c>
      <c r="AG49" s="99">
        <f>T49-H49</f>
        <v>-135</v>
      </c>
      <c r="AH49" s="99">
        <f>U49-I49</f>
        <v>-606</v>
      </c>
      <c r="AI49" s="99">
        <f>V49-J49</f>
        <v>-260</v>
      </c>
      <c r="AJ49" s="99">
        <f>W49-K49</f>
        <v>-327</v>
      </c>
      <c r="AK49" s="99">
        <f>X49-L49</f>
        <v>-503</v>
      </c>
      <c r="AL49" s="99">
        <f>Y49-M49</f>
        <v>-983</v>
      </c>
      <c r="AM49" s="99">
        <f>Z49-N49</f>
        <v>-241</v>
      </c>
      <c r="AN49" s="100"/>
      <c r="AO49" s="76">
        <f>IF(ISERROR(GETPIVOTDATA("VALUE",'CSS WK pvt'!$I$2,"DT_FILE",AO$8,"CD_CO",AO$6,"TRIM_CAT",TRIM(B49),"TRIM_LINE",A42))=TRUE,0,GETPIVOTDATA("VALUE",'CSS WK pvt'!$I$2,"DT_FILE",AO$8,"CD_CO",AO$6,"TRIM_CAT",TRIM(B49),"TRIM_LINE",A42))</f>
        <v>0</v>
      </c>
    </row>
    <row r="50" spans="1:41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97"/>
      <c r="AB50" s="98">
        <f>O50-C50</f>
        <v>46</v>
      </c>
      <c r="AC50" s="99">
        <f>P50-D50</f>
        <v>242</v>
      </c>
      <c r="AD50" s="99">
        <f>Q50-E50</f>
        <v>275</v>
      </c>
      <c r="AE50" s="99">
        <f>R50-F50</f>
        <v>127</v>
      </c>
      <c r="AF50" s="99">
        <f>S50-G50</f>
        <v>55</v>
      </c>
      <c r="AG50" s="99">
        <f>T50-H50</f>
        <v>-48</v>
      </c>
      <c r="AH50" s="99">
        <f>U50-I50</f>
        <v>-1</v>
      </c>
      <c r="AI50" s="99">
        <f>V50-J50</f>
        <v>-3</v>
      </c>
      <c r="AJ50" s="99">
        <f>W50-K50</f>
        <v>-18</v>
      </c>
      <c r="AK50" s="99">
        <f>X50-L50</f>
        <v>-69</v>
      </c>
      <c r="AL50" s="99">
        <f>Y50-M50</f>
        <v>-50</v>
      </c>
      <c r="AM50" s="99">
        <f>Z50-N50</f>
        <v>74</v>
      </c>
      <c r="AN50" s="100"/>
      <c r="AO50" s="76">
        <f>IF(ISERROR(GETPIVOTDATA("VALUE",'CSS WK pvt'!$I$2,"DT_FILE",AO$8,"CD_CO",AO$6,"TRIM_CAT",TRIM(B50),"TRIM_LINE",A42))=TRUE,0,GETPIVOTDATA("VALUE",'CSS WK pvt'!$I$2,"DT_FILE",AO$8,"CD_CO",AO$6,"TRIM_CAT",TRIM(B50),"TRIM_LINE",A42))</f>
        <v>0</v>
      </c>
    </row>
    <row r="51" spans="1:41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97"/>
      <c r="AB51" s="98">
        <f>O51-C51</f>
        <v>15</v>
      </c>
      <c r="AC51" s="99">
        <f>P51-D51</f>
        <v>54</v>
      </c>
      <c r="AD51" s="99">
        <f>Q51-E51</f>
        <v>66</v>
      </c>
      <c r="AE51" s="99">
        <f>R51-F51</f>
        <v>51</v>
      </c>
      <c r="AF51" s="99">
        <f>S51-G51</f>
        <v>11</v>
      </c>
      <c r="AG51" s="99">
        <f>T51-H51</f>
        <v>-1</v>
      </c>
      <c r="AH51" s="99">
        <f>U51-I51</f>
        <v>1</v>
      </c>
      <c r="AI51" s="99">
        <f>V51-J51</f>
        <v>19</v>
      </c>
      <c r="AJ51" s="99">
        <f>W51-K51</f>
        <v>-12</v>
      </c>
      <c r="AK51" s="99">
        <f>X51-L51</f>
        <v>6</v>
      </c>
      <c r="AL51" s="99">
        <f>Y51-M51</f>
        <v>-1</v>
      </c>
      <c r="AM51" s="99">
        <f>Z51-N51</f>
        <v>40</v>
      </c>
      <c r="AN51" s="100"/>
      <c r="AO51" s="76">
        <f>IF(ISERROR(GETPIVOTDATA("VALUE",'CSS WK pvt'!$I$2,"DT_FILE",AO$8,"CD_CO",AO$6,"TRIM_CAT",TRIM(B51),"TRIM_LINE",A42))=TRUE,0,GETPIVOTDATA("VALUE",'CSS WK pvt'!$I$2,"DT_FILE",AO$8,"CD_CO",AO$6,"TRIM_CAT",TRIM(B51),"TRIM_LINE",A42))</f>
        <v>0</v>
      </c>
    </row>
    <row r="52" spans="1:41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22">SUM(D43:D51)</f>
        <v>40155</v>
      </c>
      <c r="E52" s="160">
        <f t="shared" si="22"/>
        <v>41999</v>
      </c>
      <c r="F52" s="160">
        <f t="shared" si="22"/>
        <v>39544</v>
      </c>
      <c r="G52" s="160">
        <f t="shared" si="22"/>
        <v>34687</v>
      </c>
      <c r="H52" s="160">
        <f t="shared" si="22"/>
        <v>38838</v>
      </c>
      <c r="I52" s="160">
        <f t="shared" si="22"/>
        <v>41685</v>
      </c>
      <c r="J52" s="160">
        <f t="shared" si="22"/>
        <v>49085</v>
      </c>
      <c r="K52" s="160">
        <f t="shared" si="22"/>
        <v>49751</v>
      </c>
      <c r="L52" s="160">
        <f t="shared" si="22"/>
        <v>43461</v>
      </c>
      <c r="M52" s="160">
        <f t="shared" si="22"/>
        <v>44348</v>
      </c>
      <c r="N52" s="161">
        <f t="shared" si="22"/>
        <v>40087</v>
      </c>
      <c r="O52" s="159">
        <f t="shared" si="22"/>
        <v>51559</v>
      </c>
      <c r="P52" s="160">
        <f t="shared" si="22"/>
        <v>60387</v>
      </c>
      <c r="Q52" s="160">
        <f t="shared" si="22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v>50862</v>
      </c>
      <c r="W52" s="229">
        <f>SUM(W43+W46+W49+W50+W51)</f>
        <v>46082</v>
      </c>
      <c r="X52" s="229">
        <f>SUM(X43+X46+X49+X50+X51)</f>
        <v>38644</v>
      </c>
      <c r="Y52" s="229">
        <v>32081</v>
      </c>
      <c r="Z52" s="229">
        <v>32576</v>
      </c>
      <c r="AA52" s="161"/>
      <c r="AB52" s="101">
        <f t="shared" ref="AB52:AG52" si="23">SUM(AB43:AB51)</f>
        <v>14256</v>
      </c>
      <c r="AC52" s="162">
        <f t="shared" si="23"/>
        <v>20232</v>
      </c>
      <c r="AD52" s="162">
        <f t="shared" si="23"/>
        <v>5691</v>
      </c>
      <c r="AE52" s="162">
        <f t="shared" si="23"/>
        <v>1321</v>
      </c>
      <c r="AF52" s="162">
        <f t="shared" si="23"/>
        <v>1292</v>
      </c>
      <c r="AG52" s="162">
        <f t="shared" si="23"/>
        <v>-2429</v>
      </c>
      <c r="AH52" s="162">
        <f t="shared" ref="AH52:AI52" si="24">SUM(AH43:AH51)</f>
        <v>-461</v>
      </c>
      <c r="AI52" s="162">
        <f t="shared" si="24"/>
        <v>1777</v>
      </c>
      <c r="AJ52" s="162">
        <f t="shared" ref="AJ52:AK52" si="25">SUM(AJ43:AJ51)</f>
        <v>-3669</v>
      </c>
      <c r="AK52" s="162">
        <f t="shared" si="25"/>
        <v>-4817</v>
      </c>
      <c r="AL52" s="162">
        <f t="shared" ref="AL52:AM52" si="26">SUM(AL43:AL51)</f>
        <v>-12267</v>
      </c>
      <c r="AM52" s="162">
        <f t="shared" si="26"/>
        <v>-7511</v>
      </c>
      <c r="AN52" s="163"/>
      <c r="AO52" s="101">
        <f>SUM(AO43:AO51)</f>
        <v>13512</v>
      </c>
    </row>
    <row r="53" spans="1:41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105"/>
      <c r="AB53" s="106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8"/>
      <c r="AO53" s="106"/>
    </row>
    <row r="54" spans="1:41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97"/>
      <c r="AB54" s="98">
        <f>O54-C54</f>
        <v>20586</v>
      </c>
      <c r="AC54" s="99">
        <f>P54-D54</f>
        <v>30331</v>
      </c>
      <c r="AD54" s="99">
        <f>Q54-E54</f>
        <v>40680</v>
      </c>
      <c r="AE54" s="99">
        <f>R54-F54</f>
        <v>40922</v>
      </c>
      <c r="AF54" s="99">
        <f>S54-G54</f>
        <v>37934</v>
      </c>
      <c r="AG54" s="99">
        <f>T54-H54</f>
        <v>38039</v>
      </c>
      <c r="AH54" s="99">
        <f>U54-I54</f>
        <v>38649</v>
      </c>
      <c r="AI54" s="99">
        <f>V54-J54</f>
        <v>43224</v>
      </c>
      <c r="AJ54" s="99">
        <f>W54-K54</f>
        <v>42944</v>
      </c>
      <c r="AK54" s="99">
        <f>X54-L54</f>
        <v>42800</v>
      </c>
      <c r="AL54" s="99">
        <f>Y54-M54</f>
        <v>36136</v>
      </c>
      <c r="AM54" s="99">
        <f>Z54-N54</f>
        <v>32723</v>
      </c>
      <c r="AN54" s="100"/>
      <c r="AO54" s="76">
        <f>IF(ISERROR(GETPIVOTDATA("VALUE",'CSS WK pvt'!$I$2,"DT_FILE",AO$8,"CD_CO",AO$6,"TRIM_CAT",TRIM(B54),"TRIM_LINE",A53))=TRUE,0,GETPIVOTDATA("VALUE",'CSS WK pvt'!$I$2,"DT_FILE",AO$8,"CD_CO",AO$6,"TRIM_CAT",TRIM(B54),"TRIM_LINE",A53))</f>
        <v>0</v>
      </c>
    </row>
    <row r="55" spans="1:41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f>AO55</f>
        <v>50327</v>
      </c>
      <c r="AA55" s="97"/>
      <c r="AB55" s="98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100"/>
      <c r="AO55" s="76">
        <f>GETPIVOTDATA("VALUE",'CSS ESCO pvt'!$I$3,"DATE_FILE",$AO$8,"COMPANY",$AO$6,"TRIM_CAT","Residential-GRID","TRIM_LINE",A53)</f>
        <v>50327</v>
      </c>
    </row>
    <row r="56" spans="1:41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f>Z54-Z55</f>
        <v>55789</v>
      </c>
      <c r="AA56" s="97"/>
      <c r="AB56" s="98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100"/>
      <c r="AO56" s="76"/>
    </row>
    <row r="57" spans="1:41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97"/>
      <c r="AB57" s="98">
        <f>O57-C57</f>
        <v>6491</v>
      </c>
      <c r="AC57" s="99">
        <f>P57-D57</f>
        <v>10195</v>
      </c>
      <c r="AD57" s="99">
        <f>Q57-E57</f>
        <v>9951</v>
      </c>
      <c r="AE57" s="99">
        <f>R57-F57</f>
        <v>8890</v>
      </c>
      <c r="AF57" s="99">
        <f>S57-G57</f>
        <v>10614</v>
      </c>
      <c r="AG57" s="99">
        <f>T57-H57</f>
        <v>9592</v>
      </c>
      <c r="AH57" s="99">
        <f>U57-I57</f>
        <v>8352</v>
      </c>
      <c r="AI57" s="99">
        <f>V57-J57</f>
        <v>7394</v>
      </c>
      <c r="AJ57" s="99">
        <f>W57-K57</f>
        <v>9330</v>
      </c>
      <c r="AK57" s="99">
        <f>X57-L57</f>
        <v>10559</v>
      </c>
      <c r="AL57" s="99">
        <f>Y57-M57</f>
        <v>7714</v>
      </c>
      <c r="AM57" s="99">
        <f>Z57-N57</f>
        <v>9469</v>
      </c>
      <c r="AN57" s="100"/>
      <c r="AO57" s="76">
        <f>IF(ISERROR(GETPIVOTDATA("VALUE",'CSS WK pvt'!$I$2,"DT_FILE",AO$8,"CD_CO",AO$6,"TRIM_CAT",TRIM(B57),"TRIM_LINE",A53))=TRUE,0,GETPIVOTDATA("VALUE",'CSS WK pvt'!$I$2,"DT_FILE",AO$8,"CD_CO",AO$6,"TRIM_CAT",TRIM(B57),"TRIM_LINE",A53))</f>
        <v>0</v>
      </c>
    </row>
    <row r="58" spans="1:41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f>AO58</f>
        <v>18988</v>
      </c>
      <c r="AA58" s="97"/>
      <c r="AB58" s="98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100"/>
      <c r="AO58" s="76">
        <f>GETPIVOTDATA("VALUE",'CSS ESCO pvt'!$I$3,"DATE_FILE",$AO$8,"COMPANY",$AO$6,"TRIM_CAT","Low Income Residential-GRID","TRIM_LINE",A53)</f>
        <v>18988</v>
      </c>
    </row>
    <row r="59" spans="1:41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f>Z57-Z58</f>
        <v>24706</v>
      </c>
      <c r="AA59" s="97"/>
      <c r="AB59" s="98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100"/>
      <c r="AO59" s="76"/>
    </row>
    <row r="60" spans="1:41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97"/>
      <c r="AB60" s="98">
        <f>O60-C60</f>
        <v>1813</v>
      </c>
      <c r="AC60" s="99">
        <f>P60-D60</f>
        <v>4152</v>
      </c>
      <c r="AD60" s="99">
        <f>Q60-E60</f>
        <v>6260</v>
      </c>
      <c r="AE60" s="99">
        <f>R60-F60</f>
        <v>6523</v>
      </c>
      <c r="AF60" s="99">
        <f>S60-G60</f>
        <v>6110</v>
      </c>
      <c r="AG60" s="99">
        <f>T60-H60</f>
        <v>5417</v>
      </c>
      <c r="AH60" s="99">
        <f>U60-I60</f>
        <v>4749</v>
      </c>
      <c r="AI60" s="99">
        <f>V60-J60</f>
        <v>3432</v>
      </c>
      <c r="AJ60" s="99">
        <f>W60-K60</f>
        <v>3373</v>
      </c>
      <c r="AK60" s="99">
        <f>X60-L60</f>
        <v>3639</v>
      </c>
      <c r="AL60" s="99">
        <f>Y60-M60</f>
        <v>3341</v>
      </c>
      <c r="AM60" s="99">
        <f>Z60-N60</f>
        <v>3489</v>
      </c>
      <c r="AN60" s="100"/>
      <c r="AO60" s="76">
        <f>IF(ISERROR(GETPIVOTDATA("VALUE",'CSS WK pvt'!$I$2,"DT_FILE",AO$8,"CD_CO",AO$6,"TRIM_CAT",TRIM(B60),"TRIM_LINE",A53))=TRUE,0,GETPIVOTDATA("VALUE",'CSS WK pvt'!$I$2,"DT_FILE",AO$8,"CD_CO",AO$6,"TRIM_CAT",TRIM(B60),"TRIM_LINE",A53))</f>
        <v>0</v>
      </c>
    </row>
    <row r="61" spans="1:41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97"/>
      <c r="AB61" s="98">
        <f>O61-C61</f>
        <v>66</v>
      </c>
      <c r="AC61" s="99">
        <f>P61-D61</f>
        <v>182</v>
      </c>
      <c r="AD61" s="99">
        <f>Q61-E61</f>
        <v>384</v>
      </c>
      <c r="AE61" s="99">
        <f>R61-F61</f>
        <v>421</v>
      </c>
      <c r="AF61" s="99">
        <f>S61-G61</f>
        <v>367</v>
      </c>
      <c r="AG61" s="99">
        <f>T61-H61</f>
        <v>367</v>
      </c>
      <c r="AH61" s="99">
        <f>U61-I61</f>
        <v>252</v>
      </c>
      <c r="AI61" s="99">
        <f>V61-J61</f>
        <v>227</v>
      </c>
      <c r="AJ61" s="99">
        <f>W61-K61</f>
        <v>205</v>
      </c>
      <c r="AK61" s="99">
        <f>X61-L61</f>
        <v>222</v>
      </c>
      <c r="AL61" s="99">
        <f>Y61-M61</f>
        <v>230</v>
      </c>
      <c r="AM61" s="99">
        <f>Z61-N61</f>
        <v>206</v>
      </c>
      <c r="AN61" s="100"/>
      <c r="AO61" s="76">
        <f>IF(ISERROR(GETPIVOTDATA("VALUE",'CSS WK pvt'!$I$2,"DT_FILE",AO$8,"CD_CO",AO$6,"TRIM_CAT",TRIM(B61),"TRIM_LINE",A53))=TRUE,0,GETPIVOTDATA("VALUE",'CSS WK pvt'!$I$2,"DT_FILE",AO$8,"CD_CO",AO$6,"TRIM_CAT",TRIM(B61),"TRIM_LINE",A53))</f>
        <v>0</v>
      </c>
    </row>
    <row r="62" spans="1:41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97"/>
      <c r="AB62" s="98">
        <f>O62-C62</f>
        <v>16</v>
      </c>
      <c r="AC62" s="99">
        <f>P62-D62</f>
        <v>43</v>
      </c>
      <c r="AD62" s="99">
        <f>Q62-E62</f>
        <v>88</v>
      </c>
      <c r="AE62" s="99">
        <f>R62-F62</f>
        <v>114</v>
      </c>
      <c r="AF62" s="99">
        <f>S62-G62</f>
        <v>90</v>
      </c>
      <c r="AG62" s="99">
        <f>T62-H62</f>
        <v>78</v>
      </c>
      <c r="AH62" s="99">
        <f>U62-I62</f>
        <v>43</v>
      </c>
      <c r="AI62" s="99">
        <f>V62-J62</f>
        <v>44</v>
      </c>
      <c r="AJ62" s="99">
        <f>W62-K62</f>
        <v>33</v>
      </c>
      <c r="AK62" s="99">
        <f>X62-L62</f>
        <v>29</v>
      </c>
      <c r="AL62" s="99">
        <f>Y62-M62</f>
        <v>24</v>
      </c>
      <c r="AM62" s="99">
        <f>Z62-N62</f>
        <v>35</v>
      </c>
      <c r="AN62" s="100"/>
      <c r="AO62" s="76">
        <f>IF(ISERROR(GETPIVOTDATA("VALUE",'CSS WK pvt'!$I$2,"DT_FILE",AO$8,"CD_CO",AO$6,"TRIM_CAT",TRIM(B62),"TRIM_LINE",A53))=TRUE,0,GETPIVOTDATA("VALUE",'CSS WK pvt'!$I$2,"DT_FILE",AO$8,"CD_CO",AO$6,"TRIM_CAT",TRIM(B62),"TRIM_LINE",A53))</f>
        <v>0</v>
      </c>
    </row>
    <row r="63" spans="1:41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27">SUM(D54:D62)</f>
        <v>90537</v>
      </c>
      <c r="E63" s="82">
        <f t="shared" si="27"/>
        <v>91654</v>
      </c>
      <c r="F63" s="82">
        <f t="shared" si="27"/>
        <v>94767</v>
      </c>
      <c r="G63" s="82">
        <f t="shared" si="27"/>
        <v>95766</v>
      </c>
      <c r="H63" s="82">
        <f t="shared" si="27"/>
        <v>94469</v>
      </c>
      <c r="I63" s="82">
        <f t="shared" si="27"/>
        <v>94851</v>
      </c>
      <c r="J63" s="82">
        <f t="shared" si="27"/>
        <v>97669</v>
      </c>
      <c r="K63" s="82">
        <f t="shared" si="27"/>
        <v>108163</v>
      </c>
      <c r="L63" s="82">
        <f t="shared" si="27"/>
        <v>113831</v>
      </c>
      <c r="M63" s="82">
        <f t="shared" si="27"/>
        <v>117837</v>
      </c>
      <c r="N63" s="83">
        <f t="shared" si="27"/>
        <v>114961</v>
      </c>
      <c r="O63" s="81">
        <f t="shared" si="27"/>
        <v>119576</v>
      </c>
      <c r="P63" s="82">
        <f t="shared" si="27"/>
        <v>135440</v>
      </c>
      <c r="Q63" s="82">
        <f t="shared" si="27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>SUM(X54+X57+X60+X61+X62)</f>
        <v>171080</v>
      </c>
      <c r="Y63" s="226">
        <v>165282</v>
      </c>
      <c r="Z63" s="226">
        <v>160883</v>
      </c>
      <c r="AA63" s="83"/>
      <c r="AB63" s="84">
        <f t="shared" ref="AB63:AG63" si="28">SUM(AB54:AB62)</f>
        <v>28972</v>
      </c>
      <c r="AC63" s="85">
        <f t="shared" si="28"/>
        <v>44903</v>
      </c>
      <c r="AD63" s="85">
        <f t="shared" si="28"/>
        <v>57363</v>
      </c>
      <c r="AE63" s="85">
        <f t="shared" si="28"/>
        <v>56870</v>
      </c>
      <c r="AF63" s="85">
        <f t="shared" si="28"/>
        <v>55115</v>
      </c>
      <c r="AG63" s="85">
        <f t="shared" si="28"/>
        <v>53493</v>
      </c>
      <c r="AH63" s="85">
        <f t="shared" ref="AH63:AI63" si="29">SUM(AH54:AH62)</f>
        <v>52045</v>
      </c>
      <c r="AI63" s="85">
        <f t="shared" si="29"/>
        <v>54321</v>
      </c>
      <c r="AJ63" s="85">
        <f t="shared" ref="AJ63:AK63" si="30">SUM(AJ54:AJ62)</f>
        <v>55885</v>
      </c>
      <c r="AK63" s="85">
        <f t="shared" si="30"/>
        <v>57249</v>
      </c>
      <c r="AL63" s="85">
        <f t="shared" ref="AL63:AM63" si="31">SUM(AL54:AL62)</f>
        <v>47445</v>
      </c>
      <c r="AM63" s="85">
        <f t="shared" si="31"/>
        <v>45922</v>
      </c>
      <c r="AN63" s="86"/>
      <c r="AO63" s="84">
        <f t="shared" ref="AO63" si="32">SUM(AO54:AO62)</f>
        <v>69315</v>
      </c>
    </row>
    <row r="64" spans="1:41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111"/>
      <c r="AB64" s="112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4"/>
      <c r="AO64" s="112"/>
    </row>
    <row r="65" spans="1:41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51"/>
      <c r="AB65" s="52">
        <f>O65-C65</f>
        <v>8010819.0400000028</v>
      </c>
      <c r="AC65" s="53">
        <f>P65-D65</f>
        <v>5424555.8399999999</v>
      </c>
      <c r="AD65" s="53">
        <f>Q65-E65</f>
        <v>9254098.2600000016</v>
      </c>
      <c r="AE65" s="53">
        <f>R65-F65</f>
        <v>9693475.0300000012</v>
      </c>
      <c r="AF65" s="53">
        <f>S65-G65</f>
        <v>8571651.6600000001</v>
      </c>
      <c r="AG65" s="53">
        <f>T65-H65</f>
        <v>9341116.8099999987</v>
      </c>
      <c r="AH65" s="53">
        <f>U65-I65</f>
        <v>12453204.84</v>
      </c>
      <c r="AI65" s="53">
        <f>V65-J65</f>
        <v>6250236.1400000006</v>
      </c>
      <c r="AJ65" s="53">
        <f>W65-K65</f>
        <v>4747090.0500000007</v>
      </c>
      <c r="AK65" s="53">
        <f>X65-L65</f>
        <v>4877439.3999999985</v>
      </c>
      <c r="AL65" s="53">
        <f>Y65-M65</f>
        <v>4750913.870000001</v>
      </c>
      <c r="AM65" s="53">
        <f>Z65-N65</f>
        <v>3021969.4099999964</v>
      </c>
      <c r="AN65" s="54"/>
      <c r="AO65" s="76">
        <f>IF(ISERROR(GETPIVOTDATA("VALUE",'CSS WK pvt'!$I$2,"DT_FILE",AO$8,"CD_CO",AO$6,"TRIM_CAT",TRIM(B65),"TRIM_LINE",A64))=TRUE,0,GETPIVOTDATA("VALUE",'CSS WK pvt'!$I$2,"DT_FILE",AO$8,"CD_CO",AO$6,"TRIM_CAT",TRIM(B65),"TRIM_LINE",A64))</f>
        <v>0</v>
      </c>
    </row>
    <row r="66" spans="1:41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f>AO66</f>
        <v>17844260.120000001</v>
      </c>
      <c r="AA66" s="51"/>
      <c r="AB66" s="52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4"/>
      <c r="AO66" s="76">
        <f>GETPIVOTDATA("VALUE",'CSS ESCO pvt'!$I$3,"DATE_FILE",$AO$8,"COMPANY",$AO$6,"TRIM_CAT","Residential-GRID","TRIM_LINE",A64)</f>
        <v>17844260.120000001</v>
      </c>
    </row>
    <row r="67" spans="1:41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f>Z65-Z66</f>
        <v>19182388.879999999</v>
      </c>
      <c r="AA67" s="51"/>
      <c r="AB67" s="52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4"/>
      <c r="AO67" s="76"/>
    </row>
    <row r="68" spans="1:41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51"/>
      <c r="AB68" s="52">
        <f>O68-C68</f>
        <v>196265.45999999996</v>
      </c>
      <c r="AC68" s="53">
        <f>P68-D68</f>
        <v>160392.03000000026</v>
      </c>
      <c r="AD68" s="53">
        <f>Q68-E68</f>
        <v>662886.86000000034</v>
      </c>
      <c r="AE68" s="53">
        <f>R68-F68</f>
        <v>903895.15000000037</v>
      </c>
      <c r="AF68" s="53">
        <f>S68-G68</f>
        <v>1246923.2300000004</v>
      </c>
      <c r="AG68" s="53">
        <f>T68-H68</f>
        <v>1219778.2800000003</v>
      </c>
      <c r="AH68" s="53">
        <f>U68-I68</f>
        <v>834992.54</v>
      </c>
      <c r="AI68" s="53">
        <f>V68-J68</f>
        <v>120460.59999999963</v>
      </c>
      <c r="AJ68" s="53">
        <f>W68-K68</f>
        <v>388097.08999999985</v>
      </c>
      <c r="AK68" s="53">
        <f>X68-L68</f>
        <v>556634.90000000037</v>
      </c>
      <c r="AL68" s="53">
        <f>Y68-M68</f>
        <v>611913.53000000026</v>
      </c>
      <c r="AM68" s="53">
        <f>Z68-N68</f>
        <v>882446.76999999955</v>
      </c>
      <c r="AN68" s="54"/>
      <c r="AO68" s="76">
        <f>IF(ISERROR(GETPIVOTDATA("VALUE",'CSS WK pvt'!$I$2,"DT_FILE",AO$8,"CD_CO",AO$6,"TRIM_CAT",TRIM(B68),"TRIM_LINE",A64))=TRUE,0,GETPIVOTDATA("VALUE",'CSS WK pvt'!$I$2,"DT_FILE",AO$8,"CD_CO",AO$6,"TRIM_CAT",TRIM(B68),"TRIM_LINE",A64))</f>
        <v>0</v>
      </c>
    </row>
    <row r="69" spans="1:41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f>AO69</f>
        <v>3897669.3</v>
      </c>
      <c r="AA69" s="51"/>
      <c r="AB69" s="52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4"/>
      <c r="AO69" s="76">
        <f>GETPIVOTDATA("VALUE",'CSS ESCO pvt'!$I$3,"DATE_FILE",$AO$8,"COMPANY",$AO$6,"TRIM_CAT","Low Income Residential-GRID","TRIM_LINE",A64)</f>
        <v>3897669.3</v>
      </c>
    </row>
    <row r="70" spans="1:41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f>Z68-Z69</f>
        <v>4476852.7</v>
      </c>
      <c r="AA70" s="51"/>
      <c r="AB70" s="52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4"/>
      <c r="AO70" s="76"/>
    </row>
    <row r="71" spans="1:41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51"/>
      <c r="AB71" s="52">
        <f>O71-C71</f>
        <v>932287.71999999974</v>
      </c>
      <c r="AC71" s="53">
        <f>P71-D71</f>
        <v>2576572.2300000004</v>
      </c>
      <c r="AD71" s="53">
        <f>Q71-E71</f>
        <v>1704197.4900000002</v>
      </c>
      <c r="AE71" s="53">
        <f>R71-F71</f>
        <v>1736725.2400000002</v>
      </c>
      <c r="AF71" s="53">
        <f>S71-G71</f>
        <v>947985.79999999981</v>
      </c>
      <c r="AG71" s="53">
        <f>T71-H71</f>
        <v>915628.54</v>
      </c>
      <c r="AH71" s="53">
        <f>U71-I71</f>
        <v>423841.50999999978</v>
      </c>
      <c r="AI71" s="53">
        <f>V71-J71</f>
        <v>273473.30999999959</v>
      </c>
      <c r="AJ71" s="53">
        <f>W71-K71</f>
        <v>682808.15000000037</v>
      </c>
      <c r="AK71" s="53">
        <f>X71-L71</f>
        <v>415775.91999999993</v>
      </c>
      <c r="AL71" s="53">
        <f>Y71-M71</f>
        <v>1126080.7400000002</v>
      </c>
      <c r="AM71" s="53">
        <f>Z71-N71</f>
        <v>1033836.0899999999</v>
      </c>
      <c r="AN71" s="54"/>
      <c r="AO71" s="76">
        <f>IF(ISERROR(GETPIVOTDATA("VALUE",'CSS WK pvt'!$I$2,"DT_FILE",AO$8,"CD_CO",AO$6,"TRIM_CAT",TRIM(B71),"TRIM_LINE",A64))=TRUE,0,GETPIVOTDATA("VALUE",'CSS WK pvt'!$I$2,"DT_FILE",AO$8,"CD_CO",AO$6,"TRIM_CAT",TRIM(B71),"TRIM_LINE",A64))</f>
        <v>0</v>
      </c>
    </row>
    <row r="72" spans="1:41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51"/>
      <c r="AB72" s="52">
        <f>O72-C72</f>
        <v>1005061.8099999996</v>
      </c>
      <c r="AC72" s="53">
        <f>P72-D72</f>
        <v>3004831.0300000003</v>
      </c>
      <c r="AD72" s="53">
        <f>Q72-E72</f>
        <v>2589953.54</v>
      </c>
      <c r="AE72" s="53">
        <f>R72-F72</f>
        <v>1746017.15</v>
      </c>
      <c r="AF72" s="53">
        <f>S72-G72</f>
        <v>671707.89000000013</v>
      </c>
      <c r="AG72" s="53">
        <f>T72-H72</f>
        <v>1084724.33</v>
      </c>
      <c r="AH72" s="53">
        <f>U72-I72</f>
        <v>1068354.81</v>
      </c>
      <c r="AI72" s="53">
        <f>V72-J72</f>
        <v>741307.41999999993</v>
      </c>
      <c r="AJ72" s="53">
        <f>W72-K72</f>
        <v>768095.96</v>
      </c>
      <c r="AK72" s="53">
        <f>X72-L72</f>
        <v>423782.18999999994</v>
      </c>
      <c r="AL72" s="53">
        <f>Y72-M72</f>
        <v>1526029.4300000002</v>
      </c>
      <c r="AM72" s="53">
        <f>Z72-N72</f>
        <v>1744228.6900000004</v>
      </c>
      <c r="AN72" s="54"/>
      <c r="AO72" s="76">
        <f>IF(ISERROR(GETPIVOTDATA("VALUE",'CSS WK pvt'!$I$2,"DT_FILE",AO$8,"CD_CO",AO$6,"TRIM_CAT",TRIM(B72),"TRIM_LINE",A64))=TRUE,0,GETPIVOTDATA("VALUE",'CSS WK pvt'!$I$2,"DT_FILE",AO$8,"CD_CO",AO$6,"TRIM_CAT",TRIM(B72),"TRIM_LINE",A64))</f>
        <v>0</v>
      </c>
    </row>
    <row r="73" spans="1:41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51"/>
      <c r="AB73" s="52">
        <f>O73-C73</f>
        <v>1231592.67</v>
      </c>
      <c r="AC73" s="53">
        <f>P73-D73</f>
        <v>1642116.8399999999</v>
      </c>
      <c r="AD73" s="53">
        <f>Q73-E73</f>
        <v>3056370.7800000003</v>
      </c>
      <c r="AE73" s="53">
        <f>R73-F73</f>
        <v>3119447.61</v>
      </c>
      <c r="AF73" s="53">
        <f>S73-G73</f>
        <v>1106733.3499999996</v>
      </c>
      <c r="AG73" s="53">
        <f>T73-H73</f>
        <v>2681678.58</v>
      </c>
      <c r="AH73" s="53">
        <f>U73-I73</f>
        <v>1286897.3700000001</v>
      </c>
      <c r="AI73" s="53">
        <f>V73-J73</f>
        <v>2185823.4300000002</v>
      </c>
      <c r="AJ73" s="53">
        <f>W73-K73</f>
        <v>2112725.6100000003</v>
      </c>
      <c r="AK73" s="53">
        <f>X73-L73</f>
        <v>1511152.6600000001</v>
      </c>
      <c r="AL73" s="53">
        <f>Y73-M73</f>
        <v>2210783.9800000004</v>
      </c>
      <c r="AM73" s="53">
        <f>Z73-N73</f>
        <v>3407973.1900000004</v>
      </c>
      <c r="AN73" s="54"/>
      <c r="AO73" s="76">
        <f>IF(ISERROR(GETPIVOTDATA("VALUE",'CSS WK pvt'!$I$2,"DT_FILE",AO$8,"CD_CO",AO$6,"TRIM_CAT",TRIM(B73),"TRIM_LINE",A64))=TRUE,0,GETPIVOTDATA("VALUE",'CSS WK pvt'!$I$2,"DT_FILE",AO$8,"CD_CO",AO$6,"TRIM_CAT",TRIM(B73),"TRIM_LINE",A64))</f>
        <v>0</v>
      </c>
    </row>
    <row r="74" spans="1:41" s="152" customFormat="1" x14ac:dyDescent="0.35">
      <c r="A74" s="172"/>
      <c r="B74" s="48" t="s">
        <v>42</v>
      </c>
      <c r="C74" s="164">
        <f t="shared" ref="C74:Q74" si="33">SUM(C65:C73)</f>
        <v>47453988.579999998</v>
      </c>
      <c r="D74" s="165">
        <f t="shared" si="33"/>
        <v>48912663.030000001</v>
      </c>
      <c r="E74" s="165">
        <f t="shared" si="33"/>
        <v>39179236.07</v>
      </c>
      <c r="F74" s="165">
        <f t="shared" si="33"/>
        <v>31640922.82</v>
      </c>
      <c r="G74" s="165">
        <f t="shared" si="33"/>
        <v>35384745.07</v>
      </c>
      <c r="H74" s="165">
        <f t="shared" si="33"/>
        <v>43902001.460000001</v>
      </c>
      <c r="I74" s="165">
        <f t="shared" si="33"/>
        <v>49902148.93</v>
      </c>
      <c r="J74" s="165">
        <f t="shared" si="33"/>
        <v>42903029.099999994</v>
      </c>
      <c r="K74" s="165">
        <f t="shared" si="33"/>
        <v>39695552.140000001</v>
      </c>
      <c r="L74" s="165">
        <f t="shared" si="33"/>
        <v>41578683.930000007</v>
      </c>
      <c r="M74" s="165">
        <f t="shared" si="33"/>
        <v>47071745.450000003</v>
      </c>
      <c r="N74" s="166">
        <f t="shared" si="33"/>
        <v>57244022.850000009</v>
      </c>
      <c r="O74" s="164">
        <f t="shared" si="33"/>
        <v>58830015.280000001</v>
      </c>
      <c r="P74" s="165">
        <f t="shared" si="33"/>
        <v>61721131</v>
      </c>
      <c r="Q74" s="165">
        <f t="shared" si="33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>SUM(X65+X68+X71+X72+X73)</f>
        <v>49363469</v>
      </c>
      <c r="Y74" s="233">
        <v>57297467</v>
      </c>
      <c r="Z74" s="233">
        <v>67334477</v>
      </c>
      <c r="AA74" s="166"/>
      <c r="AB74" s="55">
        <f>SUM(AB65:AB73)</f>
        <v>11376026.700000001</v>
      </c>
      <c r="AC74" s="167">
        <f t="shared" ref="AC74:AE74" si="34">SUM(AC65:AC73)</f>
        <v>12808467.970000001</v>
      </c>
      <c r="AD74" s="167">
        <f t="shared" si="34"/>
        <v>17267506.930000003</v>
      </c>
      <c r="AE74" s="167">
        <f t="shared" si="34"/>
        <v>17199560.180000003</v>
      </c>
      <c r="AF74" s="167">
        <f t="shared" ref="AF74:AG74" si="35">SUM(AF65:AF73)</f>
        <v>12545001.930000002</v>
      </c>
      <c r="AG74" s="167">
        <f t="shared" si="35"/>
        <v>15242926.539999999</v>
      </c>
      <c r="AH74" s="167">
        <f t="shared" ref="AH74:AI74" si="36">SUM(AH65:AH73)</f>
        <v>16067291.07</v>
      </c>
      <c r="AI74" s="167">
        <f t="shared" si="36"/>
        <v>9571300.9000000004</v>
      </c>
      <c r="AJ74" s="167">
        <f t="shared" ref="AJ74:AK74" si="37">SUM(AJ65:AJ73)</f>
        <v>8698816.8600000013</v>
      </c>
      <c r="AK74" s="167">
        <f t="shared" si="37"/>
        <v>7784785.0699999984</v>
      </c>
      <c r="AL74" s="167">
        <f t="shared" ref="AL74:AM74" si="38">SUM(AL65:AL73)</f>
        <v>10225721.550000003</v>
      </c>
      <c r="AM74" s="167">
        <f t="shared" si="38"/>
        <v>10090454.149999997</v>
      </c>
      <c r="AN74" s="168"/>
      <c r="AO74" s="55">
        <f>SUM(AO65:AO73)</f>
        <v>21741929.420000002</v>
      </c>
    </row>
    <row r="75" spans="1:41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59"/>
      <c r="AB75" s="60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2"/>
      <c r="AO75" s="60"/>
    </row>
    <row r="76" spans="1:41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51"/>
      <c r="AB76" s="52">
        <f>O76-C76</f>
        <v>6420312.9400000013</v>
      </c>
      <c r="AC76" s="53">
        <f>P76-D76</f>
        <v>7801708.0999999996</v>
      </c>
      <c r="AD76" s="53">
        <f>Q76-E76</f>
        <v>6468262.0099999998</v>
      </c>
      <c r="AE76" s="53">
        <f>R76-F76</f>
        <v>8517386.8300000001</v>
      </c>
      <c r="AF76" s="53">
        <f>S76-G76</f>
        <v>7167591.9100000001</v>
      </c>
      <c r="AG76" s="53">
        <f>T76-H76</f>
        <v>6759450.7599999998</v>
      </c>
      <c r="AH76" s="53">
        <f>U76-I76</f>
        <v>10580940.92</v>
      </c>
      <c r="AI76" s="53">
        <f>V76-J76</f>
        <v>13544552.880000001</v>
      </c>
      <c r="AJ76" s="53">
        <f>W76-K76</f>
        <v>9325173.2799999993</v>
      </c>
      <c r="AK76" s="53">
        <f>X76-L76</f>
        <v>6405649.7599999998</v>
      </c>
      <c r="AL76" s="53">
        <f>Y76-M76</f>
        <v>3905708.1300000008</v>
      </c>
      <c r="AM76" s="53">
        <f>Z76-N76</f>
        <v>4382727.51</v>
      </c>
      <c r="AN76" s="54"/>
      <c r="AO76" s="76">
        <f>IF(ISERROR(GETPIVOTDATA("VALUE",'CSS WK pvt'!$I$2,"DT_FILE",AO$8,"CD_CO",AO$6,"TRIM_CAT",TRIM(B76),"TRIM_LINE",A75))=TRUE,0,GETPIVOTDATA("VALUE",'CSS WK pvt'!$I$2,"DT_FILE",AO$8,"CD_CO",AO$6,"TRIM_CAT",TRIM(B76),"TRIM_LINE",A75))</f>
        <v>0</v>
      </c>
    </row>
    <row r="77" spans="1:41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f>AO77</f>
        <v>9226575.0999999996</v>
      </c>
      <c r="AA77" s="51"/>
      <c r="AB77" s="52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4"/>
      <c r="AO77" s="76">
        <f>GETPIVOTDATA("VALUE",'CSS ESCO pvt'!$I$3,"DATE_FILE",$AO$8,"COMPANY",$AO$6,"TRIM_CAT","Residential-GRID","TRIM_LINE",A75)</f>
        <v>9226575.0999999996</v>
      </c>
    </row>
    <row r="78" spans="1:41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f>Z76-Z77</f>
        <v>10584681.9</v>
      </c>
      <c r="AA78" s="51"/>
      <c r="AB78" s="52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4"/>
      <c r="AO78" s="76"/>
    </row>
    <row r="79" spans="1:41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51"/>
      <c r="AB79" s="52">
        <f>O79-C79</f>
        <v>730150.68000000063</v>
      </c>
      <c r="AC79" s="53">
        <f>P79-D79</f>
        <v>946032.87999999989</v>
      </c>
      <c r="AD79" s="53">
        <f>Q79-E79</f>
        <v>399796.05999999959</v>
      </c>
      <c r="AE79" s="53">
        <f>R79-F79</f>
        <v>888871.12000000011</v>
      </c>
      <c r="AF79" s="53">
        <f>S79-G79</f>
        <v>1350118.8399999999</v>
      </c>
      <c r="AG79" s="53">
        <f>T79-H79</f>
        <v>1049581.69</v>
      </c>
      <c r="AH79" s="53">
        <f>U79-I79</f>
        <v>1473556.2799999998</v>
      </c>
      <c r="AI79" s="53">
        <f>V79-J79</f>
        <v>1527681.08</v>
      </c>
      <c r="AJ79" s="53">
        <f>W79-K79</f>
        <v>1268043.2999999998</v>
      </c>
      <c r="AK79" s="53">
        <f>X79-L79</f>
        <v>923790.35000000009</v>
      </c>
      <c r="AL79" s="53">
        <f>Y79-M79</f>
        <v>300554.66000000015</v>
      </c>
      <c r="AM79" s="53">
        <f>Z79-N79</f>
        <v>548282.37999999989</v>
      </c>
      <c r="AN79" s="54"/>
      <c r="AO79" s="76">
        <f>IF(ISERROR(GETPIVOTDATA("VALUE",'CSS WK pvt'!$I$2,"DT_FILE",AO$8,"CD_CO",AO$6,"TRIM_CAT",TRIM(B79),"TRIM_LINE",A75))=TRUE,0,GETPIVOTDATA("VALUE",'CSS WK pvt'!$I$2,"DT_FILE",AO$8,"CD_CO",AO$6,"TRIM_CAT",TRIM(B79),"TRIM_LINE",A75))</f>
        <v>0</v>
      </c>
    </row>
    <row r="80" spans="1:41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f>AO80</f>
        <v>2508237.4900000002</v>
      </c>
      <c r="AA80" s="51"/>
      <c r="AB80" s="52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4"/>
      <c r="AO80" s="76">
        <f>GETPIVOTDATA("VALUE",'CSS ESCO pvt'!$I$3,"DATE_FILE",$AO$8,"COMPANY",$AO$6,"TRIM_CAT","Low Income Residential-GRID","TRIM_LINE",A75)</f>
        <v>2508237.4900000002</v>
      </c>
    </row>
    <row r="81" spans="1:41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f>Z79-Z80</f>
        <v>3047867.51</v>
      </c>
      <c r="AA81" s="51"/>
      <c r="AB81" s="52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4"/>
      <c r="AO81" s="76"/>
    </row>
    <row r="82" spans="1:41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51"/>
      <c r="AB82" s="52">
        <f>O82-C82</f>
        <v>762560.2100000002</v>
      </c>
      <c r="AC82" s="53">
        <f>P82-D82</f>
        <v>1936411.89</v>
      </c>
      <c r="AD82" s="53">
        <f>Q82-E82</f>
        <v>2211000.21</v>
      </c>
      <c r="AE82" s="53">
        <f>R82-F82</f>
        <v>1474343.87</v>
      </c>
      <c r="AF82" s="53">
        <f>S82-G82</f>
        <v>1258651.6599999999</v>
      </c>
      <c r="AG82" s="53">
        <f>T82-H82</f>
        <v>1115610.6299999999</v>
      </c>
      <c r="AH82" s="53">
        <f>U82-I82</f>
        <v>1049962.76</v>
      </c>
      <c r="AI82" s="53">
        <f>V82-J82</f>
        <v>1007252.75</v>
      </c>
      <c r="AJ82" s="53">
        <f>W82-K82</f>
        <v>830448.53</v>
      </c>
      <c r="AK82" s="53">
        <f>X82-L82</f>
        <v>805630.28</v>
      </c>
      <c r="AL82" s="53">
        <f>Y82-M82</f>
        <v>668233.83000000007</v>
      </c>
      <c r="AM82" s="53">
        <f>Z82-N82</f>
        <v>906284.8899999999</v>
      </c>
      <c r="AN82" s="54"/>
      <c r="AO82" s="76">
        <f>IF(ISERROR(GETPIVOTDATA("VALUE",'CSS WK pvt'!$I$2,"DT_FILE",AO$8,"CD_CO",AO$6,"TRIM_CAT",TRIM(B82),"TRIM_LINE",A75))=TRUE,0,GETPIVOTDATA("VALUE",'CSS WK pvt'!$I$2,"DT_FILE",AO$8,"CD_CO",AO$6,"TRIM_CAT",TRIM(B82),"TRIM_LINE",A75))</f>
        <v>0</v>
      </c>
    </row>
    <row r="83" spans="1:41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51"/>
      <c r="AB83" s="52">
        <f>O83-C83</f>
        <v>445796.02</v>
      </c>
      <c r="AC83" s="53">
        <f>P83-D83</f>
        <v>1403218.58</v>
      </c>
      <c r="AD83" s="53">
        <f>Q83-E83</f>
        <v>1824896.91</v>
      </c>
      <c r="AE83" s="53">
        <f>R83-F83</f>
        <v>1348331.86</v>
      </c>
      <c r="AF83" s="53">
        <f>S83-G83</f>
        <v>952411.96</v>
      </c>
      <c r="AG83" s="53">
        <f>T83-H83</f>
        <v>798396.83000000007</v>
      </c>
      <c r="AH83" s="53">
        <f>U83-I83</f>
        <v>871460.81</v>
      </c>
      <c r="AI83" s="53">
        <f>V83-J83</f>
        <v>835149.8</v>
      </c>
      <c r="AJ83" s="53">
        <f>W83-K83</f>
        <v>606569.84000000008</v>
      </c>
      <c r="AK83" s="53">
        <f>X83-L83</f>
        <v>545454.68999999994</v>
      </c>
      <c r="AL83" s="53">
        <f>Y83-M83</f>
        <v>625777.27</v>
      </c>
      <c r="AM83" s="53">
        <f>Z83-N83</f>
        <v>760754.46</v>
      </c>
      <c r="AN83" s="54"/>
      <c r="AO83" s="76">
        <f>IF(ISERROR(GETPIVOTDATA("VALUE",'CSS WK pvt'!$I$2,"DT_FILE",AO$8,"CD_CO",AO$6,"TRIM_CAT",TRIM(B83),"TRIM_LINE",A75))=TRUE,0,GETPIVOTDATA("VALUE",'CSS WK pvt'!$I$2,"DT_FILE",AO$8,"CD_CO",AO$6,"TRIM_CAT",TRIM(B83),"TRIM_LINE",A75))</f>
        <v>0</v>
      </c>
    </row>
    <row r="84" spans="1:41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51"/>
      <c r="AB84" s="52">
        <f>O84-C84</f>
        <v>-235323.24</v>
      </c>
      <c r="AC84" s="53">
        <f>P84-D84</f>
        <v>558086.96</v>
      </c>
      <c r="AD84" s="53">
        <f>Q84-E84</f>
        <v>1648076.54</v>
      </c>
      <c r="AE84" s="53">
        <f>R84-F84</f>
        <v>1564895.66</v>
      </c>
      <c r="AF84" s="53">
        <f>S84-G84</f>
        <v>1159007.7</v>
      </c>
      <c r="AG84" s="53">
        <f>T84-H84</f>
        <v>736811.90999999992</v>
      </c>
      <c r="AH84" s="53">
        <f>U84-I84</f>
        <v>780658.44</v>
      </c>
      <c r="AI84" s="53">
        <f>V84-J84</f>
        <v>1388284.92</v>
      </c>
      <c r="AJ84" s="53">
        <f>W84-K84</f>
        <v>840888.37999999989</v>
      </c>
      <c r="AK84" s="53">
        <f>X84-L84</f>
        <v>859186.05</v>
      </c>
      <c r="AL84" s="53">
        <f>Y84-M84</f>
        <v>418464.35000000009</v>
      </c>
      <c r="AM84" s="53">
        <f>Z84-N84</f>
        <v>-538785.75</v>
      </c>
      <c r="AN84" s="54"/>
      <c r="AO84" s="76">
        <f>IF(ISERROR(GETPIVOTDATA("VALUE",'CSS WK pvt'!$I$2,"DT_FILE",AO$8,"CD_CO",AO$6,"TRIM_CAT",TRIM(B84),"TRIM_LINE",A75))=TRUE,0,GETPIVOTDATA("VALUE",'CSS WK pvt'!$I$2,"DT_FILE",AO$8,"CD_CO",AO$6,"TRIM_CAT",TRIM(B84),"TRIM_LINE",A75))</f>
        <v>0</v>
      </c>
    </row>
    <row r="85" spans="1:41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39">SUM(D76:D84)</f>
        <v>24335526.59</v>
      </c>
      <c r="E85" s="165">
        <f t="shared" si="39"/>
        <v>23278997.27</v>
      </c>
      <c r="F85" s="165">
        <f t="shared" si="39"/>
        <v>20183122.66</v>
      </c>
      <c r="G85" s="165">
        <f t="shared" si="39"/>
        <v>16566662.93</v>
      </c>
      <c r="H85" s="165">
        <f t="shared" si="39"/>
        <v>17061458.180000003</v>
      </c>
      <c r="I85" s="165">
        <f t="shared" si="39"/>
        <v>19809849.789999999</v>
      </c>
      <c r="J85" s="165">
        <f t="shared" si="39"/>
        <v>23510502.569999997</v>
      </c>
      <c r="K85" s="165">
        <f t="shared" si="39"/>
        <v>21953216.670000002</v>
      </c>
      <c r="L85" s="165">
        <f t="shared" si="39"/>
        <v>18550836.870000001</v>
      </c>
      <c r="M85" s="165">
        <f t="shared" si="39"/>
        <v>20829885.759999998</v>
      </c>
      <c r="N85" s="166">
        <f t="shared" si="39"/>
        <v>25679143.509999998</v>
      </c>
      <c r="O85" s="164">
        <f t="shared" si="39"/>
        <v>30912559.250000004</v>
      </c>
      <c r="P85" s="165">
        <f t="shared" si="39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>SUM(X76+X79+X82+X83+X84)</f>
        <v>28090548</v>
      </c>
      <c r="Y85" s="233">
        <v>26748624</v>
      </c>
      <c r="Z85" s="233">
        <v>31738407</v>
      </c>
      <c r="AA85" s="166"/>
      <c r="AB85" s="55">
        <f>SUM(AB76:AB84)</f>
        <v>8123496.6100000013</v>
      </c>
      <c r="AC85" s="167">
        <f t="shared" ref="AC85:AE85" si="40">SUM(AC76:AC84)</f>
        <v>12645458.41</v>
      </c>
      <c r="AD85" s="167">
        <f t="shared" si="40"/>
        <v>12552031.73</v>
      </c>
      <c r="AE85" s="167">
        <f t="shared" si="40"/>
        <v>13793829.34</v>
      </c>
      <c r="AF85" s="167">
        <f t="shared" ref="AF85:AG85" si="41">SUM(AF76:AF84)</f>
        <v>11887782.07</v>
      </c>
      <c r="AG85" s="167">
        <f t="shared" si="41"/>
        <v>10459851.819999998</v>
      </c>
      <c r="AH85" s="167">
        <f t="shared" ref="AH85:AI85" si="42">SUM(AH76:AH84)</f>
        <v>14756579.209999999</v>
      </c>
      <c r="AI85" s="167">
        <f t="shared" si="42"/>
        <v>18302921.43</v>
      </c>
      <c r="AJ85" s="167">
        <f t="shared" ref="AJ85:AK85" si="43">SUM(AJ76:AJ84)</f>
        <v>12871123.329999998</v>
      </c>
      <c r="AK85" s="167">
        <f t="shared" si="43"/>
        <v>9539711.1300000008</v>
      </c>
      <c r="AL85" s="167">
        <f t="shared" ref="AL85:AM85" si="44">SUM(AL76:AL84)</f>
        <v>5918738.2400000002</v>
      </c>
      <c r="AM85" s="167">
        <f t="shared" si="44"/>
        <v>6059263.4899999993</v>
      </c>
      <c r="AN85" s="168"/>
      <c r="AO85" s="55">
        <f>SUM(AO76:AO84)</f>
        <v>11734812.59</v>
      </c>
    </row>
    <row r="86" spans="1:41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59"/>
      <c r="AB86" s="60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2"/>
      <c r="AO86" s="60"/>
    </row>
    <row r="87" spans="1:41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51"/>
      <c r="AB87" s="52">
        <f>O87-C87</f>
        <v>33405202.959999993</v>
      </c>
      <c r="AC87" s="53">
        <f>P87-D87</f>
        <v>37142362.25</v>
      </c>
      <c r="AD87" s="53">
        <f>Q87-E87</f>
        <v>46950503.400000006</v>
      </c>
      <c r="AE87" s="53">
        <f>R87-F87</f>
        <v>51081630</v>
      </c>
      <c r="AF87" s="53">
        <f>S87-G87</f>
        <v>54137219.730000004</v>
      </c>
      <c r="AG87" s="53">
        <f>T87-H87</f>
        <v>59653321.260000005</v>
      </c>
      <c r="AH87" s="53">
        <f>U87-I87</f>
        <v>65382312.209999993</v>
      </c>
      <c r="AI87" s="53">
        <f>V87-J87</f>
        <v>80042587.900000006</v>
      </c>
      <c r="AJ87" s="53">
        <f>W87-K87</f>
        <v>82087687.25</v>
      </c>
      <c r="AK87" s="53">
        <f>X87-L87</f>
        <v>84933017.310000002</v>
      </c>
      <c r="AL87" s="53">
        <f>Y87-M87</f>
        <v>85657338.579999998</v>
      </c>
      <c r="AM87" s="53">
        <f>Z87-N87</f>
        <v>81270113.370000005</v>
      </c>
      <c r="AN87" s="54"/>
      <c r="AO87" s="76">
        <f>IF(ISERROR(GETPIVOTDATA("VALUE",'CSS WK pvt'!$I$2,"DT_FILE",AO$8,"CD_CO",AO$6,"TRIM_CAT",TRIM(B87),"TRIM_LINE",A86))=TRUE,0,GETPIVOTDATA("VALUE",'CSS WK pvt'!$I$2,"DT_FILE",AO$8,"CD_CO",AO$6,"TRIM_CAT",TRIM(B87),"TRIM_LINE",A86))</f>
        <v>0</v>
      </c>
    </row>
    <row r="88" spans="1:41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f>AO88</f>
        <v>81755323.989999995</v>
      </c>
      <c r="AA88" s="51"/>
      <c r="AB88" s="52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4"/>
      <c r="AO88" s="76">
        <f>GETPIVOTDATA("VALUE",'CSS ESCO pvt'!$I$3,"DATE_FILE",$AO$8,"COMPANY",$AO$6,"TRIM_CAT","Residential-GRID","TRIM_LINE",A86)</f>
        <v>81755323.989999995</v>
      </c>
    </row>
    <row r="89" spans="1:41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f>Z87-Z88</f>
        <v>107155625.01000001</v>
      </c>
      <c r="AA89" s="51"/>
      <c r="AB89" s="52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4"/>
      <c r="AO89" s="76"/>
    </row>
    <row r="90" spans="1:41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51"/>
      <c r="AB90" s="52">
        <f>O90-C90</f>
        <v>14825767</v>
      </c>
      <c r="AC90" s="53">
        <f>P90-D90</f>
        <v>20584896.799999997</v>
      </c>
      <c r="AD90" s="53">
        <f>Q90-E90</f>
        <v>20001457.119999997</v>
      </c>
      <c r="AE90" s="53">
        <f>R90-F90</f>
        <v>19162835.229999997</v>
      </c>
      <c r="AF90" s="53">
        <f>S90-G90</f>
        <v>24004181.390000001</v>
      </c>
      <c r="AG90" s="53">
        <f>T90-H90</f>
        <v>23762520.399999999</v>
      </c>
      <c r="AH90" s="53">
        <f>U90-I90</f>
        <v>22404441.640000001</v>
      </c>
      <c r="AI90" s="53">
        <f>V90-J90</f>
        <v>18302012.159999996</v>
      </c>
      <c r="AJ90" s="53">
        <f>W90-K90</f>
        <v>24243950.82</v>
      </c>
      <c r="AK90" s="53">
        <f>X90-L90</f>
        <v>28096245.969999999</v>
      </c>
      <c r="AL90" s="53">
        <f>Y90-M90</f>
        <v>26041287.189999998</v>
      </c>
      <c r="AM90" s="53">
        <f>Z90-N90</f>
        <v>29600791.890000001</v>
      </c>
      <c r="AN90" s="54"/>
      <c r="AO90" s="76">
        <f>IF(ISERROR(GETPIVOTDATA("VALUE",'CSS WK pvt'!$I$2,"DT_FILE",AO$8,"CD_CO",AO$6,"TRIM_CAT",TRIM(B90),"TRIM_LINE",A86))=TRUE,0,GETPIVOTDATA("VALUE",'CSS WK pvt'!$I$2,"DT_FILE",AO$8,"CD_CO",AO$6,"TRIM_CAT",TRIM(B90),"TRIM_LINE",A86))</f>
        <v>0</v>
      </c>
    </row>
    <row r="91" spans="1:41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f>AO91</f>
        <v>33371092.370000001</v>
      </c>
      <c r="AA91" s="51"/>
      <c r="AB91" s="52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4"/>
      <c r="AO91" s="76">
        <f>GETPIVOTDATA("VALUE",'CSS ESCO pvt'!$I$3,"DATE_FILE",$AO$8,"COMPANY",$AO$6,"TRIM_CAT","Low Income Residential-GRID","TRIM_LINE",A86)</f>
        <v>33371092.370000001</v>
      </c>
    </row>
    <row r="92" spans="1:41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f>Z90-Z91</f>
        <v>53986624.629999995</v>
      </c>
      <c r="AA92" s="51"/>
      <c r="AB92" s="52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4"/>
      <c r="AO92" s="76"/>
    </row>
    <row r="93" spans="1:41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51"/>
      <c r="AB93" s="52">
        <f>O93-C93</f>
        <v>1465370.7999999998</v>
      </c>
      <c r="AC93" s="53">
        <f>P93-D93</f>
        <v>2775706.46</v>
      </c>
      <c r="AD93" s="53">
        <f>Q93-E93</f>
        <v>4523641.6400000006</v>
      </c>
      <c r="AE93" s="53">
        <f>R93-F93</f>
        <v>5864656.9199999999</v>
      </c>
      <c r="AF93" s="53">
        <f>S93-G93</f>
        <v>6563580.4700000007</v>
      </c>
      <c r="AG93" s="53">
        <f>T93-H93</f>
        <v>7040550.7999999998</v>
      </c>
      <c r="AH93" s="53">
        <f>U93-I93</f>
        <v>6798302.4800000004</v>
      </c>
      <c r="AI93" s="53">
        <f>V93-J93</f>
        <v>6056046.9900000002</v>
      </c>
      <c r="AJ93" s="53">
        <f>W93-K93</f>
        <v>6325571.7799999993</v>
      </c>
      <c r="AK93" s="53">
        <f>X93-L93</f>
        <v>7064429.0299999993</v>
      </c>
      <c r="AL93" s="53">
        <f>Y93-M93</f>
        <v>7165456.8200000003</v>
      </c>
      <c r="AM93" s="53">
        <f>Z93-N93</f>
        <v>7067278.8200000003</v>
      </c>
      <c r="AN93" s="54"/>
      <c r="AO93" s="76">
        <f>IF(ISERROR(GETPIVOTDATA("VALUE",'CSS WK pvt'!$I$2,"DT_FILE",AO$8,"CD_CO",AO$6,"TRIM_CAT",TRIM(B93),"TRIM_LINE",A86))=TRUE,0,GETPIVOTDATA("VALUE",'CSS WK pvt'!$I$2,"DT_FILE",AO$8,"CD_CO",AO$6,"TRIM_CAT",TRIM(B93),"TRIM_LINE",A86))</f>
        <v>0</v>
      </c>
    </row>
    <row r="94" spans="1:41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51"/>
      <c r="AB94" s="52">
        <f>O94-C94</f>
        <v>900664.90999999968</v>
      </c>
      <c r="AC94" s="53">
        <f>P94-D94</f>
        <v>1650203.44</v>
      </c>
      <c r="AD94" s="53">
        <f>Q94-E94</f>
        <v>2542330.4</v>
      </c>
      <c r="AE94" s="53">
        <f>R94-F94</f>
        <v>3207150.81</v>
      </c>
      <c r="AF94" s="53">
        <f>S94-G94</f>
        <v>3394572.67</v>
      </c>
      <c r="AG94" s="53">
        <f>T94-H94</f>
        <v>3569510.29</v>
      </c>
      <c r="AH94" s="53">
        <f>U94-I94</f>
        <v>3104970.16</v>
      </c>
      <c r="AI94" s="53">
        <f>V94-J94</f>
        <v>3036098.72</v>
      </c>
      <c r="AJ94" s="53">
        <f>W94-K94</f>
        <v>3559879.08</v>
      </c>
      <c r="AK94" s="53">
        <f>X94-L94</f>
        <v>3704716.29</v>
      </c>
      <c r="AL94" s="53">
        <f>Y94-M94</f>
        <v>3631445.35</v>
      </c>
      <c r="AM94" s="53">
        <f>Z94-N94</f>
        <v>3870546.38</v>
      </c>
      <c r="AN94" s="54"/>
      <c r="AO94" s="76">
        <f>IF(ISERROR(GETPIVOTDATA("VALUE",'CSS WK pvt'!$I$2,"DT_FILE",AO$8,"CD_CO",AO$6,"TRIM_CAT",TRIM(B94),"TRIM_LINE",A86))=TRUE,0,GETPIVOTDATA("VALUE",'CSS WK pvt'!$I$2,"DT_FILE",AO$8,"CD_CO",AO$6,"TRIM_CAT",TRIM(B94),"TRIM_LINE",A86))</f>
        <v>0</v>
      </c>
    </row>
    <row r="95" spans="1:41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51"/>
      <c r="AB95" s="52">
        <f>O95-C95</f>
        <v>5170559.2</v>
      </c>
      <c r="AC95" s="53">
        <f>P95-D95</f>
        <v>5046268.74</v>
      </c>
      <c r="AD95" s="53">
        <f>Q95-E95</f>
        <v>4711745.1899999995</v>
      </c>
      <c r="AE95" s="53">
        <f>R95-F95</f>
        <v>4909959.1099999994</v>
      </c>
      <c r="AF95" s="53">
        <f>S95-G95</f>
        <v>5711900.46</v>
      </c>
      <c r="AG95" s="53">
        <f>T95-H95</f>
        <v>4629079.33</v>
      </c>
      <c r="AH95" s="53">
        <f>U95-I95</f>
        <v>3670993.01</v>
      </c>
      <c r="AI95" s="53">
        <f>V95-J95</f>
        <v>3794931.2800000003</v>
      </c>
      <c r="AJ95" s="53">
        <f>W95-K95</f>
        <v>4432362.6899999995</v>
      </c>
      <c r="AK95" s="53">
        <f>X95-L95</f>
        <v>4100811.94</v>
      </c>
      <c r="AL95" s="53">
        <f>Y95-M95</f>
        <v>4011529.1799999997</v>
      </c>
      <c r="AM95" s="53">
        <f>Z95-N95</f>
        <v>2719792.88</v>
      </c>
      <c r="AN95" s="54"/>
      <c r="AO95" s="76">
        <f>IF(ISERROR(GETPIVOTDATA("VALUE",'CSS WK pvt'!$I$2,"DT_FILE",AO$8,"CD_CO",AO$6,"TRIM_CAT",TRIM(B95),"TRIM_LINE",A86))=TRUE,0,GETPIVOTDATA("VALUE",'CSS WK pvt'!$I$2,"DT_FILE",AO$8,"CD_CO",AO$6,"TRIM_CAT",TRIM(B95),"TRIM_LINE",A86))</f>
        <v>0</v>
      </c>
    </row>
    <row r="96" spans="1:41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45">SUM(D87:D95)</f>
        <v>135237848.31</v>
      </c>
      <c r="E96" s="165">
        <f t="shared" si="45"/>
        <v>140435653.25</v>
      </c>
      <c r="F96" s="165">
        <f t="shared" si="45"/>
        <v>146557573.93000001</v>
      </c>
      <c r="G96" s="165">
        <f t="shared" si="45"/>
        <v>148934978.28</v>
      </c>
      <c r="H96" s="165">
        <f t="shared" si="45"/>
        <v>149781044.91999999</v>
      </c>
      <c r="I96" s="165">
        <f t="shared" si="45"/>
        <v>150838894.50000003</v>
      </c>
      <c r="J96" s="165">
        <f t="shared" si="45"/>
        <v>154072768.94999999</v>
      </c>
      <c r="K96" s="165">
        <f t="shared" si="45"/>
        <v>162692120.38</v>
      </c>
      <c r="L96" s="165">
        <f t="shared" si="45"/>
        <v>167744151.46000001</v>
      </c>
      <c r="M96" s="165">
        <f t="shared" si="45"/>
        <v>172812925.88000003</v>
      </c>
      <c r="N96" s="166">
        <f t="shared" si="45"/>
        <v>176409800.66000003</v>
      </c>
      <c r="O96" s="164">
        <f t="shared" si="45"/>
        <v>186777849.23999998</v>
      </c>
      <c r="P96" s="165">
        <f t="shared" si="45"/>
        <v>202437286</v>
      </c>
      <c r="Q96" s="165">
        <f t="shared" ref="Q96:AO96" si="46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166"/>
      <c r="AB96" s="55">
        <f t="shared" si="46"/>
        <v>55767564.86999999</v>
      </c>
      <c r="AC96" s="167">
        <f t="shared" ref="AC96:AE96" si="47">SUM(AC87:AC95)</f>
        <v>67199437.689999998</v>
      </c>
      <c r="AD96" s="167">
        <f t="shared" si="47"/>
        <v>78729677.75</v>
      </c>
      <c r="AE96" s="167">
        <f t="shared" si="47"/>
        <v>84226232.069999993</v>
      </c>
      <c r="AF96" s="167">
        <f t="shared" ref="AF96:AG96" si="48">SUM(AF87:AF95)</f>
        <v>93811454.719999999</v>
      </c>
      <c r="AG96" s="167">
        <f t="shared" si="48"/>
        <v>98654982.079999998</v>
      </c>
      <c r="AH96" s="167">
        <f t="shared" ref="AH96:AI96" si="49">SUM(AH87:AH95)</f>
        <v>101361019.5</v>
      </c>
      <c r="AI96" s="167">
        <f t="shared" si="49"/>
        <v>111231677.05</v>
      </c>
      <c r="AJ96" s="167">
        <f t="shared" ref="AJ96:AK96" si="50">SUM(AJ87:AJ95)</f>
        <v>120649451.61999999</v>
      </c>
      <c r="AK96" s="167">
        <f t="shared" si="50"/>
        <v>127899220.54000001</v>
      </c>
      <c r="AL96" s="167">
        <f t="shared" ref="AL96:AM96" si="51">SUM(AL87:AL95)</f>
        <v>126507057.12</v>
      </c>
      <c r="AM96" s="167">
        <f t="shared" si="51"/>
        <v>124528523.34</v>
      </c>
      <c r="AN96" s="168"/>
      <c r="AO96" s="55">
        <f t="shared" ref="AO96" si="52">SUM(AO87:AO95)</f>
        <v>115126416.36</v>
      </c>
    </row>
    <row r="97" spans="1:41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59"/>
      <c r="AB97" s="60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2"/>
      <c r="AO97" s="60"/>
    </row>
    <row r="98" spans="1:41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51"/>
      <c r="AB98" s="52">
        <f>O98-C98</f>
        <v>47836334.939999998</v>
      </c>
      <c r="AC98" s="53">
        <f>P98-D98</f>
        <v>50368626.189999998</v>
      </c>
      <c r="AD98" s="53">
        <f>Q98-E98</f>
        <v>62672863.670000002</v>
      </c>
      <c r="AE98" s="53">
        <f>R98-F98</f>
        <v>69292491.859999999</v>
      </c>
      <c r="AF98" s="53">
        <f>S98-G98</f>
        <v>69876463.299999997</v>
      </c>
      <c r="AG98" s="53">
        <f>T98-H98</f>
        <v>75753888.829999998</v>
      </c>
      <c r="AH98" s="53">
        <f>U98-I98</f>
        <v>88416458.969999999</v>
      </c>
      <c r="AI98" s="53">
        <f>V98-J98</f>
        <v>99837376.920000002</v>
      </c>
      <c r="AJ98" s="53">
        <f>W98-K98</f>
        <v>96159950.579999998</v>
      </c>
      <c r="AK98" s="53">
        <f>X98-L98</f>
        <v>96216106.469999999</v>
      </c>
      <c r="AL98" s="53">
        <f>Y98-M98</f>
        <v>94313961.580000013</v>
      </c>
      <c r="AM98" s="53">
        <f>Z98-N98</f>
        <v>88674810.289999992</v>
      </c>
      <c r="AN98" s="54"/>
      <c r="AO98" s="76">
        <f>IF(ISERROR(GETPIVOTDATA("VALUE",'CSS WK pvt'!$I$2,"DT_FILE",AO$8,"CD_CO",AO$6,"TRIM_CAT",TRIM(B98),"TRIM_LINE",A97))=TRUE,0,GETPIVOTDATA("VALUE",'CSS WK pvt'!$I$2,"DT_FILE",AO$8,"CD_CO",AO$6,"TRIM_CAT",TRIM(B98),"TRIM_LINE",A97))</f>
        <v>0</v>
      </c>
    </row>
    <row r="99" spans="1:41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f>AO99</f>
        <v>108826159.20999999</v>
      </c>
      <c r="AA99" s="51"/>
      <c r="AB99" s="52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4"/>
      <c r="AO99" s="76">
        <f>GETPIVOTDATA("VALUE",'CSS ESCO pvt'!$I$3,"DATE_FILE",$AO$8,"COMPANY",$AO$6,"TRIM_CAT","Residential-GRID","TRIM_LINE",A97)</f>
        <v>108826159.20999999</v>
      </c>
    </row>
    <row r="100" spans="1:41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f>Z98-Z99</f>
        <v>136922695.79000002</v>
      </c>
      <c r="AA100" s="51"/>
      <c r="AB100" s="52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4"/>
      <c r="AO100" s="76"/>
    </row>
    <row r="101" spans="1:41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51"/>
      <c r="AB101" s="52">
        <f>O101-C101</f>
        <v>15752183.140000008</v>
      </c>
      <c r="AC101" s="53">
        <f>P101-D101</f>
        <v>21691320.710000001</v>
      </c>
      <c r="AD101" s="53">
        <f>Q101-E101</f>
        <v>21064139.039999999</v>
      </c>
      <c r="AE101" s="53">
        <f>R101-F101</f>
        <v>20955600.5</v>
      </c>
      <c r="AF101" s="53">
        <f>S101-G101</f>
        <v>26601223.460000001</v>
      </c>
      <c r="AG101" s="53">
        <f>T101-H101</f>
        <v>26031880.369999997</v>
      </c>
      <c r="AH101" s="53">
        <f>U101-I101</f>
        <v>24712990.460000001</v>
      </c>
      <c r="AI101" s="53">
        <f>V101-J101</f>
        <v>19950153.840000004</v>
      </c>
      <c r="AJ101" s="53">
        <f>W101-K101</f>
        <v>25900091.210000001</v>
      </c>
      <c r="AK101" s="53">
        <f>X101-L101</f>
        <v>29576672.219999999</v>
      </c>
      <c r="AL101" s="53">
        <f>Y101-M101</f>
        <v>26953755.380000003</v>
      </c>
      <c r="AM101" s="53">
        <f>Z101-N101</f>
        <v>31031521.040000007</v>
      </c>
      <c r="AN101" s="54"/>
      <c r="AO101" s="76">
        <f>IF(ISERROR(GETPIVOTDATA("VALUE",'CSS WK pvt'!$I$2,"DT_FILE",AO$8,"CD_CO",AO$6,"TRIM_CAT",TRIM(B101),"TRIM_LINE",A97))=TRUE,0,GETPIVOTDATA("VALUE",'CSS WK pvt'!$I$2,"DT_FILE",AO$8,"CD_CO",AO$6,"TRIM_CAT",TRIM(B101),"TRIM_LINE",A97))</f>
        <v>0</v>
      </c>
    </row>
    <row r="102" spans="1:41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f>AO102</f>
        <v>39776999.159999996</v>
      </c>
      <c r="AA102" s="51"/>
      <c r="AB102" s="52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4"/>
      <c r="AO102" s="76">
        <f>GETPIVOTDATA("VALUE",'CSS ESCO pvt'!$I$3,"DATE_FILE",$AO$8,"COMPANY",$AO$6,"TRIM_CAT","Low Income Residential-GRID","TRIM_LINE",A97)</f>
        <v>39776999.159999996</v>
      </c>
    </row>
    <row r="103" spans="1:41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f>Z101-Z102</f>
        <v>61511344.840000004</v>
      </c>
      <c r="AA103" s="51"/>
      <c r="AB103" s="52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4"/>
      <c r="AO103" s="76"/>
    </row>
    <row r="104" spans="1:41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51"/>
      <c r="AB104" s="52">
        <f>O104-C104</f>
        <v>3160218.7299999986</v>
      </c>
      <c r="AC104" s="53">
        <f>P104-D104</f>
        <v>7288690.5800000001</v>
      </c>
      <c r="AD104" s="53">
        <f>Q104-E104</f>
        <v>8438839.3399999999</v>
      </c>
      <c r="AE104" s="53">
        <f>R104-F104</f>
        <v>9075727.0300000012</v>
      </c>
      <c r="AF104" s="53">
        <f>S104-G104</f>
        <v>8770217.9299999997</v>
      </c>
      <c r="AG104" s="53">
        <f>T104-H104</f>
        <v>9071788.9700000007</v>
      </c>
      <c r="AH104" s="53">
        <f>U104-I104</f>
        <v>8272105.75</v>
      </c>
      <c r="AI104" s="53">
        <f>V104-J104</f>
        <v>7336773.0500000007</v>
      </c>
      <c r="AJ104" s="53">
        <f>W104-K104</f>
        <v>7838827.4600000009</v>
      </c>
      <c r="AK104" s="53">
        <f>X104-L104</f>
        <v>8285835.2300000004</v>
      </c>
      <c r="AL104" s="53">
        <f>Y104-M104</f>
        <v>8959771.3900000006</v>
      </c>
      <c r="AM104" s="53">
        <f>Z104-N104</f>
        <v>9007398.8000000007</v>
      </c>
      <c r="AN104" s="54"/>
      <c r="AO104" s="76">
        <f>IF(ISERROR(GETPIVOTDATA("VALUE",'CSS WK pvt'!$I$2,"DT_FILE",AO$8,"CD_CO",AO$6,"TRIM_CAT",TRIM(B104),"TRIM_LINE",A97))=TRUE,0,GETPIVOTDATA("VALUE",'CSS WK pvt'!$I$2,"DT_FILE",AO$8,"CD_CO",AO$6,"TRIM_CAT",TRIM(B104),"TRIM_LINE",A97))</f>
        <v>0</v>
      </c>
    </row>
    <row r="105" spans="1:41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51"/>
      <c r="AB105" s="52">
        <f>O105-C105</f>
        <v>2351522.7400000002</v>
      </c>
      <c r="AC105" s="53">
        <f>P105-D105</f>
        <v>6058252.0499999998</v>
      </c>
      <c r="AD105" s="53">
        <f>Q105-E105</f>
        <v>6957180.8499999996</v>
      </c>
      <c r="AE105" s="53">
        <f>R105-F105</f>
        <v>6301498.8200000003</v>
      </c>
      <c r="AF105" s="53">
        <f>S105-G105</f>
        <v>5018693.5199999996</v>
      </c>
      <c r="AG105" s="53">
        <f>T105-H105</f>
        <v>5452631.4500000002</v>
      </c>
      <c r="AH105" s="53">
        <f>U105-I105</f>
        <v>5044785.78</v>
      </c>
      <c r="AI105" s="53">
        <f>V105-J105</f>
        <v>4612554.9400000004</v>
      </c>
      <c r="AJ105" s="53">
        <f>W105-K105</f>
        <v>4934545.88</v>
      </c>
      <c r="AK105" s="53">
        <f>X105-L105</f>
        <v>4673953.17</v>
      </c>
      <c r="AL105" s="53">
        <f>Y105-M105</f>
        <v>5783252.0499999998</v>
      </c>
      <c r="AM105" s="53">
        <f>Z105-N105</f>
        <v>6375529.5300000003</v>
      </c>
      <c r="AN105" s="54"/>
      <c r="AO105" s="76">
        <f>IF(ISERROR(GETPIVOTDATA("VALUE",'CSS WK pvt'!$I$2,"DT_FILE",AO$8,"CD_CO",AO$6,"TRIM_CAT",TRIM(B105),"TRIM_LINE",A97))=TRUE,0,GETPIVOTDATA("VALUE",'CSS WK pvt'!$I$2,"DT_FILE",AO$8,"CD_CO",AO$6,"TRIM_CAT",TRIM(B105),"TRIM_LINE",A97))</f>
        <v>0</v>
      </c>
    </row>
    <row r="106" spans="1:41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51"/>
      <c r="AB106" s="52">
        <f>O106-C106</f>
        <v>6166828.6300000008</v>
      </c>
      <c r="AC106" s="53">
        <f>P106-D106</f>
        <v>7246472.5399999991</v>
      </c>
      <c r="AD106" s="53">
        <f>Q106-E106</f>
        <v>9416192.5099999998</v>
      </c>
      <c r="AE106" s="53">
        <f>R106-F106</f>
        <v>9594302.3800000008</v>
      </c>
      <c r="AF106" s="53">
        <f>S106-G106</f>
        <v>7977642.5099999998</v>
      </c>
      <c r="AG106" s="53">
        <f>T106-H106</f>
        <v>8047569.8200000003</v>
      </c>
      <c r="AH106" s="53">
        <f>U106-I106</f>
        <v>5738548.8200000003</v>
      </c>
      <c r="AI106" s="53">
        <f>V106-J106</f>
        <v>7369039.6300000008</v>
      </c>
      <c r="AJ106" s="53">
        <f>W106-K106</f>
        <v>7385976.6799999997</v>
      </c>
      <c r="AK106" s="53">
        <f>X106-L106</f>
        <v>6471150.6500000004</v>
      </c>
      <c r="AL106" s="53">
        <f>Y106-M106</f>
        <v>6640776.5099999998</v>
      </c>
      <c r="AM106" s="53">
        <f>Z106-N106</f>
        <v>5588980.3200000003</v>
      </c>
      <c r="AN106" s="54"/>
      <c r="AO106" s="76">
        <f>IF(ISERROR(GETPIVOTDATA("VALUE",'CSS WK pvt'!$I$2,"DT_FILE",AO$8,"CD_CO",AO$6,"TRIM_CAT",TRIM(B106),"TRIM_LINE",A97))=TRUE,0,GETPIVOTDATA("VALUE",'CSS WK pvt'!$I$2,"DT_FILE",AO$8,"CD_CO",AO$6,"TRIM_CAT",TRIM(B106),"TRIM_LINE",A97))</f>
        <v>0</v>
      </c>
    </row>
    <row r="107" spans="1:41" s="152" customFormat="1" ht="15" thickBot="1" x14ac:dyDescent="0.4">
      <c r="A107" s="172"/>
      <c r="B107" s="63" t="s">
        <v>42</v>
      </c>
      <c r="C107" s="147">
        <f t="shared" ref="C107:Q107" si="53">SUM(C98:C106)</f>
        <v>201253335.58999997</v>
      </c>
      <c r="D107" s="148">
        <f t="shared" si="53"/>
        <v>208486037.92999998</v>
      </c>
      <c r="E107" s="148">
        <f t="shared" si="53"/>
        <v>202893886.59</v>
      </c>
      <c r="F107" s="148">
        <f t="shared" si="53"/>
        <v>198381619.41</v>
      </c>
      <c r="G107" s="148">
        <f t="shared" si="53"/>
        <v>200886386.28</v>
      </c>
      <c r="H107" s="148">
        <f t="shared" si="53"/>
        <v>210744504.56000003</v>
      </c>
      <c r="I107" s="148">
        <f t="shared" si="53"/>
        <v>220550893.22</v>
      </c>
      <c r="J107" s="148">
        <f t="shared" si="53"/>
        <v>220486300.62</v>
      </c>
      <c r="K107" s="148">
        <f t="shared" si="53"/>
        <v>224340889.19</v>
      </c>
      <c r="L107" s="148">
        <f t="shared" si="53"/>
        <v>227873672.26000002</v>
      </c>
      <c r="M107" s="148">
        <f t="shared" si="53"/>
        <v>240714557.08999997</v>
      </c>
      <c r="N107" s="149">
        <f t="shared" si="53"/>
        <v>259332967.02000001</v>
      </c>
      <c r="O107" s="147">
        <f t="shared" si="53"/>
        <v>276520423.76999998</v>
      </c>
      <c r="P107" s="148">
        <f t="shared" si="53"/>
        <v>301139400</v>
      </c>
      <c r="Q107" s="148">
        <f t="shared" si="53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149"/>
      <c r="AB107" s="45">
        <f>SUM(AB98:AB106)</f>
        <v>75267088.179999992</v>
      </c>
      <c r="AC107" s="150">
        <f t="shared" ref="AC107:AE107" si="54">SUM(AC98:AC106)</f>
        <v>92653362.069999993</v>
      </c>
      <c r="AD107" s="150">
        <f t="shared" si="54"/>
        <v>108549215.41000001</v>
      </c>
      <c r="AE107" s="150">
        <f t="shared" si="54"/>
        <v>115219620.59</v>
      </c>
      <c r="AF107" s="150">
        <f t="shared" ref="AF107:AG107" si="55">SUM(AF98:AF106)</f>
        <v>118244240.72</v>
      </c>
      <c r="AG107" s="150">
        <f t="shared" si="55"/>
        <v>124357759.44</v>
      </c>
      <c r="AH107" s="150">
        <f t="shared" ref="AH107:AI107" si="56">SUM(AH98:AH106)</f>
        <v>132184889.78</v>
      </c>
      <c r="AI107" s="150">
        <f t="shared" si="56"/>
        <v>139105898.38</v>
      </c>
      <c r="AJ107" s="150">
        <f t="shared" ref="AJ107:AK107" si="57">SUM(AJ98:AJ106)</f>
        <v>142219391.81</v>
      </c>
      <c r="AK107" s="150">
        <f t="shared" si="57"/>
        <v>145223717.74000001</v>
      </c>
      <c r="AL107" s="150">
        <f t="shared" ref="AL107:AM107" si="58">SUM(AL98:AL106)</f>
        <v>142651516.91</v>
      </c>
      <c r="AM107" s="150">
        <f t="shared" si="58"/>
        <v>140678239.97999999</v>
      </c>
      <c r="AN107" s="151"/>
      <c r="AO107" s="45">
        <f>SUM(AO98:AO106)</f>
        <v>148603158.37</v>
      </c>
    </row>
    <row r="108" spans="1:41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91"/>
      <c r="AB108" s="92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4"/>
      <c r="AO108" s="92"/>
    </row>
    <row r="109" spans="1:41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22"/>
      <c r="AB109" s="98">
        <f>O109-C109</f>
        <v>-75719449</v>
      </c>
      <c r="AC109" s="99">
        <f>P109-D109</f>
        <v>56406805</v>
      </c>
      <c r="AD109" s="99">
        <f>Q109-E109</f>
        <v>22958673</v>
      </c>
      <c r="AE109" s="99">
        <f>R109-F109</f>
        <v>64183543</v>
      </c>
      <c r="AF109" s="99">
        <f>S109-G109</f>
        <v>98410045</v>
      </c>
      <c r="AG109" s="99">
        <f>T109-H109</f>
        <v>91313250</v>
      </c>
      <c r="AH109" s="99">
        <f>U109-I109</f>
        <v>57843403</v>
      </c>
      <c r="AI109" s="249">
        <f>IF(ISERROR(V109-J109)=TRUE,"N/A",V109-J109)</f>
        <v>51036837</v>
      </c>
      <c r="AJ109" s="249">
        <f>IF(ISERROR(W109-K109)=TRUE,"N/A",W109-K109)</f>
        <v>25579350</v>
      </c>
      <c r="AK109" s="249">
        <f>IF(ISERROR(X109-L109)=TRUE,"N/A",X109-L109)</f>
        <v>-26324207</v>
      </c>
      <c r="AL109" s="249">
        <f>IF(ISERROR(Y109-M109)=TRUE,"N/A",Y109-M109)</f>
        <v>48605382</v>
      </c>
      <c r="AM109" s="249">
        <f>IF(ISERROR(Z109-N109)=TRUE,"N/A",Z109-N109)</f>
        <v>76361721</v>
      </c>
      <c r="AN109" s="100"/>
      <c r="AO109" s="183" t="s">
        <v>213</v>
      </c>
    </row>
    <row r="110" spans="1:41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22"/>
      <c r="AB110" s="98">
        <f>O110-C110</f>
        <v>-19142210</v>
      </c>
      <c r="AC110" s="99">
        <f>P110-D110</f>
        <v>2784015</v>
      </c>
      <c r="AD110" s="99">
        <f>Q110-E110</f>
        <v>1655091</v>
      </c>
      <c r="AE110" s="99">
        <f>R110-F110</f>
        <v>6813464</v>
      </c>
      <c r="AF110" s="99">
        <f>S110-G110</f>
        <v>12093494</v>
      </c>
      <c r="AG110" s="99">
        <f>T110-H110</f>
        <v>14260005</v>
      </c>
      <c r="AH110" s="99">
        <f>U110-I110</f>
        <v>12307439</v>
      </c>
      <c r="AI110" s="249">
        <f>IF(ISERROR(V110-J110)=TRUE,"N/A",V110-J110)</f>
        <v>6822995</v>
      </c>
      <c r="AJ110" s="249">
        <f>IF(ISERROR(W110-K110)=TRUE,"N/A",W110-K110)</f>
        <v>3301122</v>
      </c>
      <c r="AK110" s="249">
        <f>IF(ISERROR(X110-L110)=TRUE,"N/A",X110-L110)</f>
        <v>88218</v>
      </c>
      <c r="AL110" s="249">
        <f>IF(ISERROR(Y110-M110)=TRUE,"N/A",Y110-M110)</f>
        <v>13794550</v>
      </c>
      <c r="AM110" s="249">
        <f>IF(ISERROR(Z110-N110)=TRUE,"N/A",Z110-N110)</f>
        <v>16528114</v>
      </c>
      <c r="AN110" s="100"/>
      <c r="AO110" s="183" t="s">
        <v>213</v>
      </c>
    </row>
    <row r="111" spans="1:41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22"/>
      <c r="AB111" s="98">
        <f>O111-C111</f>
        <v>-21999498</v>
      </c>
      <c r="AC111" s="99">
        <f>P111-D111</f>
        <v>-11960188</v>
      </c>
      <c r="AD111" s="99">
        <f>Q111-E111</f>
        <v>-26434818</v>
      </c>
      <c r="AE111" s="99">
        <f>R111-F111</f>
        <v>-21577254</v>
      </c>
      <c r="AF111" s="99">
        <f>S111-G111</f>
        <v>-8593850</v>
      </c>
      <c r="AG111" s="99">
        <f>T111-H111</f>
        <v>-19379426</v>
      </c>
      <c r="AH111" s="99">
        <f>U111-I111</f>
        <v>-9991292</v>
      </c>
      <c r="AI111" s="249">
        <f>IF(ISERROR(V111-J111)=TRUE,"N/A",V111-J111)</f>
        <v>-5961506</v>
      </c>
      <c r="AJ111" s="249">
        <f>IF(ISERROR(W111-K111)=TRUE,"N/A",W111-K111)</f>
        <v>-5019260</v>
      </c>
      <c r="AK111" s="249">
        <f>IF(ISERROR(X111-L111)=TRUE,"N/A",X111-L111)</f>
        <v>-19898117</v>
      </c>
      <c r="AL111" s="249">
        <f>IF(ISERROR(Y111-M111)=TRUE,"N/A",Y111-M111)</f>
        <v>-8094109</v>
      </c>
      <c r="AM111" s="249">
        <f>IF(ISERROR(Z111-N111)=TRUE,"N/A",Z111-N111)</f>
        <v>-2978061</v>
      </c>
      <c r="AN111" s="100"/>
      <c r="AO111" s="183" t="s">
        <v>213</v>
      </c>
    </row>
    <row r="112" spans="1:41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22"/>
      <c r="AB112" s="98">
        <f>O112-C112</f>
        <v>-20818674</v>
      </c>
      <c r="AC112" s="99">
        <f>P112-D112</f>
        <v>-9404602</v>
      </c>
      <c r="AD112" s="99">
        <f>Q112-E112</f>
        <v>-29373052</v>
      </c>
      <c r="AE112" s="99">
        <f>R112-F112</f>
        <v>-30957461</v>
      </c>
      <c r="AF112" s="99">
        <f>S112-G112</f>
        <v>-14545199</v>
      </c>
      <c r="AG112" s="99">
        <f>T112-H112</f>
        <v>76456908</v>
      </c>
      <c r="AH112" s="99">
        <f>U112-I112</f>
        <v>-104205538</v>
      </c>
      <c r="AI112" s="249">
        <f>IF(ISERROR(V112-J112)=TRUE,"N/A",V112-J112)</f>
        <v>-19135197</v>
      </c>
      <c r="AJ112" s="249">
        <f>IF(ISERROR(W112-K112)=TRUE,"N/A",W112-K112)</f>
        <v>-10173596</v>
      </c>
      <c r="AK112" s="249">
        <f>IF(ISERROR(X112-L112)=TRUE,"N/A",X112-L112)</f>
        <v>-28026953</v>
      </c>
      <c r="AL112" s="249">
        <f>IF(ISERROR(Y112-M112)=TRUE,"N/A",Y112-M112)</f>
        <v>-13635711</v>
      </c>
      <c r="AM112" s="249">
        <f>IF(ISERROR(Z112-N112)=TRUE,"N/A",Z112-N112)</f>
        <v>1911844</v>
      </c>
      <c r="AN112" s="100"/>
      <c r="AO112" s="183" t="s">
        <v>213</v>
      </c>
    </row>
    <row r="113" spans="1:41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22"/>
      <c r="AB113" s="98">
        <f>O113-C113</f>
        <v>-26440881</v>
      </c>
      <c r="AC113" s="99">
        <f>P113-D113</f>
        <v>-19141659</v>
      </c>
      <c r="AD113" s="99">
        <f>Q113-E113</f>
        <v>-70487498</v>
      </c>
      <c r="AE113" s="99">
        <f>R113-F113</f>
        <v>-49181222</v>
      </c>
      <c r="AF113" s="99">
        <f>S113-G113</f>
        <v>-18761304</v>
      </c>
      <c r="AG113" s="99">
        <f>T113-H113</f>
        <v>-64692175</v>
      </c>
      <c r="AH113" s="99">
        <f>U113-I113</f>
        <v>-21125328</v>
      </c>
      <c r="AI113" s="249">
        <f>IF(ISERROR(V113-J113)=TRUE,"N/A",V113-J113)</f>
        <v>-17167123</v>
      </c>
      <c r="AJ113" s="249">
        <f>IF(ISERROR(W113-K113)=TRUE,"N/A",W113-K113)</f>
        <v>-2776349</v>
      </c>
      <c r="AK113" s="249">
        <f>IF(ISERROR(X113-L113)=TRUE,"N/A",X113-L113)</f>
        <v>-36681186</v>
      </c>
      <c r="AL113" s="249">
        <f>IF(ISERROR(Y113-M113)=TRUE,"N/A",Y113-M113)</f>
        <v>-27409518</v>
      </c>
      <c r="AM113" s="249">
        <f>IF(ISERROR(Z113-N113)=TRUE,"N/A",Z113-N113)</f>
        <v>-15306825</v>
      </c>
      <c r="AN113" s="100"/>
      <c r="AO113" s="183" t="s">
        <v>213</v>
      </c>
    </row>
    <row r="114" spans="1:41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Z114" si="59">SUM(D109:D113)</f>
        <v>1439760572</v>
      </c>
      <c r="E114" s="160">
        <f t="shared" si="59"/>
        <v>1399917215</v>
      </c>
      <c r="F114" s="160">
        <f t="shared" si="59"/>
        <v>1440463244</v>
      </c>
      <c r="G114" s="160">
        <f t="shared" si="59"/>
        <v>1741562147</v>
      </c>
      <c r="H114" s="160">
        <f t="shared" si="59"/>
        <v>1973071814</v>
      </c>
      <c r="I114" s="160">
        <f t="shared" si="59"/>
        <v>1614163339</v>
      </c>
      <c r="J114" s="160">
        <f t="shared" si="59"/>
        <v>1362028157</v>
      </c>
      <c r="K114" s="160">
        <f t="shared" si="59"/>
        <v>1368361084</v>
      </c>
      <c r="L114" s="160">
        <f t="shared" si="59"/>
        <v>1644782179</v>
      </c>
      <c r="M114" s="160">
        <f t="shared" si="59"/>
        <v>1789131915</v>
      </c>
      <c r="N114" s="161">
        <f t="shared" si="59"/>
        <v>1579978428</v>
      </c>
      <c r="O114" s="159">
        <f t="shared" si="59"/>
        <v>1505454848</v>
      </c>
      <c r="P114" s="160">
        <f t="shared" si="59"/>
        <v>1458444943</v>
      </c>
      <c r="Q114" s="160">
        <f t="shared" si="59"/>
        <v>1298235611</v>
      </c>
      <c r="R114" s="160">
        <f t="shared" si="59"/>
        <v>1409744314</v>
      </c>
      <c r="S114" s="160">
        <f t="shared" si="59"/>
        <v>1810165333</v>
      </c>
      <c r="T114" s="160">
        <f t="shared" si="59"/>
        <v>2071030376</v>
      </c>
      <c r="U114" s="160">
        <f t="shared" si="59"/>
        <v>1548992023</v>
      </c>
      <c r="V114" s="160">
        <f t="shared" si="59"/>
        <v>1377624163</v>
      </c>
      <c r="W114" s="160">
        <f t="shared" si="59"/>
        <v>1379272351</v>
      </c>
      <c r="X114" s="160">
        <f t="shared" si="59"/>
        <v>1533939934</v>
      </c>
      <c r="Y114" s="160">
        <f t="shared" si="59"/>
        <v>1802392509</v>
      </c>
      <c r="Z114" s="160">
        <f t="shared" si="59"/>
        <v>1656495221</v>
      </c>
      <c r="AA114" s="161"/>
      <c r="AB114" s="101">
        <f t="shared" ref="AB114:AO121" si="60">SUM(AB109:AB113)</f>
        <v>-164120712</v>
      </c>
      <c r="AC114" s="162">
        <f t="shared" ref="AC114:AE114" si="61">SUM(AC109:AC113)</f>
        <v>18684371</v>
      </c>
      <c r="AD114" s="162">
        <f t="shared" si="61"/>
        <v>-101681604</v>
      </c>
      <c r="AE114" s="162">
        <f t="shared" si="61"/>
        <v>-30718930</v>
      </c>
      <c r="AF114" s="162">
        <f t="shared" ref="AF114:AG114" si="62">SUM(AF109:AF113)</f>
        <v>68603186</v>
      </c>
      <c r="AG114" s="162">
        <f t="shared" si="62"/>
        <v>97958562</v>
      </c>
      <c r="AH114" s="162">
        <f t="shared" ref="AH114" si="63">SUM(AH109:AH113)</f>
        <v>-65171316</v>
      </c>
      <c r="AI114" s="250">
        <f>IF(AI113="N/A","N/A",SUM(AI109:AI113))</f>
        <v>15596006</v>
      </c>
      <c r="AJ114" s="250">
        <f>IF(AJ113="N/A","N/A",SUM(AJ109:AJ113))</f>
        <v>10911267</v>
      </c>
      <c r="AK114" s="250">
        <f>IF(AK113="N/A","N/A",SUM(AK109:AK113))</f>
        <v>-110842245</v>
      </c>
      <c r="AL114" s="250">
        <f>IF(AL113="N/A","N/A",SUM(AL109:AL113))</f>
        <v>13260594</v>
      </c>
      <c r="AM114" s="250">
        <f>IF(AM113="N/A","N/A",SUM(AM109:AM113))</f>
        <v>76516793</v>
      </c>
      <c r="AN114" s="163"/>
      <c r="AO114" s="101">
        <f t="shared" ref="AO114:AO121" si="64">SUM(AO109:AO113)</f>
        <v>0</v>
      </c>
    </row>
    <row r="115" spans="1:41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59"/>
      <c r="AB115" s="60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2"/>
      <c r="AO115" s="60"/>
    </row>
    <row r="116" spans="1:41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65">D130-D123</f>
        <v>85666264.879999995</v>
      </c>
      <c r="E116" s="116">
        <f t="shared" si="65"/>
        <v>80834927.359999999</v>
      </c>
      <c r="F116" s="116">
        <f t="shared" si="65"/>
        <v>80186481.939999998</v>
      </c>
      <c r="G116" s="116">
        <f t="shared" si="65"/>
        <v>113031806.05999999</v>
      </c>
      <c r="H116" s="116">
        <f t="shared" si="65"/>
        <v>122312549.53</v>
      </c>
      <c r="I116" s="116">
        <f t="shared" si="65"/>
        <v>100560841.35999998</v>
      </c>
      <c r="J116" s="116">
        <f t="shared" si="65"/>
        <v>89716680.61999999</v>
      </c>
      <c r="K116" s="116">
        <f t="shared" si="65"/>
        <v>83786459.780000001</v>
      </c>
      <c r="L116" s="116">
        <f t="shared" si="65"/>
        <v>115559661.09</v>
      </c>
      <c r="M116" s="116">
        <f t="shared" si="65"/>
        <v>138406198.63999999</v>
      </c>
      <c r="N116" s="117">
        <f t="shared" si="65"/>
        <v>112939367.49000001</v>
      </c>
      <c r="O116" s="115">
        <f t="shared" si="65"/>
        <v>112780419.95999999</v>
      </c>
      <c r="P116" s="206">
        <f t="shared" si="65"/>
        <v>111986096.47</v>
      </c>
      <c r="Q116" s="206">
        <f t="shared" ref="Q116:R116" si="66">Q130-Q123</f>
        <v>102703682.09</v>
      </c>
      <c r="R116" s="116">
        <f t="shared" si="66"/>
        <v>105470534.50999999</v>
      </c>
      <c r="S116" s="116">
        <f t="shared" ref="S116:T116" si="67">S130-S123</f>
        <v>143383603.80000001</v>
      </c>
      <c r="T116" s="116">
        <f t="shared" si="67"/>
        <v>157368188.34</v>
      </c>
      <c r="U116" s="116">
        <f t="shared" ref="U116:V116" si="68">U130-U123</f>
        <v>122800277.83999999</v>
      </c>
      <c r="V116" s="116">
        <f t="shared" si="68"/>
        <v>95616461.340000004</v>
      </c>
      <c r="W116" s="116">
        <f t="shared" ref="W116:X116" si="69">W130-W123</f>
        <v>132988895.17999999</v>
      </c>
      <c r="X116" s="116">
        <f t="shared" si="69"/>
        <v>119058195.58</v>
      </c>
      <c r="Y116" s="116">
        <f t="shared" ref="Y116" si="70">Y130-Y123</f>
        <v>132537998</v>
      </c>
      <c r="Z116" s="236">
        <v>121013247.72</v>
      </c>
      <c r="AA116" s="223"/>
      <c r="AB116" s="44">
        <f>O116-C116</f>
        <v>11125775.749999985</v>
      </c>
      <c r="AC116" s="118">
        <f>P116-D116</f>
        <v>26319831.590000004</v>
      </c>
      <c r="AD116" s="118">
        <f>Q116-E116</f>
        <v>21868754.730000004</v>
      </c>
      <c r="AE116" s="118">
        <f>R116-F116</f>
        <v>25284052.569999993</v>
      </c>
      <c r="AF116" s="118">
        <f>S116-G116</f>
        <v>30351797.740000024</v>
      </c>
      <c r="AG116" s="118">
        <f>T116-H116</f>
        <v>35055638.810000002</v>
      </c>
      <c r="AH116" s="118">
        <f>U116-I116</f>
        <v>22239436.480000004</v>
      </c>
      <c r="AI116" s="249">
        <f>IF(ISERROR(V116-J116)=TRUE,"N/A",V116-J116)</f>
        <v>5899780.7200000137</v>
      </c>
      <c r="AJ116" s="249">
        <f>IF(ISERROR(W116-K116)=TRUE,"N/A",W116-K116)</f>
        <v>49202435.399999991</v>
      </c>
      <c r="AK116" s="249">
        <f>IF(ISERROR(X116-L116)=TRUE,"N/A",X116-L116)</f>
        <v>3498534.4899999946</v>
      </c>
      <c r="AL116" s="249">
        <f>IF(ISERROR(Y116-M116)=TRUE,"N/A",Y116-M116)</f>
        <v>-5868200.6399999857</v>
      </c>
      <c r="AM116" s="249">
        <f>IF(ISERROR(Z116-N116)=TRUE,"N/A",Z116-N116)</f>
        <v>8073880.2299999893</v>
      </c>
      <c r="AN116" s="119"/>
      <c r="AO116" s="183" t="s">
        <v>213</v>
      </c>
    </row>
    <row r="117" spans="1:41" s="47" customFormat="1" x14ac:dyDescent="0.35">
      <c r="A117" s="171"/>
      <c r="B117" s="48" t="s">
        <v>38</v>
      </c>
      <c r="C117" s="115">
        <f t="shared" ref="C117:O117" si="71">C133-C124</f>
        <v>7600786.0699999994</v>
      </c>
      <c r="D117" s="116">
        <f t="shared" si="71"/>
        <v>6630521.9400000004</v>
      </c>
      <c r="E117" s="116">
        <f t="shared" si="71"/>
        <v>5944918.3399999999</v>
      </c>
      <c r="F117" s="116">
        <f t="shared" si="71"/>
        <v>6045476.5200000005</v>
      </c>
      <c r="G117" s="116">
        <f t="shared" si="71"/>
        <v>7285412.959999999</v>
      </c>
      <c r="H117" s="116">
        <f t="shared" si="71"/>
        <v>7924361.2400000002</v>
      </c>
      <c r="I117" s="116">
        <f t="shared" si="71"/>
        <v>7030738.1600000001</v>
      </c>
      <c r="J117" s="116">
        <f t="shared" si="71"/>
        <v>6870580.6099999994</v>
      </c>
      <c r="K117" s="116">
        <f t="shared" si="71"/>
        <v>6435459.6399999997</v>
      </c>
      <c r="L117" s="116">
        <f t="shared" si="71"/>
        <v>8618831.3900000006</v>
      </c>
      <c r="M117" s="116">
        <f t="shared" si="71"/>
        <v>10229161.920000002</v>
      </c>
      <c r="N117" s="117">
        <f t="shared" si="71"/>
        <v>8152028.6599999992</v>
      </c>
      <c r="O117" s="115">
        <f t="shared" si="71"/>
        <v>7474263.4500000002</v>
      </c>
      <c r="P117" s="206">
        <f t="shared" ref="P117:Q117" si="72">P133-P124</f>
        <v>7844410.2499999991</v>
      </c>
      <c r="Q117" s="206">
        <f t="shared" si="72"/>
        <v>7174798.3799999999</v>
      </c>
      <c r="R117" s="116">
        <f>R133-R124</f>
        <v>7081914.6000000006</v>
      </c>
      <c r="S117" s="116">
        <f t="shared" ref="S117:T117" si="73">S133-S124</f>
        <v>9374468.5899999999</v>
      </c>
      <c r="T117" s="116">
        <f t="shared" si="73"/>
        <v>9199422.4399999976</v>
      </c>
      <c r="U117" s="116">
        <f t="shared" ref="U117:V117" si="74">U133-U124</f>
        <v>7353443.8100000015</v>
      </c>
      <c r="V117" s="116">
        <f t="shared" si="74"/>
        <v>5760628.8100000005</v>
      </c>
      <c r="W117" s="116">
        <f t="shared" ref="W117:X117" si="75">W133-W124</f>
        <v>8763245.5899999999</v>
      </c>
      <c r="X117" s="116">
        <f t="shared" si="75"/>
        <v>8069956.4500000002</v>
      </c>
      <c r="Y117" s="116">
        <f t="shared" ref="Y117" si="76">Y133-Y124</f>
        <v>9160246.75</v>
      </c>
      <c r="Z117" s="236">
        <v>9168350.3599999994</v>
      </c>
      <c r="AA117" s="223"/>
      <c r="AB117" s="44">
        <f>O117-C117</f>
        <v>-126522.61999999918</v>
      </c>
      <c r="AC117" s="118">
        <f>P117-D117</f>
        <v>1213888.3099999987</v>
      </c>
      <c r="AD117" s="118">
        <f>Q117-E117</f>
        <v>1229880.04</v>
      </c>
      <c r="AE117" s="118">
        <f>R117-F117</f>
        <v>1036438.0800000001</v>
      </c>
      <c r="AF117" s="118">
        <f>S117-G117</f>
        <v>2089055.6300000008</v>
      </c>
      <c r="AG117" s="118">
        <f>T117-H117</f>
        <v>1275061.1999999974</v>
      </c>
      <c r="AH117" s="118">
        <f>U117-I117</f>
        <v>322705.6500000013</v>
      </c>
      <c r="AI117" s="249">
        <f>IF(ISERROR(V117-J117)=TRUE,"N/A",V117-J117)</f>
        <v>-1109951.7999999989</v>
      </c>
      <c r="AJ117" s="249">
        <f>IF(ISERROR(W117-K117)=TRUE,"N/A",W117-K117)</f>
        <v>2327785.9500000002</v>
      </c>
      <c r="AK117" s="249">
        <f>IF(ISERROR(X117-L117)=TRUE,"N/A",X117-L117)</f>
        <v>-548874.94000000041</v>
      </c>
      <c r="AL117" s="249">
        <f>IF(ISERROR(Y117-M117)=TRUE,"N/A",Y117-M117)</f>
        <v>-1068915.1700000018</v>
      </c>
      <c r="AM117" s="249">
        <f>IF(ISERROR(Z117-N117)=TRUE,"N/A",Z117-N117)</f>
        <v>1016321.7000000002</v>
      </c>
      <c r="AN117" s="119"/>
      <c r="AO117" s="183" t="s">
        <v>213</v>
      </c>
    </row>
    <row r="118" spans="1:41" s="47" customFormat="1" x14ac:dyDescent="0.35">
      <c r="A118" s="171"/>
      <c r="B118" s="48" t="s">
        <v>39</v>
      </c>
      <c r="C118" s="115">
        <f t="shared" ref="C118:P118" si="77">C136-C125</f>
        <v>30604744.07</v>
      </c>
      <c r="D118" s="116">
        <f t="shared" si="77"/>
        <v>26412619.059999999</v>
      </c>
      <c r="E118" s="116">
        <f t="shared" si="77"/>
        <v>26915432.43</v>
      </c>
      <c r="F118" s="116">
        <f t="shared" si="77"/>
        <v>22012185.489999998</v>
      </c>
      <c r="G118" s="116">
        <f t="shared" si="77"/>
        <v>26547786.100000001</v>
      </c>
      <c r="H118" s="116">
        <f t="shared" si="77"/>
        <v>27460755.68</v>
      </c>
      <c r="I118" s="116">
        <f t="shared" si="77"/>
        <v>24697892.519999996</v>
      </c>
      <c r="J118" s="116">
        <f t="shared" si="77"/>
        <v>23716141.399999999</v>
      </c>
      <c r="K118" s="116">
        <f t="shared" si="77"/>
        <v>20841733.289999999</v>
      </c>
      <c r="L118" s="116">
        <f t="shared" si="77"/>
        <v>26858746.829999998</v>
      </c>
      <c r="M118" s="116">
        <f t="shared" si="77"/>
        <v>32409109.249999996</v>
      </c>
      <c r="N118" s="117">
        <f t="shared" si="77"/>
        <v>28059163.310000002</v>
      </c>
      <c r="O118" s="115">
        <f t="shared" si="77"/>
        <v>28555041.350000001</v>
      </c>
      <c r="P118" s="206">
        <f t="shared" si="77"/>
        <v>25784750.100000001</v>
      </c>
      <c r="Q118" s="206">
        <f t="shared" ref="Q118" si="78">Q136-Q125</f>
        <v>23569428.370000001</v>
      </c>
      <c r="R118" s="116">
        <f>R136-R125</f>
        <v>23438234.939999998</v>
      </c>
      <c r="S118" s="116">
        <f t="shared" ref="S118:T118" si="79">S136-S125</f>
        <v>28243001.299999997</v>
      </c>
      <c r="T118" s="116">
        <f t="shared" si="79"/>
        <v>29944269.630000003</v>
      </c>
      <c r="U118" s="116">
        <f t="shared" ref="U118:V118" si="80">U136-U125</f>
        <v>27289936.68</v>
      </c>
      <c r="V118" s="116">
        <f t="shared" si="80"/>
        <v>25877871.579999998</v>
      </c>
      <c r="W118" s="116">
        <f t="shared" ref="W118:X118" si="81">W136-W125</f>
        <v>28812784.739999998</v>
      </c>
      <c r="X118" s="116">
        <f t="shared" si="81"/>
        <v>27771739.109999999</v>
      </c>
      <c r="Y118" s="116">
        <f t="shared" ref="Y118" si="82">Y136-Y125</f>
        <v>29094514.670000002</v>
      </c>
      <c r="Z118" s="236">
        <v>29180150.609999999</v>
      </c>
      <c r="AA118" s="223"/>
      <c r="AB118" s="44">
        <f>O118-C118</f>
        <v>-2049702.7199999988</v>
      </c>
      <c r="AC118" s="118">
        <f>P118-D118</f>
        <v>-627868.95999999717</v>
      </c>
      <c r="AD118" s="118">
        <f>Q118-E118</f>
        <v>-3346004.0599999987</v>
      </c>
      <c r="AE118" s="118">
        <f>R118-F118</f>
        <v>1426049.4499999993</v>
      </c>
      <c r="AF118" s="118">
        <f>S118-G118</f>
        <v>1695215.1999999955</v>
      </c>
      <c r="AG118" s="118">
        <f>T118-H118</f>
        <v>2483513.950000003</v>
      </c>
      <c r="AH118" s="118">
        <f>U118-I118</f>
        <v>2592044.1600000039</v>
      </c>
      <c r="AI118" s="249">
        <f>IF(ISERROR(V118-J118)=TRUE,"N/A",V118-J118)</f>
        <v>2161730.1799999997</v>
      </c>
      <c r="AJ118" s="249">
        <f>IF(ISERROR(W118-K118)=TRUE,"N/A",W118-K118)</f>
        <v>7971051.4499999993</v>
      </c>
      <c r="AK118" s="249">
        <f>IF(ISERROR(X118-L118)=TRUE,"N/A",X118-L118)</f>
        <v>912992.28000000119</v>
      </c>
      <c r="AL118" s="249">
        <f>IF(ISERROR(Y118-M118)=TRUE,"N/A",Y118-M118)</f>
        <v>-3314594.5799999945</v>
      </c>
      <c r="AM118" s="249">
        <f>IF(ISERROR(Z118-N118)=TRUE,"N/A",Z118-N118)</f>
        <v>1120987.299999997</v>
      </c>
      <c r="AN118" s="119"/>
      <c r="AO118" s="183" t="s">
        <v>213</v>
      </c>
    </row>
    <row r="119" spans="1:41" s="47" customFormat="1" x14ac:dyDescent="0.35">
      <c r="A119" s="171"/>
      <c r="B119" s="48" t="s">
        <v>40</v>
      </c>
      <c r="C119" s="115">
        <f t="shared" ref="C119:P119" si="83">C137-C126</f>
        <v>25899689.530000001</v>
      </c>
      <c r="D119" s="116">
        <f t="shared" si="83"/>
        <v>22557977.519999996</v>
      </c>
      <c r="E119" s="116">
        <f t="shared" si="83"/>
        <v>20691613.41</v>
      </c>
      <c r="F119" s="116">
        <f t="shared" si="83"/>
        <v>19815708.329999998</v>
      </c>
      <c r="G119" s="116">
        <f t="shared" si="83"/>
        <v>22499867.420000002</v>
      </c>
      <c r="H119" s="116">
        <f t="shared" si="83"/>
        <v>22065882.43</v>
      </c>
      <c r="I119" s="116">
        <f t="shared" si="83"/>
        <v>22509027.329999998</v>
      </c>
      <c r="J119" s="116">
        <f t="shared" si="83"/>
        <v>20896548.969999999</v>
      </c>
      <c r="K119" s="116">
        <f t="shared" si="83"/>
        <v>16978452.75</v>
      </c>
      <c r="L119" s="116">
        <f t="shared" si="83"/>
        <v>21546458.369999997</v>
      </c>
      <c r="M119" s="116">
        <f t="shared" si="83"/>
        <v>27315881.259999998</v>
      </c>
      <c r="N119" s="117">
        <f t="shared" si="83"/>
        <v>24146056.149999999</v>
      </c>
      <c r="O119" s="115">
        <f t="shared" si="83"/>
        <v>25558591.320000004</v>
      </c>
      <c r="P119" s="206">
        <f t="shared" si="83"/>
        <v>21112195.220000003</v>
      </c>
      <c r="Q119" s="206">
        <f t="shared" ref="Q119" si="84">Q137-Q126</f>
        <v>20820638.039999999</v>
      </c>
      <c r="R119" s="116">
        <f>R137-R126</f>
        <v>19621130.369999997</v>
      </c>
      <c r="S119" s="116">
        <f t="shared" ref="S119:T119" si="85">S137-S126</f>
        <v>32085874.5</v>
      </c>
      <c r="T119" s="116">
        <f t="shared" si="85"/>
        <v>40279313.480000004</v>
      </c>
      <c r="U119" s="116">
        <f t="shared" ref="U119:V119" si="86">U137-U126</f>
        <v>30150561.129999999</v>
      </c>
      <c r="V119" s="116">
        <f t="shared" si="86"/>
        <v>26203952.759999998</v>
      </c>
      <c r="W119" s="116">
        <f t="shared" ref="W119:X119" si="87">W137-W126</f>
        <v>33171239.82</v>
      </c>
      <c r="X119" s="116">
        <f t="shared" si="87"/>
        <v>24225303.009999998</v>
      </c>
      <c r="Y119" s="116">
        <f t="shared" ref="Y119" si="88">Y137-Y126</f>
        <v>25227753.350000001</v>
      </c>
      <c r="Z119" s="236">
        <v>27357719.879999999</v>
      </c>
      <c r="AA119" s="223"/>
      <c r="AB119" s="44">
        <f>O119-C119</f>
        <v>-341098.20999999717</v>
      </c>
      <c r="AC119" s="118">
        <f>P119-D119</f>
        <v>-1445782.2999999933</v>
      </c>
      <c r="AD119" s="118">
        <f>Q119-E119</f>
        <v>129024.62999999896</v>
      </c>
      <c r="AE119" s="118">
        <f>R119-F119</f>
        <v>-194577.96000000089</v>
      </c>
      <c r="AF119" s="118">
        <f>S119-G119</f>
        <v>9586007.0799999982</v>
      </c>
      <c r="AG119" s="118">
        <f>T119-H119</f>
        <v>18213431.050000004</v>
      </c>
      <c r="AH119" s="118">
        <f>U119-I119</f>
        <v>7641533.8000000007</v>
      </c>
      <c r="AI119" s="249">
        <f>IF(ISERROR(V119-J119)=TRUE,"N/A",V119-J119)</f>
        <v>5307403.7899999991</v>
      </c>
      <c r="AJ119" s="249">
        <f>IF(ISERROR(W119-K119)=TRUE,"N/A",W119-K119)</f>
        <v>16192787.07</v>
      </c>
      <c r="AK119" s="249">
        <f>IF(ISERROR(X119-L119)=TRUE,"N/A",X119-L119)</f>
        <v>2678844.6400000006</v>
      </c>
      <c r="AL119" s="249">
        <f>IF(ISERROR(Y119-M119)=TRUE,"N/A",Y119-M119)</f>
        <v>-2088127.9099999964</v>
      </c>
      <c r="AM119" s="249">
        <f>IF(ISERROR(Z119-N119)=TRUE,"N/A",Z119-N119)</f>
        <v>3211663.7300000004</v>
      </c>
      <c r="AN119" s="119"/>
      <c r="AO119" s="183" t="s">
        <v>213</v>
      </c>
    </row>
    <row r="120" spans="1:41" s="47" customFormat="1" x14ac:dyDescent="0.35">
      <c r="A120" s="171"/>
      <c r="B120" s="48" t="s">
        <v>41</v>
      </c>
      <c r="C120" s="115">
        <f t="shared" ref="C120:P120" si="89">C138-C127</f>
        <v>36871172.5</v>
      </c>
      <c r="D120" s="116">
        <f t="shared" si="89"/>
        <v>34735103.399999999</v>
      </c>
      <c r="E120" s="116">
        <f t="shared" si="89"/>
        <v>31492374.209999997</v>
      </c>
      <c r="F120" s="116">
        <f t="shared" si="89"/>
        <v>32263519.409999996</v>
      </c>
      <c r="G120" s="116">
        <f t="shared" si="89"/>
        <v>35586711.120000005</v>
      </c>
      <c r="H120" s="116">
        <f t="shared" si="89"/>
        <v>34756620.660000004</v>
      </c>
      <c r="I120" s="116">
        <f t="shared" si="89"/>
        <v>35427646.019999996</v>
      </c>
      <c r="J120" s="116">
        <f t="shared" si="89"/>
        <v>36701237.079999998</v>
      </c>
      <c r="K120" s="116">
        <f t="shared" si="89"/>
        <v>29440540.180000003</v>
      </c>
      <c r="L120" s="116">
        <f t="shared" si="89"/>
        <v>35365983.640000001</v>
      </c>
      <c r="M120" s="116">
        <f t="shared" si="89"/>
        <v>40593965.399999999</v>
      </c>
      <c r="N120" s="117">
        <f t="shared" si="89"/>
        <v>34724420.060000002</v>
      </c>
      <c r="O120" s="115">
        <f t="shared" si="89"/>
        <v>36140945.099999994</v>
      </c>
      <c r="P120" s="206">
        <f t="shared" si="89"/>
        <v>33689435.200000003</v>
      </c>
      <c r="Q120" s="206">
        <f t="shared" ref="Q120" si="90">Q138-Q127</f>
        <v>32065586.720000006</v>
      </c>
      <c r="R120" s="116">
        <f>R138-R127</f>
        <v>32923820.039999995</v>
      </c>
      <c r="S120" s="116">
        <f t="shared" ref="S120:T120" si="91">S138-S127</f>
        <v>35109191.740000002</v>
      </c>
      <c r="T120" s="116">
        <f t="shared" si="91"/>
        <v>38793096.980000004</v>
      </c>
      <c r="U120" s="116">
        <f t="shared" ref="U120:V120" si="92">U138-U127</f>
        <v>37946727.060000002</v>
      </c>
      <c r="V120" s="116">
        <f t="shared" si="92"/>
        <v>46364937.909999996</v>
      </c>
      <c r="W120" s="116">
        <f t="shared" ref="W120:X120" si="93">W138-W127</f>
        <v>41422886.230000004</v>
      </c>
      <c r="X120" s="116">
        <f t="shared" si="93"/>
        <v>33921519.560000002</v>
      </c>
      <c r="Y120" s="116">
        <f t="shared" ref="Y120" si="94">Y138-Y127</f>
        <v>39448677.369999997</v>
      </c>
      <c r="Z120" s="236">
        <v>39469016.18</v>
      </c>
      <c r="AA120" s="223"/>
      <c r="AB120" s="44">
        <f>O120-C120</f>
        <v>-730227.40000000596</v>
      </c>
      <c r="AC120" s="118">
        <f>P120-D120</f>
        <v>-1045668.1999999955</v>
      </c>
      <c r="AD120" s="118">
        <f>Q120-E120</f>
        <v>573212.51000000909</v>
      </c>
      <c r="AE120" s="118">
        <f>R120-F120</f>
        <v>660300.62999999896</v>
      </c>
      <c r="AF120" s="118">
        <f>S120-G120</f>
        <v>-477519.38000000268</v>
      </c>
      <c r="AG120" s="118">
        <f>T120-H120</f>
        <v>4036476.3200000003</v>
      </c>
      <c r="AH120" s="118">
        <f>U120-I120</f>
        <v>2519081.0400000066</v>
      </c>
      <c r="AI120" s="249">
        <f>IF(ISERROR(V120-J120)=TRUE,"N/A",V120-J120)</f>
        <v>9663700.8299999982</v>
      </c>
      <c r="AJ120" s="249">
        <f>IF(ISERROR(W120-K120)=TRUE,"N/A",W120-K120)</f>
        <v>11982346.050000001</v>
      </c>
      <c r="AK120" s="249">
        <f>IF(ISERROR(X120-L120)=TRUE,"N/A",X120-L120)</f>
        <v>-1444464.0799999982</v>
      </c>
      <c r="AL120" s="249">
        <f>IF(ISERROR(Y120-M120)=TRUE,"N/A",Y120-M120)</f>
        <v>-1145288.0300000012</v>
      </c>
      <c r="AM120" s="249">
        <f>IF(ISERROR(Z120-N120)=TRUE,"N/A",Z120-N120)</f>
        <v>4744596.1199999973</v>
      </c>
      <c r="AN120" s="119"/>
      <c r="AO120" s="183" t="s">
        <v>213</v>
      </c>
    </row>
    <row r="121" spans="1:41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95">SUM(D116:D120)</f>
        <v>176002486.79999998</v>
      </c>
      <c r="E121" s="154">
        <f t="shared" si="95"/>
        <v>165879265.75</v>
      </c>
      <c r="F121" s="154">
        <f t="shared" si="95"/>
        <v>160323371.69</v>
      </c>
      <c r="G121" s="154">
        <f t="shared" si="95"/>
        <v>204951583.65999997</v>
      </c>
      <c r="H121" s="154">
        <f t="shared" si="95"/>
        <v>214520169.53999999</v>
      </c>
      <c r="I121" s="154">
        <f t="shared" si="95"/>
        <v>190226145.38999999</v>
      </c>
      <c r="J121" s="154">
        <f t="shared" si="95"/>
        <v>177901188.68000001</v>
      </c>
      <c r="K121" s="154">
        <f t="shared" si="95"/>
        <v>157482645.64000002</v>
      </c>
      <c r="L121" s="154">
        <f t="shared" si="95"/>
        <v>207949681.31999999</v>
      </c>
      <c r="M121" s="154">
        <f t="shared" si="95"/>
        <v>248954316.47</v>
      </c>
      <c r="N121" s="156">
        <f t="shared" si="95"/>
        <v>208021035.67000002</v>
      </c>
      <c r="O121" s="153">
        <f t="shared" si="95"/>
        <v>210509261.17999998</v>
      </c>
      <c r="P121" s="207">
        <f t="shared" si="95"/>
        <v>200416887.24000001</v>
      </c>
      <c r="Q121" s="207">
        <f t="shared" ref="Q121:R121" si="96">SUM(Q116:Q120)</f>
        <v>186334133.59999999</v>
      </c>
      <c r="R121" s="154">
        <f t="shared" si="96"/>
        <v>188535634.45999998</v>
      </c>
      <c r="S121" s="154">
        <f t="shared" ref="S121:T121" si="97">SUM(S116:S120)</f>
        <v>248196139.93000001</v>
      </c>
      <c r="T121" s="154">
        <f t="shared" si="97"/>
        <v>275584290.87</v>
      </c>
      <c r="U121" s="154">
        <f t="shared" ref="U121:V121" si="98">SUM(U116:U120)</f>
        <v>225540946.51999998</v>
      </c>
      <c r="V121" s="154">
        <f t="shared" si="98"/>
        <v>199823852.40000001</v>
      </c>
      <c r="W121" s="154">
        <f t="shared" ref="W121:X121" si="99">SUM(W116:W120)</f>
        <v>245159051.56</v>
      </c>
      <c r="X121" s="154">
        <f t="shared" si="99"/>
        <v>213046713.70999998</v>
      </c>
      <c r="Y121" s="154">
        <f t="shared" ref="Y121" si="100">SUM(Y116:Y120)</f>
        <v>235469190.14000002</v>
      </c>
      <c r="Z121" s="291">
        <v>226188484.75</v>
      </c>
      <c r="AA121" s="156"/>
      <c r="AB121" s="155">
        <f t="shared" si="60"/>
        <v>7878224.799999984</v>
      </c>
      <c r="AC121" s="157">
        <f t="shared" ref="AC121:AE121" si="101">SUM(AC116:AC120)</f>
        <v>24414400.440000016</v>
      </c>
      <c r="AD121" s="157">
        <f t="shared" si="101"/>
        <v>20454867.850000013</v>
      </c>
      <c r="AE121" s="157">
        <f t="shared" si="101"/>
        <v>28212262.769999988</v>
      </c>
      <c r="AF121" s="157">
        <f t="shared" ref="AF121:AG121" si="102">SUM(AF116:AF120)</f>
        <v>43244556.270000018</v>
      </c>
      <c r="AG121" s="157">
        <f t="shared" si="102"/>
        <v>61064121.330000006</v>
      </c>
      <c r="AH121" s="157">
        <f t="shared" ref="AH121" si="103">SUM(AH116:AH120)</f>
        <v>35314801.130000018</v>
      </c>
      <c r="AI121" s="250">
        <f>IF(AI120="N/A","N/A",SUM(AI116:AI120))</f>
        <v>21922663.720000014</v>
      </c>
      <c r="AJ121" s="250">
        <f>IF(AJ120="N/A","N/A",SUM(AJ116:AJ120))</f>
        <v>87676405.920000002</v>
      </c>
      <c r="AK121" s="250">
        <f>IF(AK120="N/A","N/A",SUM(AK116:AK120))</f>
        <v>5097032.3899999978</v>
      </c>
      <c r="AL121" s="250">
        <f>IF(AL120="N/A","N/A",SUM(AL116:AL120))</f>
        <v>-13485126.32999998</v>
      </c>
      <c r="AM121" s="250">
        <f>IF(AM120="N/A","N/A",SUM(AM116:AM120))</f>
        <v>18167449.079999983</v>
      </c>
      <c r="AN121" s="158"/>
      <c r="AO121" s="155">
        <f t="shared" si="64"/>
        <v>0</v>
      </c>
    </row>
    <row r="122" spans="1:41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59"/>
      <c r="AB122" s="60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2"/>
      <c r="AO122" s="60"/>
    </row>
    <row r="123" spans="1:41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223"/>
      <c r="AB123" s="44">
        <f>O123-C123</f>
        <v>-316654.98999999464</v>
      </c>
      <c r="AC123" s="118">
        <f>P123-D123</f>
        <v>5550406.0999999978</v>
      </c>
      <c r="AD123" s="118">
        <f>Q123-E123</f>
        <v>2957983.7099999972</v>
      </c>
      <c r="AE123" s="118">
        <f>R123-F123</f>
        <v>7595763.3599999994</v>
      </c>
      <c r="AF123" s="118">
        <f>S123-G123</f>
        <v>7034548.1899999976</v>
      </c>
      <c r="AG123" s="118">
        <f>T123-H123</f>
        <v>8359947.5099999905</v>
      </c>
      <c r="AH123" s="118">
        <f>U123-I123</f>
        <v>4332418.8500000015</v>
      </c>
      <c r="AI123" s="249">
        <f>IF(ISERROR(V123-J123)=TRUE,"N/A",V123-J123)</f>
        <v>1477151.5700000003</v>
      </c>
      <c r="AJ123" s="249">
        <f>IF(ISERROR(W123-K123)=TRUE,"N/A",W123-K123)</f>
        <v>2445791.6199999973</v>
      </c>
      <c r="AK123" s="249">
        <f>IF(ISERROR(X123-L123)=TRUE,"N/A",X123-L123)</f>
        <v>5102639.9900000021</v>
      </c>
      <c r="AL123" s="249">
        <f>IF(ISERROR(Y123-M123)=TRUE,"N/A",Y123-M123)</f>
        <v>2744667.5100000054</v>
      </c>
      <c r="AM123" s="249">
        <f>IF(ISERROR(Z123-N123)=TRUE,"N/A",Z123-N123)</f>
        <v>6806067.4299999997</v>
      </c>
      <c r="AN123" s="119"/>
      <c r="AO123" s="183" t="s">
        <v>213</v>
      </c>
    </row>
    <row r="124" spans="1:41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223"/>
      <c r="AB124" s="44">
        <f>O124-C124</f>
        <v>-919000.51999999955</v>
      </c>
      <c r="AC124" s="118">
        <f>P124-D124</f>
        <v>201372.3200000003</v>
      </c>
      <c r="AD124" s="118">
        <f>Q124-E124</f>
        <v>210957.21999999974</v>
      </c>
      <c r="AE124" s="118">
        <f>R124-F124</f>
        <v>766867.19999999925</v>
      </c>
      <c r="AF124" s="118">
        <f>S124-G124</f>
        <v>839130.88999999966</v>
      </c>
      <c r="AG124" s="118">
        <f>T124-H124</f>
        <v>1072144.2500000009</v>
      </c>
      <c r="AH124" s="118">
        <f>U124-I124</f>
        <v>736997.99999999907</v>
      </c>
      <c r="AI124" s="249">
        <f>IF(ISERROR(V124-J124)=TRUE,"N/A",V124-J124)</f>
        <v>73629.679999999702</v>
      </c>
      <c r="AJ124" s="249">
        <f>IF(ISERROR(W124-K124)=TRUE,"N/A",W124-K124)</f>
        <v>159313.83999999985</v>
      </c>
      <c r="AK124" s="249">
        <f>IF(ISERROR(X124-L124)=TRUE,"N/A",X124-L124)</f>
        <v>668057.05999999959</v>
      </c>
      <c r="AL124" s="249">
        <f>IF(ISERROR(Y124-M124)=TRUE,"N/A",Y124-M124)</f>
        <v>394553.03000000026</v>
      </c>
      <c r="AM124" s="249">
        <f>IF(ISERROR(Z124-N124)=TRUE,"N/A",Z124-N124)</f>
        <v>1129699.8499999996</v>
      </c>
      <c r="AN124" s="119"/>
      <c r="AO124" s="183" t="s">
        <v>213</v>
      </c>
    </row>
    <row r="125" spans="1:41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223"/>
      <c r="AB125" s="44">
        <f>O125-C125</f>
        <v>-63404.809999998659</v>
      </c>
      <c r="AC125" s="118">
        <f>P125-D125</f>
        <v>-84579.900000000373</v>
      </c>
      <c r="AD125" s="118">
        <f>Q125-E125</f>
        <v>-1067207.5499999989</v>
      </c>
      <c r="AE125" s="118">
        <f>R125-F125</f>
        <v>-412839.97000000067</v>
      </c>
      <c r="AF125" s="118">
        <f>S125-G125</f>
        <v>9164.75</v>
      </c>
      <c r="AG125" s="118">
        <f>T125-H125</f>
        <v>-400573.27999999933</v>
      </c>
      <c r="AH125" s="118">
        <f>U125-I125</f>
        <v>-130618.34000000171</v>
      </c>
      <c r="AI125" s="249">
        <f>IF(ISERROR(V125-J125)=TRUE,"N/A",V125-J125)</f>
        <v>-598729.1099999994</v>
      </c>
      <c r="AJ125" s="249">
        <f>IF(ISERROR(W125-K125)=TRUE,"N/A",W125-K125)</f>
        <v>855161.55000000168</v>
      </c>
      <c r="AK125" s="249">
        <f>IF(ISERROR(X125-L125)=TRUE,"N/A",X125-L125)</f>
        <v>-563512.90000000037</v>
      </c>
      <c r="AL125" s="249">
        <f>IF(ISERROR(Y125-M125)=TRUE,"N/A",Y125-M125)</f>
        <v>-787203.08000000007</v>
      </c>
      <c r="AM125" s="249">
        <f>IF(ISERROR(Z125-N125)=TRUE,"N/A",Z125-N125)</f>
        <v>452282.0700000003</v>
      </c>
      <c r="AN125" s="119"/>
      <c r="AO125" s="183" t="s">
        <v>213</v>
      </c>
    </row>
    <row r="126" spans="1:41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223"/>
      <c r="AB126" s="44">
        <f>O126-C126</f>
        <v>509087.16999999806</v>
      </c>
      <c r="AC126" s="118">
        <f>P126-D126</f>
        <v>63708.11999999918</v>
      </c>
      <c r="AD126" s="118">
        <f>Q126-E126</f>
        <v>-1388465.7699999996</v>
      </c>
      <c r="AE126" s="118">
        <f>R126-F126</f>
        <v>-927148.98000000045</v>
      </c>
      <c r="AF126" s="118">
        <f>S126-G126</f>
        <v>-211631.58000000007</v>
      </c>
      <c r="AG126" s="118">
        <f>T126-H126</f>
        <v>-700037.35000000149</v>
      </c>
      <c r="AH126" s="118">
        <f>U126-I126</f>
        <v>-201119.70000000112</v>
      </c>
      <c r="AI126" s="249">
        <f>IF(ISERROR(V126-J126)=TRUE,"N/A",V126-J126)</f>
        <v>-860846.6400000006</v>
      </c>
      <c r="AJ126" s="249">
        <f>IF(ISERROR(W126-K126)=TRUE,"N/A",W126-K126)</f>
        <v>-211539.63000000082</v>
      </c>
      <c r="AK126" s="249">
        <f>IF(ISERROR(X126-L126)=TRUE,"N/A",X126-L126)</f>
        <v>-273201.5700000003</v>
      </c>
      <c r="AL126" s="249">
        <f>IF(ISERROR(Y126-M126)=TRUE,"N/A",Y126-M126)</f>
        <v>-1793994.0900000036</v>
      </c>
      <c r="AM126" s="249">
        <f>IF(ISERROR(Z126-N126)=TRUE,"N/A",Z126-N126)</f>
        <v>523210.06000000052</v>
      </c>
      <c r="AN126" s="119"/>
      <c r="AO126" s="183" t="s">
        <v>213</v>
      </c>
    </row>
    <row r="127" spans="1:41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223"/>
      <c r="AB127" s="44">
        <f>O127-C127</f>
        <v>481423.00999999791</v>
      </c>
      <c r="AC127" s="118">
        <f>P127-D127</f>
        <v>635788.9299999997</v>
      </c>
      <c r="AD127" s="118">
        <f>Q127-E127</f>
        <v>-1605847.3500000052</v>
      </c>
      <c r="AE127" s="118">
        <f>R127-F127</f>
        <v>-1071233.7699999996</v>
      </c>
      <c r="AF127" s="118">
        <f>S127-G127</f>
        <v>1294182.2300000004</v>
      </c>
      <c r="AG127" s="118">
        <f>T127-H127</f>
        <v>-2526095.4199999981</v>
      </c>
      <c r="AH127" s="118">
        <f>U127-I127</f>
        <v>-857350.26000000164</v>
      </c>
      <c r="AI127" s="249">
        <f>IF(ISERROR(V127-J127)=TRUE,"N/A",V127-J127)</f>
        <v>-2064862.1899999976</v>
      </c>
      <c r="AJ127" s="249">
        <f>IF(ISERROR(W127-K127)=TRUE,"N/A",W127-K127)</f>
        <v>1260522.950000003</v>
      </c>
      <c r="AK127" s="249">
        <f>IF(ISERROR(X127-L127)=TRUE,"N/A",X127-L127)</f>
        <v>-1088246.3300000019</v>
      </c>
      <c r="AL127" s="249">
        <f>IF(ISERROR(Y127-M127)=TRUE,"N/A",Y127-M127)</f>
        <v>-3662000.299999997</v>
      </c>
      <c r="AM127" s="249">
        <f>IF(ISERROR(Z127-N127)=TRUE,"N/A",Z127-N127)</f>
        <v>-524489.6099999994</v>
      </c>
      <c r="AN127" s="119"/>
      <c r="AO127" s="183" t="s">
        <v>213</v>
      </c>
    </row>
    <row r="128" spans="1:41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O146" si="104">SUM(D123:D127)</f>
        <v>73236123.310000002</v>
      </c>
      <c r="E128" s="154">
        <f t="shared" si="104"/>
        <v>71548696.870000005</v>
      </c>
      <c r="F128" s="154">
        <f t="shared" si="104"/>
        <v>72649687.980000004</v>
      </c>
      <c r="G128" s="154">
        <f t="shared" si="104"/>
        <v>94275699.549999997</v>
      </c>
      <c r="H128" s="154">
        <f t="shared" si="104"/>
        <v>101618361.77000001</v>
      </c>
      <c r="I128" s="154">
        <f t="shared" si="104"/>
        <v>84105163.25</v>
      </c>
      <c r="J128" s="154">
        <f t="shared" si="104"/>
        <v>76127482.290000007</v>
      </c>
      <c r="K128" s="154">
        <f t="shared" si="104"/>
        <v>63858136.429999992</v>
      </c>
      <c r="L128" s="154">
        <f t="shared" si="104"/>
        <v>86271277.540000007</v>
      </c>
      <c r="M128" s="154">
        <f t="shared" si="104"/>
        <v>100042866.78999999</v>
      </c>
      <c r="N128" s="156">
        <f t="shared" si="104"/>
        <v>80959419.450000003</v>
      </c>
      <c r="O128" s="153">
        <f t="shared" si="104"/>
        <v>84832790.829999998</v>
      </c>
      <c r="P128" s="207">
        <f t="shared" si="104"/>
        <v>79602818.879999995</v>
      </c>
      <c r="Q128" s="207">
        <f t="shared" si="104"/>
        <v>70656117.129999995</v>
      </c>
      <c r="R128" s="207">
        <f t="shared" si="104"/>
        <v>78601095.820000008</v>
      </c>
      <c r="S128" s="207">
        <f t="shared" si="104"/>
        <v>103241094.03</v>
      </c>
      <c r="T128" s="207">
        <f t="shared" si="104"/>
        <v>107423747.48</v>
      </c>
      <c r="U128" s="207">
        <f t="shared" si="104"/>
        <v>87985491.800000012</v>
      </c>
      <c r="V128" s="207">
        <f t="shared" si="104"/>
        <v>74153825.600000009</v>
      </c>
      <c r="W128" s="207">
        <f t="shared" si="104"/>
        <v>68367386.75999999</v>
      </c>
      <c r="X128" s="207">
        <f t="shared" si="104"/>
        <v>90117013.789999992</v>
      </c>
      <c r="Y128" s="207">
        <f t="shared" si="104"/>
        <v>96938889.859999985</v>
      </c>
      <c r="Z128" s="292">
        <v>89346189.25</v>
      </c>
      <c r="AA128" s="156"/>
      <c r="AB128" s="155">
        <f t="shared" si="104"/>
        <v>-308550.13999999687</v>
      </c>
      <c r="AC128" s="157">
        <f t="shared" ref="AC128:AE128" si="105">SUM(AC123:AC127)</f>
        <v>6366695.5699999966</v>
      </c>
      <c r="AD128" s="157">
        <f t="shared" si="105"/>
        <v>-892579.74000000674</v>
      </c>
      <c r="AE128" s="157">
        <f t="shared" si="105"/>
        <v>5951407.839999998</v>
      </c>
      <c r="AF128" s="157">
        <f t="shared" ref="AF128:AG128" si="106">SUM(AF123:AF127)</f>
        <v>8965394.4799999967</v>
      </c>
      <c r="AG128" s="157">
        <f t="shared" si="106"/>
        <v>5805385.7099999916</v>
      </c>
      <c r="AH128" s="157">
        <f t="shared" ref="AH128" si="107">SUM(AH123:AH127)</f>
        <v>3880328.5499999961</v>
      </c>
      <c r="AI128" s="250">
        <f>IF(AI127="N/A","N/A",SUM(AI123:AI127))</f>
        <v>-1973656.6899999976</v>
      </c>
      <c r="AJ128" s="250">
        <f>IF(AJ127="N/A","N/A",SUM(AJ123:AJ127))</f>
        <v>4509250.330000001</v>
      </c>
      <c r="AK128" s="250">
        <f>IF(AK127="N/A","N/A",SUM(AK123:AK127))</f>
        <v>3845736.2499999991</v>
      </c>
      <c r="AL128" s="250">
        <f>IF(AL127="N/A","N/A",SUM(AL123:AL127))</f>
        <v>-3103976.929999995</v>
      </c>
      <c r="AM128" s="250">
        <f>IF(AM127="N/A","N/A",SUM(AM123:AM127))</f>
        <v>8386769.8000000007</v>
      </c>
      <c r="AN128" s="158"/>
      <c r="AO128" s="155">
        <f t="shared" ref="AO128:AO146" si="108">SUM(AO123:AO127)</f>
        <v>0</v>
      </c>
    </row>
    <row r="129" spans="1:41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59"/>
      <c r="AB129" s="60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2"/>
      <c r="AO129" s="60"/>
    </row>
    <row r="130" spans="1:41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117"/>
      <c r="AB130" s="44">
        <f>O130-C130</f>
        <v>10809120.75999999</v>
      </c>
      <c r="AC130" s="118">
        <f>P130-D130</f>
        <v>31870237.689999998</v>
      </c>
      <c r="AD130" s="118">
        <f>Q130-E130</f>
        <v>24826738.439999998</v>
      </c>
      <c r="AE130" s="118">
        <f>R130-F130</f>
        <v>32879815.929999992</v>
      </c>
      <c r="AF130" s="118">
        <f>S130-G130</f>
        <v>37386345.930000007</v>
      </c>
      <c r="AG130" s="118">
        <f>T130-H130</f>
        <v>43415586.319999993</v>
      </c>
      <c r="AH130" s="118">
        <f>U130-I130</f>
        <v>26571855.329999998</v>
      </c>
      <c r="AI130" s="118">
        <f>V130-J130</f>
        <v>7376932.2900000066</v>
      </c>
      <c r="AJ130" s="118">
        <f>W130-K130</f>
        <v>51648227.019999996</v>
      </c>
      <c r="AK130" s="118">
        <f>X130-L130</f>
        <v>8601174.4799999893</v>
      </c>
      <c r="AL130" s="118">
        <f>Y130-M130</f>
        <v>-3123533.1299999952</v>
      </c>
      <c r="AM130" s="118">
        <f>Z130-N130</f>
        <v>14879947.659999996</v>
      </c>
      <c r="AN130" s="119"/>
      <c r="AO130" s="76">
        <f>IF(ISERROR(GETPIVOTDATA("VALUE",'CSS WK pvt'!$I$2,"DT_FILE",AO$8,"CD_CO",AO$6,"TRIM_CAT",TRIM(B130),"TRIM_LINE",A129))=TRUE,0,GETPIVOTDATA("VALUE",'CSS WK pvt'!$I$2,"DT_FILE",AO$8,"CD_CO",AO$6,"TRIM_CAT",TRIM(B130),"TRIM_LINE",A129))</f>
        <v>0</v>
      </c>
    </row>
    <row r="131" spans="1:41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f>AO131</f>
        <v>76623169.010000005</v>
      </c>
      <c r="AA131" s="117"/>
      <c r="AB131" s="44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9"/>
      <c r="AO131" s="76">
        <f>GETPIVOTDATA("VALUE",'CSS ESCO pvt'!$I$3,"DATE_FILE",$AO$8,"COMPANY",$AO$6,"TRIM_CAT","Residential-GRID","TRIM_LINE",A129)</f>
        <v>76623169.010000005</v>
      </c>
    </row>
    <row r="132" spans="1:41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f>Z130-Z131</f>
        <v>83621397.989999995</v>
      </c>
      <c r="AA132" s="117"/>
      <c r="AB132" s="44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9"/>
      <c r="AO132" s="76"/>
    </row>
    <row r="133" spans="1:41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117"/>
      <c r="AB133" s="44">
        <f>O133-C133</f>
        <v>-1045523.1399999987</v>
      </c>
      <c r="AC133" s="118">
        <f>P133-D133</f>
        <v>1415260.629999999</v>
      </c>
      <c r="AD133" s="118">
        <f>Q133-E133</f>
        <v>1440837.2599999998</v>
      </c>
      <c r="AE133" s="118">
        <f>R133-F133</f>
        <v>1803305.2799999993</v>
      </c>
      <c r="AF133" s="118">
        <f>S133-G133</f>
        <v>2928186.5200000014</v>
      </c>
      <c r="AG133" s="118">
        <f>T133-H133</f>
        <v>2347205.4499999993</v>
      </c>
      <c r="AH133" s="118">
        <f>U133-I133</f>
        <v>1059703.6500000004</v>
      </c>
      <c r="AI133" s="118">
        <f>V133-J133</f>
        <v>-1036322.1199999992</v>
      </c>
      <c r="AJ133" s="118">
        <f>W133-K133</f>
        <v>2487099.790000001</v>
      </c>
      <c r="AK133" s="118">
        <f>X133-L133</f>
        <v>119182.11999999918</v>
      </c>
      <c r="AL133" s="118">
        <f>Y133-M133</f>
        <v>-674362.1400000006</v>
      </c>
      <c r="AM133" s="118">
        <f>Z133-N133</f>
        <v>2146021.5500000007</v>
      </c>
      <c r="AN133" s="119"/>
      <c r="AO133" s="76">
        <f>IF(ISERROR(GETPIVOTDATA("VALUE",'CSS WK pvt'!$I$2,"DT_FILE",AO$8,"CD_CO",AO$6,"TRIM_CAT",TRIM(B133),"TRIM_LINE",A129))=TRUE,0,GETPIVOTDATA("VALUE",'CSS WK pvt'!$I$2,"DT_FILE",AO$8,"CD_CO",AO$6,"TRIM_CAT",TRIM(B133),"TRIM_LINE",A129))</f>
        <v>0</v>
      </c>
    </row>
    <row r="134" spans="1:41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f>AO134</f>
        <v>7099746.4500000002</v>
      </c>
      <c r="AA134" s="117"/>
      <c r="AB134" s="44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9"/>
      <c r="AO134" s="76">
        <f>GETPIVOTDATA("VALUE",'CSS ESCO pvt'!$I$3,"DATE_FILE",$AO$8,"COMPANY",$AO$6,"TRIM_CAT","Low Income Residential-GRID","TRIM_LINE",A129)</f>
        <v>7099746.4500000002</v>
      </c>
    </row>
    <row r="135" spans="1:41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f>Z133-Z134</f>
        <v>8008260.5499999998</v>
      </c>
      <c r="AA135" s="117"/>
      <c r="AB135" s="44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9"/>
      <c r="AO135" s="76"/>
    </row>
    <row r="136" spans="1:41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117"/>
      <c r="AB136" s="44">
        <f>O136-C136</f>
        <v>-2113107.5299999937</v>
      </c>
      <c r="AC136" s="118">
        <f>P136-D136</f>
        <v>-712448.8599999994</v>
      </c>
      <c r="AD136" s="118">
        <f>Q136-E136</f>
        <v>-4413211.6099999957</v>
      </c>
      <c r="AE136" s="118">
        <f>R136-F136</f>
        <v>1013209.4800000004</v>
      </c>
      <c r="AF136" s="118">
        <f>S136-G136</f>
        <v>1704379.9499999955</v>
      </c>
      <c r="AG136" s="118">
        <f>T136-H136</f>
        <v>2082940.6700000018</v>
      </c>
      <c r="AH136" s="118">
        <f>U136-I136</f>
        <v>2461425.8200000003</v>
      </c>
      <c r="AI136" s="118">
        <f>V136-J136</f>
        <v>1563001.0700000003</v>
      </c>
      <c r="AJ136" s="118">
        <f>W136-K136</f>
        <v>8826213</v>
      </c>
      <c r="AK136" s="118">
        <f>X136-L136</f>
        <v>349479.38000000268</v>
      </c>
      <c r="AL136" s="118">
        <f>Y136-M136</f>
        <v>-4101797.6599999964</v>
      </c>
      <c r="AM136" s="118">
        <f>Z136-N136</f>
        <v>1573269.3699999973</v>
      </c>
      <c r="AN136" s="119"/>
      <c r="AO136" s="76">
        <f>IF(ISERROR(GETPIVOTDATA("VALUE",'CSS WK pvt'!$I$2,"DT_FILE",AO$8,"CD_CO",AO$6,"TRIM_CAT",TRIM(B136),"TRIM_LINE",A129))=TRUE,0,GETPIVOTDATA("VALUE",'CSS WK pvt'!$I$2,"DT_FILE",AO$8,"CD_CO",AO$6,"TRIM_CAT",TRIM(B136),"TRIM_LINE",A129))</f>
        <v>0</v>
      </c>
    </row>
    <row r="137" spans="1:41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117"/>
      <c r="AB137" s="44">
        <f>O137-C137</f>
        <v>167988.96000000089</v>
      </c>
      <c r="AC137" s="118">
        <f>P137-D137</f>
        <v>-1382074.179999996</v>
      </c>
      <c r="AD137" s="118">
        <f>Q137-E137</f>
        <v>-1259441.1400000006</v>
      </c>
      <c r="AE137" s="118">
        <f>R137-F137</f>
        <v>-1121726.9400000013</v>
      </c>
      <c r="AF137" s="118">
        <f>S137-G137</f>
        <v>9374375.5</v>
      </c>
      <c r="AG137" s="118">
        <f>T137-H137</f>
        <v>17513393.700000003</v>
      </c>
      <c r="AH137" s="118">
        <f>U137-I137</f>
        <v>7440414.1000000015</v>
      </c>
      <c r="AI137" s="118">
        <f>V137-J137</f>
        <v>4446557.1499999985</v>
      </c>
      <c r="AJ137" s="118">
        <f>W137-K137</f>
        <v>15981247.439999998</v>
      </c>
      <c r="AK137" s="118">
        <f>X137-L137</f>
        <v>2405643.0700000003</v>
      </c>
      <c r="AL137" s="118">
        <f>Y137-M137</f>
        <v>-3882122</v>
      </c>
      <c r="AM137" s="118">
        <f>Z137-N137</f>
        <v>3734873.7899999991</v>
      </c>
      <c r="AN137" s="119"/>
      <c r="AO137" s="76">
        <f>IF(ISERROR(GETPIVOTDATA("VALUE",'CSS WK pvt'!$I$2,"DT_FILE",AO$8,"CD_CO",AO$6,"TRIM_CAT",TRIM(B137),"TRIM_LINE",A129))=TRUE,0,GETPIVOTDATA("VALUE",'CSS WK pvt'!$I$2,"DT_FILE",AO$8,"CD_CO",AO$6,"TRIM_CAT",TRIM(B137),"TRIM_LINE",A129))</f>
        <v>0</v>
      </c>
    </row>
    <row r="138" spans="1:41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117"/>
      <c r="AB138" s="44">
        <f>O138-C138</f>
        <v>-248804.3900000006</v>
      </c>
      <c r="AC138" s="118">
        <f>P138-D138</f>
        <v>-409879.26999999583</v>
      </c>
      <c r="AD138" s="118">
        <f>Q138-E138</f>
        <v>-1032634.8399999961</v>
      </c>
      <c r="AE138" s="118">
        <f>R138-F138</f>
        <v>-410933.1400000006</v>
      </c>
      <c r="AF138" s="118">
        <f>S138-G138</f>
        <v>816662.85000000149</v>
      </c>
      <c r="AG138" s="118">
        <f>T138-H138</f>
        <v>1510380.8999999985</v>
      </c>
      <c r="AH138" s="118">
        <f>U138-I138</f>
        <v>1661730.7800000012</v>
      </c>
      <c r="AI138" s="118">
        <f>V138-J138</f>
        <v>7598838.6400000006</v>
      </c>
      <c r="AJ138" s="118">
        <f>W138-K138</f>
        <v>13242869</v>
      </c>
      <c r="AK138" s="118">
        <f>X138-L138</f>
        <v>-2532710.4099999964</v>
      </c>
      <c r="AL138" s="118">
        <f>Y138-M138</f>
        <v>-4807288.3299999982</v>
      </c>
      <c r="AM138" s="118">
        <f>Z138-N138</f>
        <v>4220106.5099999979</v>
      </c>
      <c r="AN138" s="119"/>
      <c r="AO138" s="76">
        <f>IF(ISERROR(GETPIVOTDATA("VALUE",'CSS WK pvt'!$I$2,"DT_FILE",AO$8,"CD_CO",AO$6,"TRIM_CAT",TRIM(B138),"TRIM_LINE",A129))=TRUE,0,GETPIVOTDATA("VALUE",'CSS WK pvt'!$I$2,"DT_FILE",AO$8,"CD_CO",AO$6,"TRIM_CAT",TRIM(B138),"TRIM_LINE",A129))</f>
        <v>0</v>
      </c>
    </row>
    <row r="139" spans="1:41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09">SUM(D130:D138)</f>
        <v>249238610.11000001</v>
      </c>
      <c r="E139" s="148">
        <f t="shared" si="109"/>
        <v>237427962.62</v>
      </c>
      <c r="F139" s="148">
        <f t="shared" si="109"/>
        <v>232973059.66999999</v>
      </c>
      <c r="G139" s="148">
        <f t="shared" si="109"/>
        <v>299227283.20999998</v>
      </c>
      <c r="H139" s="148">
        <f t="shared" si="109"/>
        <v>316138531.31</v>
      </c>
      <c r="I139" s="148">
        <f t="shared" si="109"/>
        <v>274331308.63999999</v>
      </c>
      <c r="J139" s="148">
        <f t="shared" si="109"/>
        <v>254028670.96999997</v>
      </c>
      <c r="K139" s="148">
        <f t="shared" si="109"/>
        <v>221340782.06999999</v>
      </c>
      <c r="L139" s="148">
        <f t="shared" si="109"/>
        <v>294220958.86000001</v>
      </c>
      <c r="M139" s="148">
        <f t="shared" si="109"/>
        <v>348997183.25999993</v>
      </c>
      <c r="N139" s="149">
        <f t="shared" si="109"/>
        <v>288980455.12</v>
      </c>
      <c r="O139" s="147">
        <f t="shared" si="109"/>
        <v>295342052.00999999</v>
      </c>
      <c r="P139" s="148">
        <f t="shared" si="109"/>
        <v>280019706.12</v>
      </c>
      <c r="Q139" s="148">
        <f t="shared" si="109"/>
        <v>256990250.72999996</v>
      </c>
      <c r="R139" s="148">
        <f t="shared" si="109"/>
        <v>267136730.27999997</v>
      </c>
      <c r="S139" s="148">
        <f t="shared" si="109"/>
        <v>351437233.95999998</v>
      </c>
      <c r="T139" s="148">
        <f t="shared" si="109"/>
        <v>383008038.34999996</v>
      </c>
      <c r="U139" s="148">
        <f t="shared" si="109"/>
        <v>313526438.31999999</v>
      </c>
      <c r="V139" s="148">
        <f t="shared" si="109"/>
        <v>273977678</v>
      </c>
      <c r="W139" s="148">
        <f>SUM(W130+W133+W136+W137+W138)</f>
        <v>313526438.31999999</v>
      </c>
      <c r="X139" s="148">
        <f>SUM(X130+X133+X136+X137+X138)</f>
        <v>303163727.5</v>
      </c>
      <c r="Y139" s="148">
        <v>332408080</v>
      </c>
      <c r="Z139" s="235">
        <v>315534674</v>
      </c>
      <c r="AA139" s="149"/>
      <c r="AB139" s="45">
        <f>SUM(AB130:AB138)</f>
        <v>7569674.6599999983</v>
      </c>
      <c r="AC139" s="150">
        <f t="shared" ref="AC139:AE139" si="110">SUM(AC130:AC138)</f>
        <v>30781096.010000005</v>
      </c>
      <c r="AD139" s="150">
        <f t="shared" si="110"/>
        <v>19562288.110000003</v>
      </c>
      <c r="AE139" s="150">
        <f t="shared" si="110"/>
        <v>34163670.609999999</v>
      </c>
      <c r="AF139" s="150">
        <f t="shared" ref="AF139:AG139" si="111">SUM(AF130:AF138)</f>
        <v>52209950.750000007</v>
      </c>
      <c r="AG139" s="150">
        <f t="shared" si="111"/>
        <v>66869507.039999999</v>
      </c>
      <c r="AH139" s="150">
        <f t="shared" ref="AH139:AI139" si="112">SUM(AH130:AH138)</f>
        <v>39195129.68</v>
      </c>
      <c r="AI139" s="150">
        <f t="shared" si="112"/>
        <v>19949007.030000009</v>
      </c>
      <c r="AJ139" s="150">
        <f t="shared" ref="AJ139:AK139" si="113">SUM(AJ130:AJ138)</f>
        <v>92185656.25</v>
      </c>
      <c r="AK139" s="150">
        <f t="shared" si="113"/>
        <v>8942768.639999995</v>
      </c>
      <c r="AL139" s="150">
        <f t="shared" ref="AL139:AM139" si="114">SUM(AL130:AL138)</f>
        <v>-16589103.25999999</v>
      </c>
      <c r="AM139" s="150">
        <f t="shared" si="114"/>
        <v>26554218.879999992</v>
      </c>
      <c r="AN139" s="151"/>
      <c r="AO139" s="45">
        <f>SUM(AO130:AO138)</f>
        <v>83722915.460000008</v>
      </c>
    </row>
    <row r="140" spans="1:41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111"/>
      <c r="AB140" s="112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4"/>
      <c r="AO140" s="112"/>
    </row>
    <row r="141" spans="1:41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117"/>
      <c r="AB141" s="44">
        <f>O141-C141</f>
        <v>7304785.5700000226</v>
      </c>
      <c r="AC141" s="118">
        <f>P141-D141</f>
        <v>-1262985.200000003</v>
      </c>
      <c r="AD141" s="118">
        <f>Q141-E141</f>
        <v>13392070.049999997</v>
      </c>
      <c r="AE141" s="118">
        <f>R141-F141</f>
        <v>25582131.879999995</v>
      </c>
      <c r="AF141" s="118">
        <f>S141-G141</f>
        <v>27742059.420000002</v>
      </c>
      <c r="AG141" s="118">
        <f>T141-H141</f>
        <v>20904673.159999996</v>
      </c>
      <c r="AH141" s="118">
        <f>U141-I141</f>
        <v>20936462.359999985</v>
      </c>
      <c r="AI141" s="118">
        <f>V141-J141</f>
        <v>5924119.7699999958</v>
      </c>
      <c r="AJ141" s="118">
        <f>W141-K141</f>
        <v>68649265.899999991</v>
      </c>
      <c r="AK141" s="118">
        <f>X141-L141</f>
        <v>-3263615.4299999923</v>
      </c>
      <c r="AL141" s="118">
        <f>Y141-M141</f>
        <v>-8262563.8300000131</v>
      </c>
      <c r="AM141" s="118">
        <f>Z141-N141</f>
        <v>463288.13999998569</v>
      </c>
      <c r="AN141" s="119"/>
      <c r="AO141" s="76">
        <f>IF(ISERROR(GETPIVOTDATA("VALUE",'CSS WK pvt'!$I$2,"DT_FILE",AO$8,"CD_CO",AO$6,"TRIM_CAT",TRIM(B141),"TRIM_LINE",A140))=TRUE,0,GETPIVOTDATA("VALUE",'CSS WK pvt'!$I$2,"DT_FILE",AO$8,"CD_CO",AO$6,"TRIM_CAT",TRIM(B141),"TRIM_LINE",A140))</f>
        <v>0</v>
      </c>
    </row>
    <row r="142" spans="1:41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117"/>
      <c r="AB142" s="44">
        <f>O142-C142</f>
        <v>-499191.16000000015</v>
      </c>
      <c r="AC142" s="118">
        <f>P142-D142</f>
        <v>-587514.72999999858</v>
      </c>
      <c r="AD142" s="118">
        <f>Q142-E142</f>
        <v>-166836.13000000082</v>
      </c>
      <c r="AE142" s="118">
        <f>R142-F142</f>
        <v>1262237.4900000002</v>
      </c>
      <c r="AF142" s="118">
        <f>S142-G142</f>
        <v>2090069.8000000007</v>
      </c>
      <c r="AG142" s="118">
        <f>T142-H142</f>
        <v>2860348.2899999991</v>
      </c>
      <c r="AH142" s="118">
        <f>U142-I142</f>
        <v>1684739.2199999988</v>
      </c>
      <c r="AI142" s="118">
        <f>V142-J142</f>
        <v>-1392048</v>
      </c>
      <c r="AJ142" s="118">
        <f>W142-K142</f>
        <v>4495883.3399999989</v>
      </c>
      <c r="AK142" s="118">
        <f>X142-L142</f>
        <v>-150314.83000000007</v>
      </c>
      <c r="AL142" s="118">
        <f>Y142-M142</f>
        <v>-491769.16999999993</v>
      </c>
      <c r="AM142" s="118">
        <f>Z142-N142</f>
        <v>128863.21000000089</v>
      </c>
      <c r="AN142" s="119"/>
      <c r="AO142" s="76">
        <f>IF(ISERROR(GETPIVOTDATA("VALUE",'CSS WK pvt'!$I$2,"DT_FILE",AO$8,"CD_CO",AO$6,"TRIM_CAT",TRIM(B142),"TRIM_LINE",A140))=TRUE,0,GETPIVOTDATA("VALUE",'CSS WK pvt'!$I$2,"DT_FILE",AO$8,"CD_CO",AO$6,"TRIM_CAT",TRIM(B142),"TRIM_LINE",A140))</f>
        <v>0</v>
      </c>
    </row>
    <row r="143" spans="1:41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117"/>
      <c r="AB143" s="44">
        <f>O143-C143</f>
        <v>1197728.7800000012</v>
      </c>
      <c r="AC143" s="118">
        <f>P143-D143</f>
        <v>-6202359.7100000009</v>
      </c>
      <c r="AD143" s="118">
        <f>Q143-E143</f>
        <v>-5425646.6399999969</v>
      </c>
      <c r="AE143" s="118">
        <f>R143-F143</f>
        <v>1096287.9699999988</v>
      </c>
      <c r="AF143" s="118">
        <f>S143-G143</f>
        <v>806036.84999999776</v>
      </c>
      <c r="AG143" s="118">
        <f>T143-H143</f>
        <v>-1838885.3999999985</v>
      </c>
      <c r="AH143" s="118">
        <f>U143-I143</f>
        <v>2037770.200000003</v>
      </c>
      <c r="AI143" s="118">
        <f>V143-J143</f>
        <v>-2765822.7800000012</v>
      </c>
      <c r="AJ143" s="118">
        <f>W143-K143</f>
        <v>11195097.379999999</v>
      </c>
      <c r="AK143" s="118">
        <f>X143-L143</f>
        <v>-2402695.9400000013</v>
      </c>
      <c r="AL143" s="118">
        <f>Y143-M143</f>
        <v>-7716743.5300000012</v>
      </c>
      <c r="AM143" s="118">
        <f>Z143-N143</f>
        <v>-1718666.7100000009</v>
      </c>
      <c r="AN143" s="119"/>
      <c r="AO143" s="76">
        <f>IF(ISERROR(GETPIVOTDATA("VALUE",'CSS WK pvt'!$I$2,"DT_FILE",AO$8,"CD_CO",AO$6,"TRIM_CAT",TRIM(B143),"TRIM_LINE",A140))=TRUE,0,GETPIVOTDATA("VALUE",'CSS WK pvt'!$I$2,"DT_FILE",AO$8,"CD_CO",AO$6,"TRIM_CAT",TRIM(B143),"TRIM_LINE",A140))</f>
        <v>0</v>
      </c>
    </row>
    <row r="144" spans="1:41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117"/>
      <c r="AB144" s="44">
        <f>O144-C144</f>
        <v>1632392.3899999969</v>
      </c>
      <c r="AC144" s="118">
        <f>P144-D144</f>
        <v>-7127008.6100000031</v>
      </c>
      <c r="AD144" s="118">
        <f>Q144-E144</f>
        <v>-4745543.0999999978</v>
      </c>
      <c r="AE144" s="118">
        <f>R144-F144</f>
        <v>1496247.5</v>
      </c>
      <c r="AF144" s="118">
        <f>S144-G144</f>
        <v>-326733.84999999776</v>
      </c>
      <c r="AG144" s="118">
        <f>T144-H144</f>
        <v>-1270925.7700000033</v>
      </c>
      <c r="AH144" s="118">
        <f>U144-I144</f>
        <v>3918794.1699999981</v>
      </c>
      <c r="AI144" s="118">
        <f>V144-J144</f>
        <v>-2840902.5</v>
      </c>
      <c r="AJ144" s="118">
        <f>W144-K144</f>
        <v>11489698.989999998</v>
      </c>
      <c r="AK144" s="118">
        <f>X144-L144</f>
        <v>-1750365.0899999999</v>
      </c>
      <c r="AL144" s="118">
        <f>Y144-M144</f>
        <v>-8318348.299999997</v>
      </c>
      <c r="AM144" s="118">
        <f>Z144-N144</f>
        <v>-2180495.5700000003</v>
      </c>
      <c r="AN144" s="119"/>
      <c r="AO144" s="76">
        <f>IF(ISERROR(GETPIVOTDATA("VALUE",'CSS WK pvt'!$I$2,"DT_FILE",AO$8,"CD_CO",AO$6,"TRIM_CAT",TRIM(B144),"TRIM_LINE",A140))=TRUE,0,GETPIVOTDATA("VALUE",'CSS WK pvt'!$I$2,"DT_FILE",AO$8,"CD_CO",AO$6,"TRIM_CAT",TRIM(B144),"TRIM_LINE",A140))</f>
        <v>0</v>
      </c>
    </row>
    <row r="145" spans="1:41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117"/>
      <c r="AB145" s="44">
        <f>O145-C145</f>
        <v>5023590.4599999934</v>
      </c>
      <c r="AC145" s="118">
        <f>P145-D145</f>
        <v>-6095494.2100000009</v>
      </c>
      <c r="AD145" s="118">
        <f>Q145-E145</f>
        <v>-8731059.7600000054</v>
      </c>
      <c r="AE145" s="118">
        <f>R145-F145</f>
        <v>2501587.3999999985</v>
      </c>
      <c r="AF145" s="118">
        <f>S145-G145</f>
        <v>528410.71000000089</v>
      </c>
      <c r="AG145" s="118">
        <f>T145-H145</f>
        <v>-1452428.4600000009</v>
      </c>
      <c r="AH145" s="118">
        <f>U145-I145</f>
        <v>5185155.2400000021</v>
      </c>
      <c r="AI145" s="118">
        <f>V145-J145</f>
        <v>-5965713.8599999994</v>
      </c>
      <c r="AJ145" s="118">
        <f>W145-K145</f>
        <v>13617807.550000004</v>
      </c>
      <c r="AK145" s="118">
        <f>X145-L145</f>
        <v>131513.78999999911</v>
      </c>
      <c r="AL145" s="118">
        <f>Y145-M145</f>
        <v>-10449932.829999998</v>
      </c>
      <c r="AM145" s="118">
        <f>Z145-N145</f>
        <v>-852772.8900000006</v>
      </c>
      <c r="AN145" s="119"/>
      <c r="AO145" s="76">
        <f>IF(ISERROR(GETPIVOTDATA("VALUE",'CSS WK pvt'!$I$2,"DT_FILE",AO$8,"CD_CO",AO$6,"TRIM_CAT",TRIM(B145),"TRIM_LINE",A140))=TRUE,0,GETPIVOTDATA("VALUE",'CSS WK pvt'!$I$2,"DT_FILE",AO$8,"CD_CO",AO$6,"TRIM_CAT",TRIM(B145),"TRIM_LINE",A140))</f>
        <v>0</v>
      </c>
    </row>
    <row r="146" spans="1:41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15">SUM(D141:D145)</f>
        <v>256548632.56999999</v>
      </c>
      <c r="E146" s="154">
        <f t="shared" si="115"/>
        <v>257575399.62</v>
      </c>
      <c r="F146" s="155">
        <f t="shared" si="115"/>
        <v>202823383.29999998</v>
      </c>
      <c r="G146" s="154">
        <f t="shared" si="115"/>
        <v>249230008.84</v>
      </c>
      <c r="H146" s="154">
        <f t="shared" si="115"/>
        <v>292352661.68000001</v>
      </c>
      <c r="I146" s="154">
        <f t="shared" si="115"/>
        <v>277454446.13999999</v>
      </c>
      <c r="J146" s="154">
        <f t="shared" si="115"/>
        <v>264414814.37</v>
      </c>
      <c r="K146" s="154">
        <f t="shared" si="115"/>
        <v>201769614.16999999</v>
      </c>
      <c r="L146" s="154">
        <f t="shared" si="115"/>
        <v>246194002.31999999</v>
      </c>
      <c r="M146" s="154">
        <f t="shared" si="115"/>
        <v>293775176.65999997</v>
      </c>
      <c r="N146" s="156">
        <f t="shared" si="115"/>
        <v>271248573.81999999</v>
      </c>
      <c r="O146" s="153">
        <f t="shared" si="115"/>
        <v>278475579.79000002</v>
      </c>
      <c r="P146" s="154">
        <f t="shared" si="115"/>
        <v>235273270.11000001</v>
      </c>
      <c r="Q146" s="154">
        <f t="shared" si="115"/>
        <v>251898384.03999999</v>
      </c>
      <c r="R146" s="154">
        <f t="shared" si="115"/>
        <v>234761875.54000002</v>
      </c>
      <c r="S146" s="154">
        <f t="shared" si="115"/>
        <v>280069851.76999998</v>
      </c>
      <c r="T146" s="154">
        <f t="shared" si="115"/>
        <v>311555443.5</v>
      </c>
      <c r="U146" s="154">
        <f t="shared" si="115"/>
        <v>311217367.32999998</v>
      </c>
      <c r="V146" s="154">
        <f t="shared" si="115"/>
        <v>257374447</v>
      </c>
      <c r="W146" s="154">
        <f t="shared" si="115"/>
        <v>311217367.32999998</v>
      </c>
      <c r="X146" s="154">
        <f t="shared" si="115"/>
        <v>238758524.81999999</v>
      </c>
      <c r="Y146" s="154">
        <v>258535819</v>
      </c>
      <c r="Z146" s="291">
        <v>267088790</v>
      </c>
      <c r="AA146" s="156"/>
      <c r="AB146" s="155">
        <f t="shared" si="104"/>
        <v>14659306.040000014</v>
      </c>
      <c r="AC146" s="157">
        <f t="shared" ref="AC146:AE146" si="116">SUM(AC141:AC145)</f>
        <v>-21275362.460000008</v>
      </c>
      <c r="AD146" s="157">
        <f t="shared" si="116"/>
        <v>-5677015.5800000038</v>
      </c>
      <c r="AE146" s="157">
        <f t="shared" si="116"/>
        <v>31938492.239999995</v>
      </c>
      <c r="AF146" s="157">
        <f t="shared" ref="AF146:AG146" si="117">SUM(AF141:AF145)</f>
        <v>30839842.930000003</v>
      </c>
      <c r="AG146" s="157">
        <f t="shared" si="117"/>
        <v>19202781.819999993</v>
      </c>
      <c r="AH146" s="157">
        <f t="shared" ref="AH146:AI146" si="118">SUM(AH141:AH145)</f>
        <v>33762921.189999983</v>
      </c>
      <c r="AI146" s="157">
        <f t="shared" si="118"/>
        <v>-7040367.3700000048</v>
      </c>
      <c r="AJ146" s="157">
        <f t="shared" ref="AJ146:AK146" si="119">SUM(AJ141:AJ145)</f>
        <v>109447753.16</v>
      </c>
      <c r="AK146" s="157">
        <f t="shared" si="119"/>
        <v>-7435477.4999999944</v>
      </c>
      <c r="AL146" s="157">
        <f t="shared" ref="AL146:AM146" si="120">SUM(AL141:AL145)</f>
        <v>-35239357.660000011</v>
      </c>
      <c r="AM146" s="157">
        <f t="shared" si="120"/>
        <v>-4159783.8200000152</v>
      </c>
      <c r="AN146" s="158"/>
      <c r="AO146" s="55">
        <f t="shared" si="108"/>
        <v>0</v>
      </c>
    </row>
    <row r="147" spans="1:41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105"/>
      <c r="AB147" s="106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8"/>
      <c r="AO147" s="106"/>
    </row>
    <row r="148" spans="1:41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123"/>
      <c r="AB148" s="43">
        <f>O148-C148</f>
        <v>128071</v>
      </c>
      <c r="AC148" s="124">
        <f>P148-D148</f>
        <v>29081</v>
      </c>
      <c r="AD148" s="124">
        <f>Q148-E148</f>
        <v>32426</v>
      </c>
      <c r="AE148" s="124">
        <f>R148-F148</f>
        <v>153993</v>
      </c>
      <c r="AF148" s="124">
        <f>S148-G148</f>
        <v>30679</v>
      </c>
      <c r="AG148" s="124">
        <f>T148-H148</f>
        <v>20337</v>
      </c>
      <c r="AH148" s="124">
        <f>U148-I148</f>
        <v>48979</v>
      </c>
      <c r="AI148" s="124">
        <f>V148-J148</f>
        <v>-29498</v>
      </c>
      <c r="AJ148" s="124">
        <f>W148-K148</f>
        <v>76265</v>
      </c>
      <c r="AK148" s="124">
        <f>X148-L148</f>
        <v>-50902</v>
      </c>
      <c r="AL148" s="124">
        <f>Y148-M148</f>
        <v>-97784</v>
      </c>
      <c r="AM148" s="124">
        <f>Z148-N148</f>
        <v>-37234</v>
      </c>
      <c r="AN148" s="125"/>
      <c r="AO148" s="76">
        <f>IF(ISERROR(GETPIVOTDATA("VALUE",'CSS WK pvt'!$I$2,"DT_FILE",AO$8,"CD_CO",AO$6,"TRIM_CAT",TRIM(B148),"TRIM_LINE",A147))=TRUE,0,GETPIVOTDATA("VALUE",'CSS WK pvt'!$I$2,"DT_FILE",AO$8,"CD_CO",AO$6,"TRIM_CAT",TRIM(B148),"TRIM_LINE",A147))</f>
        <v>0</v>
      </c>
    </row>
    <row r="149" spans="1:41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123"/>
      <c r="AB149" s="43">
        <f>O149-C149</f>
        <v>10272</v>
      </c>
      <c r="AC149" s="124">
        <f>P149-D149</f>
        <v>4643</v>
      </c>
      <c r="AD149" s="124">
        <f>Q149-E149</f>
        <v>3429</v>
      </c>
      <c r="AE149" s="124">
        <f>R149-F149</f>
        <v>15652</v>
      </c>
      <c r="AF149" s="124">
        <f>S149-G149</f>
        <v>11156</v>
      </c>
      <c r="AG149" s="124">
        <f>T149-H149</f>
        <v>23402</v>
      </c>
      <c r="AH149" s="124">
        <f>U149-I149</f>
        <v>20527</v>
      </c>
      <c r="AI149" s="124">
        <f>V149-J149</f>
        <v>-1559</v>
      </c>
      <c r="AJ149" s="124">
        <f>W149-K149</f>
        <v>27891</v>
      </c>
      <c r="AK149" s="124">
        <f>X149-L149</f>
        <v>6718</v>
      </c>
      <c r="AL149" s="124">
        <f>Y149-M149</f>
        <v>4267</v>
      </c>
      <c r="AM149" s="124">
        <f>Z149-N149</f>
        <v>8897</v>
      </c>
      <c r="AN149" s="125"/>
      <c r="AO149" s="76">
        <f>IF(ISERROR(GETPIVOTDATA("VALUE",'CSS WK pvt'!$I$2,"DT_FILE",AO$8,"CD_CO",AO$6,"TRIM_CAT",TRIM(B149),"TRIM_LINE",A147))=TRUE,0,GETPIVOTDATA("VALUE",'CSS WK pvt'!$I$2,"DT_FILE",AO$8,"CD_CO",AO$6,"TRIM_CAT",TRIM(B149),"TRIM_LINE",A147))</f>
        <v>0</v>
      </c>
    </row>
    <row r="150" spans="1:41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123"/>
      <c r="AB150" s="43">
        <f>O150-C150</f>
        <v>18273</v>
      </c>
      <c r="AC150" s="124">
        <f>P150-D150</f>
        <v>-5777</v>
      </c>
      <c r="AD150" s="124">
        <f>Q150-E150</f>
        <v>-15217</v>
      </c>
      <c r="AE150" s="124">
        <f>R150-F150</f>
        <v>21469</v>
      </c>
      <c r="AF150" s="124">
        <f>S150-G150</f>
        <v>10988</v>
      </c>
      <c r="AG150" s="124">
        <f>T150-H150</f>
        <v>5414</v>
      </c>
      <c r="AH150" s="124">
        <f>U150-I150</f>
        <v>44673</v>
      </c>
      <c r="AI150" s="124">
        <f>V150-J150</f>
        <v>-284</v>
      </c>
      <c r="AJ150" s="124">
        <f>W150-K150</f>
        <v>46222</v>
      </c>
      <c r="AK150" s="124">
        <f>X150-L150</f>
        <v>7681</v>
      </c>
      <c r="AL150" s="124">
        <f>Y150-M150</f>
        <v>-41269</v>
      </c>
      <c r="AM150" s="124">
        <f>Z150-N150</f>
        <v>-4994</v>
      </c>
      <c r="AN150" s="125"/>
      <c r="AO150" s="76">
        <f>IF(ISERROR(GETPIVOTDATA("VALUE",'CSS WK pvt'!$I$2,"DT_FILE",AO$8,"CD_CO",AO$6,"TRIM_CAT",TRIM(B150),"TRIM_LINE",A147))=TRUE,0,GETPIVOTDATA("VALUE",'CSS WK pvt'!$I$2,"DT_FILE",AO$8,"CD_CO",AO$6,"TRIM_CAT",TRIM(B150),"TRIM_LINE",A147))</f>
        <v>0</v>
      </c>
    </row>
    <row r="151" spans="1:41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123"/>
      <c r="AB151" s="43">
        <f>O151-C151</f>
        <v>1761</v>
      </c>
      <c r="AC151" s="124">
        <f>P151-D151</f>
        <v>-1976</v>
      </c>
      <c r="AD151" s="124">
        <f>Q151-E151</f>
        <v>-1393</v>
      </c>
      <c r="AE151" s="124">
        <f>R151-F151</f>
        <v>1707</v>
      </c>
      <c r="AF151" s="124">
        <f>S151-G151</f>
        <v>807</v>
      </c>
      <c r="AG151" s="124">
        <f>T151-H151</f>
        <v>211</v>
      </c>
      <c r="AH151" s="124">
        <f>U151-I151</f>
        <v>3791</v>
      </c>
      <c r="AI151" s="124">
        <f>V151-J151</f>
        <v>-974</v>
      </c>
      <c r="AJ151" s="124">
        <f>W151-K151</f>
        <v>4488</v>
      </c>
      <c r="AK151" s="124">
        <f>X151-L151</f>
        <v>1063</v>
      </c>
      <c r="AL151" s="124">
        <f>Y151-M151</f>
        <v>-3983</v>
      </c>
      <c r="AM151" s="124">
        <f>Z151-N151</f>
        <v>77</v>
      </c>
      <c r="AN151" s="125"/>
      <c r="AO151" s="76">
        <f>IF(ISERROR(GETPIVOTDATA("VALUE",'CSS WK pvt'!$I$2,"DT_FILE",AO$8,"CD_CO",AO$6,"TRIM_CAT",TRIM(B151),"TRIM_LINE",A147))=TRUE,0,GETPIVOTDATA("VALUE",'CSS WK pvt'!$I$2,"DT_FILE",AO$8,"CD_CO",AO$6,"TRIM_CAT",TRIM(B151),"TRIM_LINE",A147))</f>
        <v>0</v>
      </c>
    </row>
    <row r="152" spans="1:41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123"/>
      <c r="AB152" s="43">
        <f>O152-C152</f>
        <v>403</v>
      </c>
      <c r="AC152" s="124">
        <f>P152-D152</f>
        <v>-406</v>
      </c>
      <c r="AD152" s="124">
        <f>Q152-E152</f>
        <v>-344</v>
      </c>
      <c r="AE152" s="124">
        <f>R152-F152</f>
        <v>675</v>
      </c>
      <c r="AF152" s="124">
        <f>S152-G152</f>
        <v>317</v>
      </c>
      <c r="AG152" s="124">
        <f>T152-H152</f>
        <v>291</v>
      </c>
      <c r="AH152" s="124">
        <f>U152-I152</f>
        <v>1094</v>
      </c>
      <c r="AI152" s="124">
        <f>V152-J152</f>
        <v>-16</v>
      </c>
      <c r="AJ152" s="124">
        <f>W152-K152</f>
        <v>1275</v>
      </c>
      <c r="AK152" s="124">
        <f>X152-L152</f>
        <v>208</v>
      </c>
      <c r="AL152" s="124">
        <f>Y152-M152</f>
        <v>-905</v>
      </c>
      <c r="AM152" s="124">
        <f>Z152-N152</f>
        <v>134</v>
      </c>
      <c r="AN152" s="125"/>
      <c r="AO152" s="76">
        <f>IF(ISERROR(GETPIVOTDATA("VALUE",'CSS WK pvt'!$I$2,"DT_FILE",AO$8,"CD_CO",AO$6,"TRIM_CAT",TRIM(B152),"TRIM_LINE",A147))=TRUE,0,GETPIVOTDATA("VALUE",'CSS WK pvt'!$I$2,"DT_FILE",AO$8,"CD_CO",AO$6,"TRIM_CAT",TRIM(B152),"TRIM_LINE",A147))</f>
        <v>0</v>
      </c>
    </row>
    <row r="153" spans="1:41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O160" si="121">SUM(D148:D152)</f>
        <v>1172966</v>
      </c>
      <c r="E153" s="82">
        <f t="shared" si="121"/>
        <v>1224046</v>
      </c>
      <c r="F153" s="84">
        <f t="shared" si="121"/>
        <v>1084061</v>
      </c>
      <c r="G153" s="82">
        <f t="shared" si="121"/>
        <v>1252801</v>
      </c>
      <c r="H153" s="82">
        <f t="shared" si="121"/>
        <v>1221010</v>
      </c>
      <c r="I153" s="82">
        <f t="shared" si="121"/>
        <v>1181124</v>
      </c>
      <c r="J153" s="82">
        <f t="shared" si="121"/>
        <v>1308798</v>
      </c>
      <c r="K153" s="82">
        <f t="shared" si="121"/>
        <v>1144047</v>
      </c>
      <c r="L153" s="82">
        <f t="shared" si="121"/>
        <v>1311936</v>
      </c>
      <c r="M153" s="82">
        <f t="shared" si="121"/>
        <v>1371036</v>
      </c>
      <c r="N153" s="83">
        <f t="shared" si="121"/>
        <v>1214717</v>
      </c>
      <c r="O153" s="81">
        <f t="shared" si="121"/>
        <v>1294854</v>
      </c>
      <c r="P153" s="82">
        <f t="shared" si="121"/>
        <v>1198531</v>
      </c>
      <c r="Q153" s="82">
        <f t="shared" si="121"/>
        <v>1242947</v>
      </c>
      <c r="R153" s="82">
        <f t="shared" si="121"/>
        <v>1277557</v>
      </c>
      <c r="S153" s="82">
        <f t="shared" si="121"/>
        <v>1306748</v>
      </c>
      <c r="T153" s="82">
        <f t="shared" si="121"/>
        <v>1270665</v>
      </c>
      <c r="U153" s="82">
        <f t="shared" si="121"/>
        <v>1300188</v>
      </c>
      <c r="V153" s="82">
        <f t="shared" si="121"/>
        <v>1276467</v>
      </c>
      <c r="W153" s="82">
        <f t="shared" si="121"/>
        <v>1300188</v>
      </c>
      <c r="X153" s="82">
        <f t="shared" si="121"/>
        <v>1276704</v>
      </c>
      <c r="Y153" s="82">
        <v>1231362</v>
      </c>
      <c r="Z153" s="226">
        <v>1181597</v>
      </c>
      <c r="AA153" s="83"/>
      <c r="AB153" s="84">
        <f t="shared" si="121"/>
        <v>158780</v>
      </c>
      <c r="AC153" s="85">
        <f t="shared" ref="AC153:AE153" si="122">SUM(AC148:AC152)</f>
        <v>25565</v>
      </c>
      <c r="AD153" s="85">
        <f t="shared" si="122"/>
        <v>18901</v>
      </c>
      <c r="AE153" s="85">
        <f t="shared" si="122"/>
        <v>193496</v>
      </c>
      <c r="AF153" s="85">
        <f t="shared" ref="AF153:AG153" si="123">SUM(AF148:AF152)</f>
        <v>53947</v>
      </c>
      <c r="AG153" s="85">
        <f t="shared" si="123"/>
        <v>49655</v>
      </c>
      <c r="AH153" s="85">
        <f t="shared" ref="AH153:AI153" si="124">SUM(AH148:AH152)</f>
        <v>119064</v>
      </c>
      <c r="AI153" s="85">
        <f t="shared" si="124"/>
        <v>-32331</v>
      </c>
      <c r="AJ153" s="85">
        <f t="shared" ref="AJ153:AK153" si="125">SUM(AJ148:AJ152)</f>
        <v>156141</v>
      </c>
      <c r="AK153" s="85">
        <f t="shared" si="125"/>
        <v>-35232</v>
      </c>
      <c r="AL153" s="85">
        <f t="shared" ref="AL153:AM153" si="126">SUM(AL148:AL152)</f>
        <v>-139674</v>
      </c>
      <c r="AM153" s="85">
        <f t="shared" si="126"/>
        <v>-33120</v>
      </c>
      <c r="AN153" s="86"/>
      <c r="AO153" s="84">
        <f t="shared" ref="AO153:AO160" si="127">SUM(AO148:AO152)</f>
        <v>0</v>
      </c>
    </row>
    <row r="154" spans="1:41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111"/>
      <c r="AB154" s="112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4"/>
      <c r="AO154" s="112"/>
    </row>
    <row r="155" spans="1:41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28">+E130-E141</f>
        <v>-12654691.670000002</v>
      </c>
      <c r="F155" s="116">
        <f t="shared" si="128"/>
        <v>5998218.2699999958</v>
      </c>
      <c r="G155" s="116">
        <f t="shared" si="128"/>
        <v>30574700.279999986</v>
      </c>
      <c r="H155" s="116">
        <f t="shared" si="128"/>
        <v>8382171.8100000024</v>
      </c>
      <c r="I155" s="116">
        <f t="shared" si="128"/>
        <v>-15251156.600000009</v>
      </c>
      <c r="J155" s="116">
        <f t="shared" si="128"/>
        <v>-14317745.520000011</v>
      </c>
      <c r="K155" s="116">
        <f t="shared" si="128"/>
        <v>7385275.25</v>
      </c>
      <c r="L155" s="116">
        <f t="shared" si="128"/>
        <v>18817319.690000013</v>
      </c>
      <c r="M155" s="116">
        <f t="shared" si="128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29">+P130-P141</f>
        <v>15776301.980000004</v>
      </c>
      <c r="Q155" s="116">
        <f t="shared" si="129"/>
        <v>-1220023.2800000012</v>
      </c>
      <c r="R155" s="116">
        <f t="shared" si="129"/>
        <v>13295902.319999993</v>
      </c>
      <c r="S155" s="116">
        <f t="shared" ref="S155:T155" si="130">+S130-S141</f>
        <v>40218986.789999992</v>
      </c>
      <c r="T155" s="116">
        <f t="shared" si="130"/>
        <v>30893084.969999999</v>
      </c>
      <c r="U155" s="116">
        <f t="shared" ref="U155:V155" si="131">+U130-U141</f>
        <v>-9615763.6299999952</v>
      </c>
      <c r="V155" s="116">
        <f t="shared" si="131"/>
        <v>-12864933</v>
      </c>
      <c r="W155" s="116">
        <f t="shared" ref="W155" si="132">+W130-W141</f>
        <v>-9615763.6299999952</v>
      </c>
      <c r="X155" s="236">
        <v>33657240</v>
      </c>
      <c r="Y155" s="236">
        <v>32689910</v>
      </c>
      <c r="Z155" s="236">
        <v>16206063</v>
      </c>
      <c r="AA155" s="117"/>
      <c r="AB155" s="44">
        <f>O155-C155</f>
        <v>3504335.1899999678</v>
      </c>
      <c r="AC155" s="118">
        <f>P155-D155</f>
        <v>33133222.890000001</v>
      </c>
      <c r="AD155" s="118">
        <f>Q155-E155</f>
        <v>11434668.390000001</v>
      </c>
      <c r="AE155" s="118">
        <f>R155-F155</f>
        <v>7297684.049999997</v>
      </c>
      <c r="AF155" s="118">
        <f>S155-G155</f>
        <v>9644286.5100000054</v>
      </c>
      <c r="AG155" s="118">
        <f>T155-H155</f>
        <v>22510913.159999996</v>
      </c>
      <c r="AH155" s="118">
        <f>U155-I155</f>
        <v>5635392.9700000137</v>
      </c>
      <c r="AI155" s="118">
        <f>V155-J155</f>
        <v>1452812.5200000107</v>
      </c>
      <c r="AJ155" s="118">
        <f>W155-K155</f>
        <v>-17001038.879999995</v>
      </c>
      <c r="AK155" s="118">
        <f>X155-L155</f>
        <v>14839920.309999987</v>
      </c>
      <c r="AL155" s="118">
        <f>Y155-M155</f>
        <v>5139030.7000000179</v>
      </c>
      <c r="AM155" s="118">
        <f>Z155-N155</f>
        <v>14416659.520000011</v>
      </c>
      <c r="AN155" s="119"/>
      <c r="AO155" s="44">
        <f>AO130-AO141</f>
        <v>0</v>
      </c>
    </row>
    <row r="156" spans="1:41" s="47" customFormat="1" x14ac:dyDescent="0.35">
      <c r="A156" s="171"/>
      <c r="B156" s="48" t="s">
        <v>38</v>
      </c>
      <c r="C156" s="115">
        <f t="shared" ref="C156:D156" si="133">+C133-C142</f>
        <v>2427747.1999999993</v>
      </c>
      <c r="D156" s="116">
        <f t="shared" si="133"/>
        <v>164118.71000000089</v>
      </c>
      <c r="E156" s="116">
        <f t="shared" ref="E156:R156" si="134">+E133-E142</f>
        <v>-967800</v>
      </c>
      <c r="F156" s="116">
        <f t="shared" si="134"/>
        <v>679415.31000000052</v>
      </c>
      <c r="G156" s="116">
        <f t="shared" si="134"/>
        <v>2709482.8200000003</v>
      </c>
      <c r="H156" s="116">
        <f t="shared" si="134"/>
        <v>2882016.459999999</v>
      </c>
      <c r="I156" s="116">
        <f t="shared" si="134"/>
        <v>852526.41000000015</v>
      </c>
      <c r="J156" s="116">
        <f t="shared" si="134"/>
        <v>566315.11999999918</v>
      </c>
      <c r="K156" s="116">
        <f t="shared" si="134"/>
        <v>2236274.3899999997</v>
      </c>
      <c r="L156" s="116">
        <f t="shared" si="134"/>
        <v>4532366.08</v>
      </c>
      <c r="M156" s="116">
        <f t="shared" si="134"/>
        <v>4904981.9700000007</v>
      </c>
      <c r="N156" s="117">
        <f t="shared" si="134"/>
        <v>2244727.66</v>
      </c>
      <c r="O156" s="115">
        <f t="shared" si="134"/>
        <v>1881415.2200000007</v>
      </c>
      <c r="P156" s="116">
        <f t="shared" si="134"/>
        <v>2166894.0699999984</v>
      </c>
      <c r="Q156" s="116">
        <f t="shared" si="134"/>
        <v>639873.3900000006</v>
      </c>
      <c r="R156" s="116">
        <f t="shared" si="134"/>
        <v>1220483.0999999996</v>
      </c>
      <c r="S156" s="116">
        <f t="shared" ref="S156:T156" si="135">+S133-S142</f>
        <v>3547599.540000001</v>
      </c>
      <c r="T156" s="116">
        <f t="shared" si="135"/>
        <v>2368873.6199999992</v>
      </c>
      <c r="U156" s="116">
        <f t="shared" ref="U156:V156" si="136">+U133-U142</f>
        <v>227490.84000000171</v>
      </c>
      <c r="V156" s="116">
        <f t="shared" si="136"/>
        <v>922041</v>
      </c>
      <c r="W156" s="116">
        <f t="shared" ref="W156" si="137">+W133-W142</f>
        <v>227490.84000000171</v>
      </c>
      <c r="X156" s="236">
        <v>4050988</v>
      </c>
      <c r="Y156" s="236">
        <v>4722389</v>
      </c>
      <c r="Z156" s="236">
        <v>4261886</v>
      </c>
      <c r="AA156" s="117"/>
      <c r="AB156" s="44">
        <f>O156-C156</f>
        <v>-546331.97999999858</v>
      </c>
      <c r="AC156" s="118">
        <f>P156-D156</f>
        <v>2002775.3599999975</v>
      </c>
      <c r="AD156" s="118">
        <f>Q156-E156</f>
        <v>1607673.3900000006</v>
      </c>
      <c r="AE156" s="118">
        <f>R156-F156</f>
        <v>541067.78999999911</v>
      </c>
      <c r="AF156" s="118">
        <f>S156-G156</f>
        <v>838116.72000000067</v>
      </c>
      <c r="AG156" s="118">
        <f>T156-H156</f>
        <v>-513142.83999999985</v>
      </c>
      <c r="AH156" s="118">
        <f>U156-I156</f>
        <v>-625035.56999999844</v>
      </c>
      <c r="AI156" s="118">
        <f>V156-J156</f>
        <v>355725.88000000082</v>
      </c>
      <c r="AJ156" s="118">
        <f>W156-K156</f>
        <v>-2008783.549999998</v>
      </c>
      <c r="AK156" s="118">
        <f>X156-L156</f>
        <v>-481378.08000000007</v>
      </c>
      <c r="AL156" s="118">
        <f>Y156-M156</f>
        <v>-182592.97000000067</v>
      </c>
      <c r="AM156" s="118">
        <f>Z156-N156</f>
        <v>2017158.3399999999</v>
      </c>
      <c r="AN156" s="119"/>
      <c r="AO156" s="44">
        <f>AO133-AO142</f>
        <v>0</v>
      </c>
    </row>
    <row r="157" spans="1:41" s="47" customFormat="1" x14ac:dyDescent="0.35">
      <c r="A157" s="171"/>
      <c r="B157" s="48" t="s">
        <v>39</v>
      </c>
      <c r="C157" s="115">
        <f t="shared" ref="C157:D157" si="138">+C136-C143</f>
        <v>5433281.3099999949</v>
      </c>
      <c r="D157" s="116">
        <f t="shared" si="138"/>
        <v>83378.719999998808</v>
      </c>
      <c r="E157" s="116">
        <f t="shared" ref="E157:R157" si="139">+E136-E143</f>
        <v>-1529261.2100000009</v>
      </c>
      <c r="F157" s="116">
        <f t="shared" si="139"/>
        <v>3661322.6099999994</v>
      </c>
      <c r="G157" s="116">
        <f t="shared" si="139"/>
        <v>5444509.75</v>
      </c>
      <c r="H157" s="116">
        <f t="shared" si="139"/>
        <v>1933151.5</v>
      </c>
      <c r="I157" s="116">
        <f t="shared" si="139"/>
        <v>-114787.89999999851</v>
      </c>
      <c r="J157" s="116">
        <f t="shared" si="139"/>
        <v>-1447661.8500000015</v>
      </c>
      <c r="K157" s="116">
        <f t="shared" si="139"/>
        <v>2677752.0999999978</v>
      </c>
      <c r="L157" s="116">
        <f t="shared" si="139"/>
        <v>5036492.3999999985</v>
      </c>
      <c r="M157" s="116">
        <f t="shared" si="139"/>
        <v>4791859.1299999952</v>
      </c>
      <c r="N157" s="117">
        <f t="shared" si="139"/>
        <v>2805372.9200000018</v>
      </c>
      <c r="O157" s="115">
        <f t="shared" si="139"/>
        <v>2122445</v>
      </c>
      <c r="P157" s="116">
        <f t="shared" si="139"/>
        <v>5573289.5700000003</v>
      </c>
      <c r="Q157" s="116">
        <f t="shared" si="139"/>
        <v>-516826.1799999997</v>
      </c>
      <c r="R157" s="116">
        <f t="shared" si="139"/>
        <v>3578244.120000001</v>
      </c>
      <c r="S157" s="116">
        <f t="shared" ref="S157:T157" si="140">+S136-S143</f>
        <v>6342852.8499999978</v>
      </c>
      <c r="T157" s="116">
        <f t="shared" si="140"/>
        <v>5854977.5700000003</v>
      </c>
      <c r="U157" s="116">
        <f t="shared" ref="U157:V157" si="141">+U136-U143</f>
        <v>308867.71999999881</v>
      </c>
      <c r="V157" s="116">
        <f t="shared" si="141"/>
        <v>2881162</v>
      </c>
      <c r="W157" s="116">
        <f t="shared" ref="W157" si="142">+W136-W143</f>
        <v>308867.71999999881</v>
      </c>
      <c r="X157" s="236">
        <v>7602646</v>
      </c>
      <c r="Y157" s="236">
        <v>8406805</v>
      </c>
      <c r="Z157" s="236">
        <v>6097309</v>
      </c>
      <c r="AA157" s="117"/>
      <c r="AB157" s="44">
        <f>O157-C157</f>
        <v>-3310836.3099999949</v>
      </c>
      <c r="AC157" s="118">
        <f>P157-D157</f>
        <v>5489910.8500000015</v>
      </c>
      <c r="AD157" s="118">
        <f>Q157-E157</f>
        <v>1012435.0300000012</v>
      </c>
      <c r="AE157" s="118">
        <f>R157-F157</f>
        <v>-83078.489999998361</v>
      </c>
      <c r="AF157" s="118">
        <f>S157-G157</f>
        <v>898343.09999999776</v>
      </c>
      <c r="AG157" s="118">
        <f>T157-H157</f>
        <v>3921826.0700000003</v>
      </c>
      <c r="AH157" s="118">
        <f>U157-I157</f>
        <v>423655.61999999732</v>
      </c>
      <c r="AI157" s="118">
        <f>V157-J157</f>
        <v>4328823.8500000015</v>
      </c>
      <c r="AJ157" s="118">
        <f>W157-K157</f>
        <v>-2368884.379999999</v>
      </c>
      <c r="AK157" s="118">
        <f>X157-L157</f>
        <v>2566153.6000000015</v>
      </c>
      <c r="AL157" s="118">
        <f>Y157-M157</f>
        <v>3614945.8700000048</v>
      </c>
      <c r="AM157" s="118">
        <f>Z157-N157</f>
        <v>3291936.0799999982</v>
      </c>
      <c r="AN157" s="119"/>
      <c r="AO157" s="44">
        <f t="shared" ref="AO157:AO159" si="143">AO136-AO143</f>
        <v>0</v>
      </c>
    </row>
    <row r="158" spans="1:41" s="47" customFormat="1" x14ac:dyDescent="0.35">
      <c r="A158" s="171"/>
      <c r="B158" s="48" t="s">
        <v>40</v>
      </c>
      <c r="C158" s="115">
        <f t="shared" ref="C158:D158" si="144">+C137-C144</f>
        <v>5397136.8300000019</v>
      </c>
      <c r="D158" s="116">
        <f t="shared" si="144"/>
        <v>1769066.7699999958</v>
      </c>
      <c r="E158" s="116">
        <f t="shared" ref="E158:R158" si="145">+E137-E144</f>
        <v>-1303454.9599999972</v>
      </c>
      <c r="F158" s="116">
        <f t="shared" si="145"/>
        <v>6390058.4000000022</v>
      </c>
      <c r="G158" s="116">
        <f t="shared" si="145"/>
        <v>5017220.870000001</v>
      </c>
      <c r="H158" s="116">
        <f t="shared" si="145"/>
        <v>3385276.6199999973</v>
      </c>
      <c r="I158" s="116">
        <f t="shared" si="145"/>
        <v>3659843.7399999984</v>
      </c>
      <c r="J158" s="116">
        <f t="shared" si="145"/>
        <v>-40717.64999999851</v>
      </c>
      <c r="K158" s="116">
        <f t="shared" si="145"/>
        <v>2689915.2200000025</v>
      </c>
      <c r="L158" s="116">
        <f t="shared" si="145"/>
        <v>5753907.3499999978</v>
      </c>
      <c r="M158" s="116">
        <f t="shared" si="145"/>
        <v>6502277.700000003</v>
      </c>
      <c r="N158" s="117">
        <f t="shared" si="145"/>
        <v>4661635.6400000006</v>
      </c>
      <c r="O158" s="115">
        <f t="shared" si="145"/>
        <v>3932733.400000006</v>
      </c>
      <c r="P158" s="116">
        <f t="shared" si="145"/>
        <v>7514001.200000003</v>
      </c>
      <c r="Q158" s="116">
        <f t="shared" si="145"/>
        <v>2182647</v>
      </c>
      <c r="R158" s="116">
        <f t="shared" si="145"/>
        <v>3772083.9600000009</v>
      </c>
      <c r="S158" s="116">
        <f t="shared" ref="S158:T158" si="146">+S137-S144</f>
        <v>14718330.219999999</v>
      </c>
      <c r="T158" s="116">
        <f t="shared" si="146"/>
        <v>22169596.090000004</v>
      </c>
      <c r="U158" s="116">
        <f t="shared" ref="U158:V158" si="147">+U137-U144</f>
        <v>7181463.6700000018</v>
      </c>
      <c r="V158" s="116">
        <f t="shared" si="147"/>
        <v>7246742</v>
      </c>
      <c r="W158" s="116">
        <f t="shared" ref="W158" si="148">+W137-W144</f>
        <v>7181463.6700000018</v>
      </c>
      <c r="X158" s="236">
        <v>7097585</v>
      </c>
      <c r="Y158" s="236">
        <v>10938504</v>
      </c>
      <c r="Z158" s="236">
        <v>10577005</v>
      </c>
      <c r="AA158" s="117"/>
      <c r="AB158" s="44">
        <f>O158-C158</f>
        <v>-1464403.429999996</v>
      </c>
      <c r="AC158" s="118">
        <f>P158-D158</f>
        <v>5744934.4300000072</v>
      </c>
      <c r="AD158" s="118">
        <f>Q158-E158</f>
        <v>3486101.9599999972</v>
      </c>
      <c r="AE158" s="118">
        <f>R158-F158</f>
        <v>-2617974.4400000013</v>
      </c>
      <c r="AF158" s="118">
        <f>S158-G158</f>
        <v>9701109.3499999978</v>
      </c>
      <c r="AG158" s="118">
        <f>T158-H158</f>
        <v>18784319.470000006</v>
      </c>
      <c r="AH158" s="118">
        <f>U158-I158</f>
        <v>3521619.9300000034</v>
      </c>
      <c r="AI158" s="118">
        <f>V158-J158</f>
        <v>7287459.6499999985</v>
      </c>
      <c r="AJ158" s="118">
        <f>W158-K158</f>
        <v>4491548.4499999993</v>
      </c>
      <c r="AK158" s="118">
        <f>X158-L158</f>
        <v>1343677.6500000022</v>
      </c>
      <c r="AL158" s="118">
        <f>Y158-M158</f>
        <v>4436226.299999997</v>
      </c>
      <c r="AM158" s="118">
        <f>Z158-N158</f>
        <v>5915369.3599999994</v>
      </c>
      <c r="AN158" s="119"/>
      <c r="AO158" s="44">
        <f t="shared" si="143"/>
        <v>0</v>
      </c>
    </row>
    <row r="159" spans="1:41" s="47" customFormat="1" x14ac:dyDescent="0.35">
      <c r="A159" s="171"/>
      <c r="B159" s="48" t="s">
        <v>41</v>
      </c>
      <c r="C159" s="115">
        <f t="shared" ref="C159:D159" si="149">+C138-C145</f>
        <v>9826169.8099999949</v>
      </c>
      <c r="D159" s="116">
        <f t="shared" si="149"/>
        <v>8030334.25</v>
      </c>
      <c r="E159" s="116">
        <f t="shared" ref="E159:R159" si="150">+E138-E145</f>
        <v>-3692229.1600000039</v>
      </c>
      <c r="F159" s="116">
        <f t="shared" si="150"/>
        <v>13420661.779999994</v>
      </c>
      <c r="G159" s="116">
        <f t="shared" si="150"/>
        <v>6251360.6499999985</v>
      </c>
      <c r="H159" s="116">
        <f t="shared" si="150"/>
        <v>7203253.2400000021</v>
      </c>
      <c r="I159" s="116">
        <f t="shared" si="150"/>
        <v>7730436.8500000015</v>
      </c>
      <c r="J159" s="116">
        <f t="shared" si="150"/>
        <v>4853666.5</v>
      </c>
      <c r="K159" s="116">
        <f t="shared" si="150"/>
        <v>4581950.9400000051</v>
      </c>
      <c r="L159" s="116">
        <f t="shared" si="150"/>
        <v>13886871.019999996</v>
      </c>
      <c r="M159" s="116">
        <f t="shared" si="150"/>
        <v>11472008.5</v>
      </c>
      <c r="N159" s="117">
        <f t="shared" si="150"/>
        <v>6230741.6000000015</v>
      </c>
      <c r="O159" s="115">
        <f t="shared" si="150"/>
        <v>4553774.9600000009</v>
      </c>
      <c r="P159" s="116">
        <f t="shared" si="150"/>
        <v>13715949.190000005</v>
      </c>
      <c r="Q159" s="116">
        <f t="shared" si="150"/>
        <v>4006195.7600000054</v>
      </c>
      <c r="R159" s="116">
        <f t="shared" si="150"/>
        <v>10508141.239999995</v>
      </c>
      <c r="S159" s="116">
        <f t="shared" ref="S159:T159" si="151">+S138-S145</f>
        <v>6539612.7899999991</v>
      </c>
      <c r="T159" s="116">
        <f t="shared" si="151"/>
        <v>10166062.600000001</v>
      </c>
      <c r="U159" s="116">
        <f t="shared" ref="U159:V159" si="152">+U138-U145</f>
        <v>4207012.3900000006</v>
      </c>
      <c r="V159" s="116">
        <f t="shared" si="152"/>
        <v>18418219</v>
      </c>
      <c r="W159" s="116">
        <f t="shared" ref="W159" si="153">+W138-W145</f>
        <v>4207012.3900000006</v>
      </c>
      <c r="X159" s="236">
        <v>5003939</v>
      </c>
      <c r="Y159" s="236">
        <v>17114653</v>
      </c>
      <c r="Z159" s="236">
        <v>11303621</v>
      </c>
      <c r="AA159" s="117"/>
      <c r="AB159" s="44">
        <f>O159-C159</f>
        <v>-5272394.849999994</v>
      </c>
      <c r="AC159" s="118">
        <f>P159-D159</f>
        <v>5685614.9400000051</v>
      </c>
      <c r="AD159" s="118">
        <f>Q159-E159</f>
        <v>7698424.9200000092</v>
      </c>
      <c r="AE159" s="118">
        <f>R159-F159</f>
        <v>-2912520.5399999991</v>
      </c>
      <c r="AF159" s="118">
        <f>S159-G159</f>
        <v>288252.1400000006</v>
      </c>
      <c r="AG159" s="118">
        <f>T159-H159</f>
        <v>2962809.3599999994</v>
      </c>
      <c r="AH159" s="118">
        <f>U159-I159</f>
        <v>-3523424.4600000009</v>
      </c>
      <c r="AI159" s="118">
        <f>V159-J159</f>
        <v>13564552.5</v>
      </c>
      <c r="AJ159" s="118">
        <f>W159-K159</f>
        <v>-374938.55000000447</v>
      </c>
      <c r="AK159" s="118">
        <f>X159-L159</f>
        <v>-8882932.0199999958</v>
      </c>
      <c r="AL159" s="118">
        <f>Y159-M159</f>
        <v>5642644.5</v>
      </c>
      <c r="AM159" s="118">
        <f>Z159-N159</f>
        <v>5072879.3999999985</v>
      </c>
      <c r="AN159" s="119"/>
      <c r="AO159" s="44">
        <f t="shared" si="143"/>
        <v>0</v>
      </c>
    </row>
    <row r="160" spans="1:41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154">SUM(D155:D159)</f>
        <v>-7310022.4600000009</v>
      </c>
      <c r="E160" s="148">
        <f t="shared" si="154"/>
        <v>-20147437.000000004</v>
      </c>
      <c r="F160" s="45">
        <f t="shared" si="154"/>
        <v>30149676.36999999</v>
      </c>
      <c r="G160" s="148">
        <f t="shared" si="154"/>
        <v>49997274.369999982</v>
      </c>
      <c r="H160" s="148">
        <f t="shared" si="154"/>
        <v>23785869.630000003</v>
      </c>
      <c r="I160" s="148">
        <f t="shared" si="154"/>
        <v>-3123137.5000000075</v>
      </c>
      <c r="J160" s="148">
        <f t="shared" si="154"/>
        <v>-10386143.400000012</v>
      </c>
      <c r="K160" s="148">
        <f t="shared" si="154"/>
        <v>19571167.900000006</v>
      </c>
      <c r="L160" s="148">
        <f t="shared" si="154"/>
        <v>48026956.540000007</v>
      </c>
      <c r="M160" s="148">
        <f t="shared" si="154"/>
        <v>55222006.599999979</v>
      </c>
      <c r="N160" s="149">
        <f t="shared" si="154"/>
        <v>17731881.299999993</v>
      </c>
      <c r="O160" s="185">
        <f t="shared" si="154"/>
        <v>16866472.219999991</v>
      </c>
      <c r="P160" s="45">
        <f t="shared" si="154"/>
        <v>44746436.010000013</v>
      </c>
      <c r="Q160" s="45">
        <f t="shared" si="154"/>
        <v>5091866.6900000051</v>
      </c>
      <c r="R160" s="45">
        <f t="shared" si="154"/>
        <v>32374854.739999987</v>
      </c>
      <c r="S160" s="45">
        <f t="shared" ref="S160:T160" si="155">SUM(S155:S159)</f>
        <v>71367382.189999998</v>
      </c>
      <c r="T160" s="45">
        <f t="shared" si="155"/>
        <v>71452594.849999994</v>
      </c>
      <c r="U160" s="45">
        <f t="shared" ref="U160:V160" si="156">SUM(U155:U159)</f>
        <v>2309070.9900000077</v>
      </c>
      <c r="V160" s="45">
        <f t="shared" si="156"/>
        <v>16603231</v>
      </c>
      <c r="W160" s="45">
        <f t="shared" ref="W160:X160" si="157">SUM(W155:W159)</f>
        <v>2309070.9900000077</v>
      </c>
      <c r="X160" s="45">
        <f t="shared" si="157"/>
        <v>57412398</v>
      </c>
      <c r="Y160" s="45">
        <v>73872261</v>
      </c>
      <c r="Z160" s="293">
        <v>48445884</v>
      </c>
      <c r="AA160" s="149"/>
      <c r="AB160" s="45">
        <f t="shared" si="121"/>
        <v>-7089631.3800000157</v>
      </c>
      <c r="AC160" s="150">
        <f t="shared" ref="AC160:AE160" si="158">SUM(AC155:AC159)</f>
        <v>52056458.470000014</v>
      </c>
      <c r="AD160" s="150">
        <f t="shared" si="158"/>
        <v>25239303.690000009</v>
      </c>
      <c r="AE160" s="150">
        <f t="shared" si="158"/>
        <v>2225178.3699999973</v>
      </c>
      <c r="AF160" s="150">
        <f t="shared" ref="AF160:AG160" si="159">SUM(AF155:AF159)</f>
        <v>21370107.82</v>
      </c>
      <c r="AG160" s="150">
        <f t="shared" si="159"/>
        <v>47666725.219999999</v>
      </c>
      <c r="AH160" s="150">
        <f t="shared" ref="AH160:AI160" si="160">SUM(AH155:AH159)</f>
        <v>5432208.4900000151</v>
      </c>
      <c r="AI160" s="150">
        <f t="shared" si="160"/>
        <v>26989374.400000013</v>
      </c>
      <c r="AJ160" s="150">
        <f t="shared" ref="AJ160:AK160" si="161">SUM(AJ155:AJ159)</f>
        <v>-17262096.909999996</v>
      </c>
      <c r="AK160" s="150">
        <f t="shared" si="161"/>
        <v>9385441.4599999972</v>
      </c>
      <c r="AL160" s="150">
        <f t="shared" ref="AL160:AM160" si="162">SUM(AL155:AL159)</f>
        <v>18650254.400000021</v>
      </c>
      <c r="AM160" s="150">
        <f t="shared" si="162"/>
        <v>30714002.700000007</v>
      </c>
      <c r="AN160" s="151"/>
      <c r="AO160" s="45">
        <f t="shared" si="127"/>
        <v>0</v>
      </c>
    </row>
    <row r="161" spans="1:41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91"/>
      <c r="AB161" s="92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4"/>
      <c r="AO161" s="92"/>
    </row>
    <row r="162" spans="1:41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127"/>
      <c r="AB162" s="76">
        <f>O162-C162</f>
        <v>-553</v>
      </c>
      <c r="AC162" s="128">
        <f>P162-D162</f>
        <v>-786</v>
      </c>
      <c r="AD162" s="128">
        <f>Q162-E162</f>
        <v>-1273</v>
      </c>
      <c r="AE162" s="128">
        <f>R162-F162</f>
        <v>-1438</v>
      </c>
      <c r="AF162" s="128">
        <f>S162-G162</f>
        <v>-1497</v>
      </c>
      <c r="AG162" s="128">
        <f>T162-H162</f>
        <v>-1460</v>
      </c>
      <c r="AH162" s="128">
        <f>U162-I162</f>
        <v>-1359</v>
      </c>
      <c r="AI162" s="128">
        <f>V162-J162</f>
        <v>-890</v>
      </c>
      <c r="AJ162" s="128">
        <f>W162-K162</f>
        <v>-958</v>
      </c>
      <c r="AK162" s="128">
        <f>X162-L162</f>
        <v>-884</v>
      </c>
      <c r="AL162" s="128">
        <f>Y162-M162</f>
        <v>-451</v>
      </c>
      <c r="AM162" s="128">
        <f>Z162-N162</f>
        <v>-504</v>
      </c>
      <c r="AN162" s="130"/>
      <c r="AO162" s="76">
        <f>IF(ISERROR(GETPIVOTDATA("VALUE",'CSS WK pvt'!$I$2,"DT_FILE",AO$8,"CD_CO",AO$6,"TRIM_CAT",TRIM(B162),"TRIM_LINE",A161))=TRUE,0,GETPIVOTDATA("VALUE",'CSS WK pvt'!$I$2,"DT_FILE",AO$8,"CD_CO",AO$6,"TRIM_CAT",TRIM(B162),"TRIM_LINE",A161))</f>
        <v>0</v>
      </c>
    </row>
    <row r="163" spans="1:41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f>AO163</f>
        <v>507</v>
      </c>
      <c r="AA163" s="127"/>
      <c r="AB163" s="76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30"/>
      <c r="AO163" s="76">
        <f>GETPIVOTDATA("VALUE",'CSS ESCO pvt'!$I$3,"DATE_FILE",$AO$8,"COMPANY",$AO$6,"TRIM_CAT","Residential-GRID","TRIM_LINE",A161)</f>
        <v>507</v>
      </c>
    </row>
    <row r="164" spans="1:41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f>Z162-Z163</f>
        <v>385</v>
      </c>
      <c r="AA164" s="127"/>
      <c r="AB164" s="76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30"/>
      <c r="AO164" s="76"/>
    </row>
    <row r="165" spans="1:41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127"/>
      <c r="AB165" s="76">
        <f>O165-C165</f>
        <v>1774</v>
      </c>
      <c r="AC165" s="128">
        <f>P165-D165</f>
        <v>811</v>
      </c>
      <c r="AD165" s="128">
        <f>Q165-E165</f>
        <v>-931</v>
      </c>
      <c r="AE165" s="128">
        <f>R165-F165</f>
        <v>-1733</v>
      </c>
      <c r="AF165" s="128">
        <f>S165-G165</f>
        <v>-1837</v>
      </c>
      <c r="AG165" s="128">
        <f>T165-H165</f>
        <v>-2184</v>
      </c>
      <c r="AH165" s="128">
        <f>U165-I165</f>
        <v>-2407</v>
      </c>
      <c r="AI165" s="128">
        <f>V165-J165</f>
        <v>-1589</v>
      </c>
      <c r="AJ165" s="128">
        <f>W165-K165</f>
        <v>-427</v>
      </c>
      <c r="AK165" s="128">
        <f>X165-L165</f>
        <v>472</v>
      </c>
      <c r="AL165" s="128">
        <f>Y165-M165</f>
        <v>1222</v>
      </c>
      <c r="AM165" s="128">
        <f>Z165-N165</f>
        <v>2485</v>
      </c>
      <c r="AN165" s="130"/>
      <c r="AO165" s="76">
        <f>IF(ISERROR(GETPIVOTDATA("VALUE",'CSS WK pvt'!$I$2,"DT_FILE",AO$8,"CD_CO",AO$6,"TRIM_CAT",TRIM(B165),"TRIM_LINE",A161))=TRUE,0,GETPIVOTDATA("VALUE",'CSS WK pvt'!$I$2,"DT_FILE",AO$8,"CD_CO",AO$6,"TRIM_CAT",TRIM(B165),"TRIM_LINE",A161))</f>
        <v>0</v>
      </c>
    </row>
    <row r="166" spans="1:41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f>AO166</f>
        <v>4314</v>
      </c>
      <c r="AA166" s="127"/>
      <c r="AB166" s="76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30"/>
      <c r="AO166" s="76">
        <f>GETPIVOTDATA("VALUE",'CSS ESCO pvt'!$I$3,"DATE_FILE",$AO$8,"COMPANY",$AO$6,"TRIM_CAT","Low Income Residential-GRID","TRIM_LINE",A161)</f>
        <v>4314</v>
      </c>
    </row>
    <row r="167" spans="1:41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f>Z165-Z166</f>
        <v>4746</v>
      </c>
      <c r="AA167" s="127"/>
      <c r="AB167" s="76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30"/>
      <c r="AO167" s="76"/>
    </row>
    <row r="168" spans="1:41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127"/>
      <c r="AB168" s="76">
        <f>O168-C168</f>
        <v>0</v>
      </c>
      <c r="AC168" s="128">
        <f>P168-D168</f>
        <v>0</v>
      </c>
      <c r="AD168" s="128">
        <f>Q168-E168</f>
        <v>0</v>
      </c>
      <c r="AE168" s="128">
        <f>R168-F168</f>
        <v>0</v>
      </c>
      <c r="AF168" s="128">
        <f>S168-G168</f>
        <v>0</v>
      </c>
      <c r="AG168" s="128">
        <f>T168-H168</f>
        <v>0</v>
      </c>
      <c r="AH168" s="128">
        <f>U168-I168</f>
        <v>0</v>
      </c>
      <c r="AI168" s="128">
        <f>V168-J168</f>
        <v>0</v>
      </c>
      <c r="AJ168" s="128">
        <f>W168-K168</f>
        <v>0</v>
      </c>
      <c r="AK168" s="128">
        <f>X168-L168</f>
        <v>0</v>
      </c>
      <c r="AL168" s="128">
        <f>Y168-M168</f>
        <v>0</v>
      </c>
      <c r="AM168" s="128">
        <f>Z168-N168</f>
        <v>0</v>
      </c>
      <c r="AN168" s="130"/>
      <c r="AO168" s="76">
        <f>IF(ISERROR(GETPIVOTDATA("VALUE",'CSS WK pvt'!$I$2,"DT_FILE",AO$8,"CD_CO",AO$6,"TRIM_CAT",TRIM(B168),"TRIM_LINE",A161))=TRUE,0,GETPIVOTDATA("VALUE",'CSS WK pvt'!$I$2,"DT_FILE",AO$8,"CD_CO",AO$6,"TRIM_CAT",TRIM(B168),"TRIM_LINE",A161))</f>
        <v>0</v>
      </c>
    </row>
    <row r="169" spans="1:41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127"/>
      <c r="AB169" s="76">
        <f>O169-C169</f>
        <v>0</v>
      </c>
      <c r="AC169" s="128">
        <f>P169-D169</f>
        <v>0</v>
      </c>
      <c r="AD169" s="128">
        <f>Q169-E169</f>
        <v>0</v>
      </c>
      <c r="AE169" s="128">
        <f>R169-F169</f>
        <v>0</v>
      </c>
      <c r="AF169" s="128">
        <f>S169-G169</f>
        <v>0</v>
      </c>
      <c r="AG169" s="128">
        <f>T169-H169</f>
        <v>0</v>
      </c>
      <c r="AH169" s="128">
        <f>U169-I169</f>
        <v>0</v>
      </c>
      <c r="AI169" s="128">
        <f>V169-J169</f>
        <v>0</v>
      </c>
      <c r="AJ169" s="128">
        <f>W169-K169</f>
        <v>0</v>
      </c>
      <c r="AK169" s="128">
        <f>X169-L169</f>
        <v>0</v>
      </c>
      <c r="AL169" s="128">
        <f>Y169-M169</f>
        <v>0</v>
      </c>
      <c r="AM169" s="128">
        <f>Z169-N169</f>
        <v>0</v>
      </c>
      <c r="AN169" s="130"/>
      <c r="AO169" s="76">
        <f>IF(ISERROR(GETPIVOTDATA("VALUE",'CSS WK pvt'!$I$2,"DT_FILE",AO$8,"CD_CO",AO$6,"TRIM_CAT",TRIM(B169),"TRIM_LINE",A161))=TRUE,0,GETPIVOTDATA("VALUE",'CSS WK pvt'!$I$2,"DT_FILE",AO$8,"CD_CO",AO$6,"TRIM_CAT",TRIM(B169),"TRIM_LINE",A161))</f>
        <v>0</v>
      </c>
    </row>
    <row r="170" spans="1:41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127"/>
      <c r="AB170" s="76">
        <f>O170-C170</f>
        <v>0</v>
      </c>
      <c r="AC170" s="128">
        <f>P170-D170</f>
        <v>0</v>
      </c>
      <c r="AD170" s="128">
        <f>Q170-E170</f>
        <v>0</v>
      </c>
      <c r="AE170" s="128">
        <f>R170-F170</f>
        <v>0</v>
      </c>
      <c r="AF170" s="128">
        <f>S170-G170</f>
        <v>0</v>
      </c>
      <c r="AG170" s="128">
        <f>T170-H170</f>
        <v>0</v>
      </c>
      <c r="AH170" s="128">
        <f>U170-I170</f>
        <v>0</v>
      </c>
      <c r="AI170" s="128">
        <f>V170-J170</f>
        <v>0</v>
      </c>
      <c r="AJ170" s="128">
        <f>W170-K170</f>
        <v>0</v>
      </c>
      <c r="AK170" s="128">
        <f>X170-L170</f>
        <v>0</v>
      </c>
      <c r="AL170" s="128">
        <f>Y170-M170</f>
        <v>0</v>
      </c>
      <c r="AM170" s="128">
        <f>Z170-N170</f>
        <v>0</v>
      </c>
      <c r="AN170" s="130"/>
      <c r="AO170" s="76">
        <f>IF(ISERROR(GETPIVOTDATA("VALUE",'CSS WK pvt'!$I$2,"DT_FILE",AO$8,"CD_CO",AO$6,"TRIM_CAT",TRIM(B170),"TRIM_LINE",A161))=TRUE,0,GETPIVOTDATA("VALUE",'CSS WK pvt'!$I$2,"DT_FILE",AO$8,"CD_CO",AO$6,"TRIM_CAT",TRIM(B170),"TRIM_LINE",A161))</f>
        <v>0</v>
      </c>
    </row>
    <row r="171" spans="1:41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163">SUM(D162:D170)</f>
        <v>7357</v>
      </c>
      <c r="E171" s="143">
        <f t="shared" si="163"/>
        <v>8502</v>
      </c>
      <c r="F171" s="144">
        <f t="shared" si="163"/>
        <v>9057</v>
      </c>
      <c r="G171" s="143">
        <f t="shared" si="163"/>
        <v>9364</v>
      </c>
      <c r="H171" s="144">
        <f t="shared" si="163"/>
        <v>9652</v>
      </c>
      <c r="I171" s="143">
        <f t="shared" si="163"/>
        <v>9786</v>
      </c>
      <c r="J171" s="144">
        <f t="shared" si="163"/>
        <v>9722</v>
      </c>
      <c r="K171" s="143">
        <f t="shared" si="163"/>
        <v>9340</v>
      </c>
      <c r="L171" s="144">
        <f t="shared" si="163"/>
        <v>8926</v>
      </c>
      <c r="M171" s="144">
        <f t="shared" si="163"/>
        <v>8347</v>
      </c>
      <c r="N171" s="145">
        <f t="shared" si="163"/>
        <v>7971</v>
      </c>
      <c r="O171" s="142">
        <f t="shared" si="163"/>
        <v>7866</v>
      </c>
      <c r="P171" s="144">
        <f t="shared" si="163"/>
        <v>7382</v>
      </c>
      <c r="Q171" s="144">
        <f t="shared" si="163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>SUM(X162+X165+X168+X169+X170)</f>
        <v>8514</v>
      </c>
      <c r="Y171" s="239">
        <v>9118</v>
      </c>
      <c r="Z171" s="239">
        <v>9952</v>
      </c>
      <c r="AA171" s="145"/>
      <c r="AB171" s="144">
        <f>SUM(AB162:AB170)</f>
        <v>1221</v>
      </c>
      <c r="AC171" s="146">
        <f t="shared" ref="AC171:AE171" si="164">SUM(AC162:AC170)</f>
        <v>25</v>
      </c>
      <c r="AD171" s="146">
        <f t="shared" si="164"/>
        <v>-2204</v>
      </c>
      <c r="AE171" s="146">
        <f t="shared" si="164"/>
        <v>-3171</v>
      </c>
      <c r="AF171" s="146">
        <f t="shared" ref="AF171:AG171" si="165">SUM(AF162:AF170)</f>
        <v>-3334</v>
      </c>
      <c r="AG171" s="146">
        <f t="shared" si="165"/>
        <v>-3644</v>
      </c>
      <c r="AH171" s="146">
        <f t="shared" ref="AH171:AI171" si="166">SUM(AH162:AH170)</f>
        <v>-3766</v>
      </c>
      <c r="AI171" s="146">
        <f t="shared" si="166"/>
        <v>-2479</v>
      </c>
      <c r="AJ171" s="146">
        <f t="shared" ref="AJ171:AK171" si="167">SUM(AJ162:AJ170)</f>
        <v>-1385</v>
      </c>
      <c r="AK171" s="146">
        <f t="shared" si="167"/>
        <v>-412</v>
      </c>
      <c r="AL171" s="146">
        <f t="shared" ref="AL171:AM171" si="168">SUM(AL162:AL170)</f>
        <v>771</v>
      </c>
      <c r="AM171" s="146">
        <f t="shared" si="168"/>
        <v>1981</v>
      </c>
      <c r="AN171" s="141"/>
      <c r="AO171" s="101">
        <f>SUM(AO162:AO170)</f>
        <v>4821</v>
      </c>
    </row>
    <row r="172" spans="1:41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105"/>
      <c r="AB172" s="106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8"/>
      <c r="AO172" s="106"/>
    </row>
    <row r="173" spans="1:41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130"/>
      <c r="AB173" s="132">
        <f>O173-C173</f>
        <v>0</v>
      </c>
      <c r="AC173" s="129">
        <f>P173-D173</f>
        <v>-2277</v>
      </c>
      <c r="AD173" s="129">
        <f>Q173-E173</f>
        <v>-1914</v>
      </c>
      <c r="AE173" s="129">
        <f>R173-F173</f>
        <v>-1880</v>
      </c>
      <c r="AF173" s="129">
        <f>S173-G173</f>
        <v>-1015</v>
      </c>
      <c r="AG173" s="129">
        <f>T173-H173</f>
        <v>-2078</v>
      </c>
      <c r="AH173" s="129">
        <f>U173-I173</f>
        <v>-2118</v>
      </c>
      <c r="AI173" s="129">
        <f>V173-J173</f>
        <v>-1232</v>
      </c>
      <c r="AJ173" s="129">
        <f>W173-K173</f>
        <v>-292</v>
      </c>
      <c r="AK173" s="129">
        <f>X173-L173</f>
        <v>0</v>
      </c>
      <c r="AL173" s="129">
        <f>Y173-M173</f>
        <v>0</v>
      </c>
      <c r="AM173" s="129">
        <f>Z173-N173</f>
        <v>0</v>
      </c>
      <c r="AN173" s="130"/>
      <c r="AO173" s="76">
        <f>IF(ISERROR(GETPIVOTDATA("VALUE",'CSS WK pvt'!$I$2,"DT_FILE",AO$8,"CD_CO",AO$6,"TRIM_CAT",TRIM(B173),"TRIM_LINE",A172))=TRUE,0,GETPIVOTDATA("VALUE",'CSS WK pvt'!$I$2,"DT_FILE",AO$8,"CD_CO",AO$6,"TRIM_CAT",TRIM(B173),"TRIM_LINE",A172))</f>
        <v>0</v>
      </c>
    </row>
    <row r="174" spans="1:41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94">
        <v>0</v>
      </c>
      <c r="AA174" s="130"/>
      <c r="AB174" s="132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30"/>
      <c r="AO174" s="76"/>
    </row>
    <row r="175" spans="1:41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94">
        <v>0</v>
      </c>
      <c r="AA175" s="130"/>
      <c r="AB175" s="132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30"/>
      <c r="AO175" s="76"/>
    </row>
    <row r="176" spans="1:41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130"/>
      <c r="AB176" s="132">
        <f>O176-C176</f>
        <v>0</v>
      </c>
      <c r="AC176" s="129">
        <f>P176-D176</f>
        <v>-208</v>
      </c>
      <c r="AD176" s="129">
        <f>Q176-E176</f>
        <v>-749</v>
      </c>
      <c r="AE176" s="129">
        <f>R176-F176</f>
        <v>-585</v>
      </c>
      <c r="AF176" s="129">
        <f>S176-G176</f>
        <v>-353</v>
      </c>
      <c r="AG176" s="129">
        <f>T176-H176</f>
        <v>-730</v>
      </c>
      <c r="AH176" s="129">
        <f>U176-I176</f>
        <v>-673</v>
      </c>
      <c r="AI176" s="129">
        <f>V176-J176</f>
        <v>-403</v>
      </c>
      <c r="AJ176" s="129">
        <f>W176-K176</f>
        <v>-25</v>
      </c>
      <c r="AK176" s="129">
        <f>X176-L176</f>
        <v>0</v>
      </c>
      <c r="AL176" s="129">
        <f>Y176-M176</f>
        <v>0</v>
      </c>
      <c r="AM176" s="129">
        <f>Z176-N176</f>
        <v>0</v>
      </c>
      <c r="AN176" s="130"/>
      <c r="AO176" s="76">
        <f>IF(ISERROR(GETPIVOTDATA("VALUE",'CSS WK pvt'!$I$2,"DT_FILE",AO$8,"CD_CO",AO$6,"TRIM_CAT",TRIM(B176),"TRIM_LINE",A172))=TRUE,0,GETPIVOTDATA("VALUE",'CSS WK pvt'!$I$2,"DT_FILE",AO$8,"CD_CO",AO$6,"TRIM_CAT",TRIM(B176),"TRIM_LINE",A172))</f>
        <v>0</v>
      </c>
    </row>
    <row r="177" spans="1:41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94">
        <v>0</v>
      </c>
      <c r="AA177" s="130"/>
      <c r="AB177" s="132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30"/>
      <c r="AO177" s="76"/>
    </row>
    <row r="178" spans="1:41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94">
        <v>0</v>
      </c>
      <c r="AA178" s="130"/>
      <c r="AB178" s="132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30"/>
      <c r="AO178" s="76"/>
    </row>
    <row r="179" spans="1:41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130"/>
      <c r="AB179" s="132">
        <f>O179-C179</f>
        <v>-38</v>
      </c>
      <c r="AC179" s="129">
        <f>P179-D179</f>
        <v>-64</v>
      </c>
      <c r="AD179" s="129">
        <f>Q179-E179</f>
        <v>-61</v>
      </c>
      <c r="AE179" s="129">
        <f>R179-F179</f>
        <v>-89</v>
      </c>
      <c r="AF179" s="129">
        <f>S179-G179</f>
        <v>-32</v>
      </c>
      <c r="AG179" s="129">
        <f>T179-H179</f>
        <v>-78</v>
      </c>
      <c r="AH179" s="129">
        <f>U179-I179</f>
        <v>-68</v>
      </c>
      <c r="AI179" s="129">
        <f>V179-J179</f>
        <v>-12</v>
      </c>
      <c r="AJ179" s="129">
        <f>W179-K179</f>
        <v>-20</v>
      </c>
      <c r="AK179" s="129">
        <f>X179-L179</f>
        <v>-29</v>
      </c>
      <c r="AL179" s="129">
        <f>Y179-M179</f>
        <v>-30</v>
      </c>
      <c r="AM179" s="129">
        <f>Z179-N179</f>
        <v>-74</v>
      </c>
      <c r="AN179" s="130"/>
      <c r="AO179" s="76">
        <f>IF(ISERROR(GETPIVOTDATA("VALUE",'CSS WK pvt'!$I$2,"DT_FILE",AO$8,"CD_CO",AO$6,"TRIM_CAT",TRIM(B179),"TRIM_LINE",A172))=TRUE,0,GETPIVOTDATA("VALUE",'CSS WK pvt'!$I$2,"DT_FILE",AO$8,"CD_CO",AO$6,"TRIM_CAT",TRIM(B179),"TRIM_LINE",A172))</f>
        <v>0</v>
      </c>
    </row>
    <row r="180" spans="1:41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130"/>
      <c r="AB180" s="132">
        <f>O180-C180</f>
        <v>1</v>
      </c>
      <c r="AC180" s="129">
        <f>P180-D180</f>
        <v>0</v>
      </c>
      <c r="AD180" s="129">
        <f>Q180-E180</f>
        <v>0</v>
      </c>
      <c r="AE180" s="129">
        <f>R180-F180</f>
        <v>-2</v>
      </c>
      <c r="AF180" s="129">
        <f>S180-G180</f>
        <v>-1</v>
      </c>
      <c r="AG180" s="129">
        <f>T180-H180</f>
        <v>-3</v>
      </c>
      <c r="AH180" s="129">
        <f>U180-I180</f>
        <v>0</v>
      </c>
      <c r="AI180" s="129">
        <f>V180-J180</f>
        <v>4</v>
      </c>
      <c r="AJ180" s="129">
        <f>W180-K180</f>
        <v>1</v>
      </c>
      <c r="AK180" s="129">
        <f>X180-L180</f>
        <v>0</v>
      </c>
      <c r="AL180" s="129">
        <f>Y180-M180</f>
        <v>-2</v>
      </c>
      <c r="AM180" s="129">
        <f>Z180-N180</f>
        <v>-4</v>
      </c>
      <c r="AN180" s="130"/>
      <c r="AO180" s="76">
        <f>IF(ISERROR(GETPIVOTDATA("VALUE",'CSS WK pvt'!$I$2,"DT_FILE",AO$8,"CD_CO",AO$6,"TRIM_CAT",TRIM(B180),"TRIM_LINE",A172))=TRUE,0,GETPIVOTDATA("VALUE",'CSS WK pvt'!$I$2,"DT_FILE",AO$8,"CD_CO",AO$6,"TRIM_CAT",TRIM(B180),"TRIM_LINE",A172))</f>
        <v>0</v>
      </c>
    </row>
    <row r="181" spans="1:41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130"/>
      <c r="AB181" s="132">
        <f>O181-C181</f>
        <v>0</v>
      </c>
      <c r="AC181" s="129">
        <f>P181-D181</f>
        <v>0</v>
      </c>
      <c r="AD181" s="129">
        <f>Q181-E181</f>
        <v>0</v>
      </c>
      <c r="AE181" s="129">
        <f>R181-F181</f>
        <v>0</v>
      </c>
      <c r="AF181" s="129">
        <f>S181-G181</f>
        <v>0</v>
      </c>
      <c r="AG181" s="129">
        <f>T181-H181</f>
        <v>0</v>
      </c>
      <c r="AH181" s="129">
        <f>U181-I181</f>
        <v>0</v>
      </c>
      <c r="AI181" s="129">
        <f>V181-J181</f>
        <v>0</v>
      </c>
      <c r="AJ181" s="129">
        <f>W181-K181</f>
        <v>0</v>
      </c>
      <c r="AK181" s="129">
        <f>X181-L181</f>
        <v>0</v>
      </c>
      <c r="AL181" s="129">
        <f>Y181-M181</f>
        <v>0</v>
      </c>
      <c r="AM181" s="129">
        <f>Z181-N181</f>
        <v>0</v>
      </c>
      <c r="AN181" s="130"/>
      <c r="AO181" s="76">
        <f>IF(ISERROR(GETPIVOTDATA("VALUE",'CSS WK pvt'!$I$2,"DT_FILE",AO$8,"CD_CO",AO$6,"TRIM_CAT",TRIM(B181),"TRIM_LINE",A172))=TRUE,0,GETPIVOTDATA("VALUE",'CSS WK pvt'!$I$2,"DT_FILE",AO$8,"CD_CO",AO$6,"TRIM_CAT",TRIM(B181),"TRIM_LINE",A172))</f>
        <v>0</v>
      </c>
    </row>
    <row r="182" spans="1:41" s="87" customFormat="1" x14ac:dyDescent="0.35">
      <c r="A182" s="172"/>
      <c r="B182" s="72" t="s">
        <v>42</v>
      </c>
      <c r="C182" s="138">
        <f t="shared" ref="C182:Q182" si="169">SUM(C173:C181)</f>
        <v>88</v>
      </c>
      <c r="D182" s="139">
        <f t="shared" si="169"/>
        <v>2549</v>
      </c>
      <c r="E182" s="139">
        <f t="shared" si="169"/>
        <v>2724</v>
      </c>
      <c r="F182" s="139">
        <f t="shared" si="169"/>
        <v>2556</v>
      </c>
      <c r="G182" s="139">
        <f t="shared" si="169"/>
        <v>1401</v>
      </c>
      <c r="H182" s="140">
        <f t="shared" si="169"/>
        <v>2889</v>
      </c>
      <c r="I182" s="139">
        <f t="shared" si="169"/>
        <v>2859</v>
      </c>
      <c r="J182" s="140">
        <f t="shared" si="169"/>
        <v>1671</v>
      </c>
      <c r="K182" s="139">
        <f t="shared" si="169"/>
        <v>366</v>
      </c>
      <c r="L182" s="140">
        <f t="shared" si="169"/>
        <v>37</v>
      </c>
      <c r="M182" s="140">
        <f t="shared" si="169"/>
        <v>59</v>
      </c>
      <c r="N182" s="141">
        <f t="shared" si="169"/>
        <v>99</v>
      </c>
      <c r="O182" s="138">
        <f t="shared" si="169"/>
        <v>51</v>
      </c>
      <c r="P182" s="140">
        <f t="shared" si="169"/>
        <v>0</v>
      </c>
      <c r="Q182" s="140">
        <f t="shared" si="169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141"/>
      <c r="AB182" s="138">
        <f>SUM(AB173:AB181)</f>
        <v>-37</v>
      </c>
      <c r="AC182" s="140">
        <f t="shared" ref="AC182:AE182" si="170">SUM(AC173:AC181)</f>
        <v>-2549</v>
      </c>
      <c r="AD182" s="140">
        <f t="shared" si="170"/>
        <v>-2724</v>
      </c>
      <c r="AE182" s="140">
        <f t="shared" si="170"/>
        <v>-2556</v>
      </c>
      <c r="AF182" s="140">
        <f t="shared" ref="AF182:AG182" si="171">SUM(AF173:AF181)</f>
        <v>-1401</v>
      </c>
      <c r="AG182" s="140">
        <f t="shared" si="171"/>
        <v>-2889</v>
      </c>
      <c r="AH182" s="140">
        <f t="shared" ref="AH182:AI182" si="172">SUM(AH173:AH181)</f>
        <v>-2859</v>
      </c>
      <c r="AI182" s="140">
        <f t="shared" si="172"/>
        <v>-1643</v>
      </c>
      <c r="AJ182" s="140">
        <f t="shared" ref="AJ182:AK182" si="173">SUM(AJ173:AJ181)</f>
        <v>-336</v>
      </c>
      <c r="AK182" s="140">
        <f t="shared" si="173"/>
        <v>-29</v>
      </c>
      <c r="AL182" s="140">
        <f t="shared" ref="AL182:AM182" si="174">SUM(AL173:AL181)</f>
        <v>-32</v>
      </c>
      <c r="AM182" s="140">
        <f t="shared" si="174"/>
        <v>-78</v>
      </c>
      <c r="AN182" s="141"/>
      <c r="AO182" s="101">
        <f>SUM(AO173:AO181)</f>
        <v>0</v>
      </c>
    </row>
    <row r="183" spans="1:41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105"/>
      <c r="AB183" s="106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8"/>
      <c r="AO183" s="106"/>
    </row>
    <row r="184" spans="1:41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130"/>
      <c r="AB184" s="132">
        <f>O184-C184</f>
        <v>-1754</v>
      </c>
      <c r="AC184" s="129">
        <f>P184-D184</f>
        <v>-9060</v>
      </c>
      <c r="AD184" s="129">
        <f>Q184-E184</f>
        <v>-13991</v>
      </c>
      <c r="AE184" s="129">
        <f>R184-F184</f>
        <v>-14826</v>
      </c>
      <c r="AF184" s="129">
        <f>S184-G184</f>
        <v>-14689</v>
      </c>
      <c r="AG184" s="129">
        <f>T184-H184</f>
        <v>-14012</v>
      </c>
      <c r="AH184" s="129">
        <f>U184-I184</f>
        <v>-14419</v>
      </c>
      <c r="AI184" s="129">
        <f>V184-J184</f>
        <v>-13311</v>
      </c>
      <c r="AJ184" s="129">
        <f>W184-K184</f>
        <v>-10861</v>
      </c>
      <c r="AK184" s="129">
        <f>X184-L184</f>
        <v>-9696</v>
      </c>
      <c r="AL184" s="129">
        <f>Y184-M184</f>
        <v>-8762</v>
      </c>
      <c r="AM184" s="129">
        <f>Z184-N184</f>
        <v>-9120</v>
      </c>
      <c r="AN184" s="130"/>
      <c r="AO184" s="76">
        <f>IF(ISERROR(GETPIVOTDATA("VALUE",'CSS WK pvt'!$I$2,"DT_FILE",AO$8,"CD_CO",AO$6,"TRIM_CAT",TRIM(B184),"TRIM_LINE",A183))=TRUE,0,GETPIVOTDATA("VALUE",'CSS WK pvt'!$I$2,"DT_FILE",AO$8,"CD_CO",AO$6,"TRIM_CAT",TRIM(B184),"TRIM_LINE",A183))</f>
        <v>0</v>
      </c>
    </row>
    <row r="185" spans="1:41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f>AO185</f>
        <v>5641</v>
      </c>
      <c r="AA185" s="130"/>
      <c r="AB185" s="132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30"/>
      <c r="AO185" s="76">
        <f>GETPIVOTDATA("VALUE",'CSS ESCO pvt'!$I$3,"DATE_FILE",$AO$8,"COMPANY",$AO$6,"TRIM_CAT","Residential-GRID","TRIM_LINE",A183)</f>
        <v>5641</v>
      </c>
    </row>
    <row r="186" spans="1:41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f>Z184-Z185</f>
        <v>5173</v>
      </c>
      <c r="AA186" s="130"/>
      <c r="AB186" s="132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30"/>
      <c r="AO186" s="76"/>
    </row>
    <row r="187" spans="1:41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130"/>
      <c r="AB187" s="132">
        <f>O187-C187</f>
        <v>-374</v>
      </c>
      <c r="AC187" s="129">
        <f>P187-D187</f>
        <v>-2172</v>
      </c>
      <c r="AD187" s="129">
        <f>Q187-E187</f>
        <v>-4887</v>
      </c>
      <c r="AE187" s="129">
        <f>R187-F187</f>
        <v>-5359</v>
      </c>
      <c r="AF187" s="129">
        <f>S187-G187</f>
        <v>-5244</v>
      </c>
      <c r="AG187" s="129">
        <f>T187-H187</f>
        <v>-5364</v>
      </c>
      <c r="AH187" s="129">
        <f>U187-I187</f>
        <v>-5517</v>
      </c>
      <c r="AI187" s="129">
        <f>V187-J187</f>
        <v>-5901</v>
      </c>
      <c r="AJ187" s="129">
        <f>W187-K187</f>
        <v>-5037</v>
      </c>
      <c r="AK187" s="129">
        <f>X187-L187</f>
        <v>-4236</v>
      </c>
      <c r="AL187" s="129">
        <f>Y187-M187</f>
        <v>-3679</v>
      </c>
      <c r="AM187" s="129">
        <f>Z187-N187</f>
        <v>-3131</v>
      </c>
      <c r="AN187" s="130"/>
      <c r="AO187" s="76">
        <f>IF(ISERROR(GETPIVOTDATA("VALUE",'CSS WK pvt'!$I$2,"DT_FILE",AO$8,"CD_CO",AO$6,"TRIM_CAT",TRIM(B187),"TRIM_LINE",A183))=TRUE,0,GETPIVOTDATA("VALUE",'CSS WK pvt'!$I$2,"DT_FILE",AO$8,"CD_CO",AO$6,"TRIM_CAT",TRIM(B187),"TRIM_LINE",A183))</f>
        <v>0</v>
      </c>
    </row>
    <row r="188" spans="1:41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f>AO188</f>
        <v>1609</v>
      </c>
      <c r="AA188" s="130"/>
      <c r="AB188" s="132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30"/>
      <c r="AO188" s="76">
        <f>GETPIVOTDATA("VALUE",'CSS ESCO pvt'!$I$3,"DATE_FILE",$AO$8,"COMPANY",$AO$6,"TRIM_CAT","Low Income Residential-GRID","TRIM_LINE",A183)</f>
        <v>1609</v>
      </c>
    </row>
    <row r="189" spans="1:41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f>Z187-Z188</f>
        <v>1497</v>
      </c>
      <c r="AA189" s="130"/>
      <c r="AB189" s="132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30"/>
      <c r="AO189" s="76"/>
    </row>
    <row r="190" spans="1:41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130"/>
      <c r="AB190" s="132">
        <f>O190-C190</f>
        <v>-53</v>
      </c>
      <c r="AC190" s="129">
        <f>P190-D190</f>
        <v>-220</v>
      </c>
      <c r="AD190" s="129">
        <f>Q190-E190</f>
        <v>-285</v>
      </c>
      <c r="AE190" s="129">
        <f>R190-F190</f>
        <v>-278</v>
      </c>
      <c r="AF190" s="129">
        <f>S190-G190</f>
        <v>-146</v>
      </c>
      <c r="AG190" s="129">
        <f>T190-H190</f>
        <v>51</v>
      </c>
      <c r="AH190" s="129">
        <f>U190-I190</f>
        <v>227</v>
      </c>
      <c r="AI190" s="129">
        <f>V190-J190</f>
        <v>807</v>
      </c>
      <c r="AJ190" s="129">
        <f>W190-K190</f>
        <v>932</v>
      </c>
      <c r="AK190" s="129">
        <f>X190-L190</f>
        <v>681</v>
      </c>
      <c r="AL190" s="129">
        <f>Y190-M190</f>
        <v>577</v>
      </c>
      <c r="AM190" s="129">
        <f>Z190-N190</f>
        <v>523</v>
      </c>
      <c r="AN190" s="130"/>
      <c r="AO190" s="76">
        <f>IF(ISERROR(GETPIVOTDATA("VALUE",'CSS WK pvt'!$I$2,"DT_FILE",AO$8,"CD_CO",AO$6,"TRIM_CAT",TRIM(B190),"TRIM_LINE",A183))=TRUE,0,GETPIVOTDATA("VALUE",'CSS WK pvt'!$I$2,"DT_FILE",AO$8,"CD_CO",AO$6,"TRIM_CAT",TRIM(B190),"TRIM_LINE",A183))</f>
        <v>0</v>
      </c>
    </row>
    <row r="191" spans="1:41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130"/>
      <c r="AB191" s="132">
        <f>O191-C191</f>
        <v>-4</v>
      </c>
      <c r="AC191" s="129">
        <f>P191-D191</f>
        <v>-8</v>
      </c>
      <c r="AD191" s="129">
        <f>Q191-E191</f>
        <v>0</v>
      </c>
      <c r="AE191" s="129">
        <f>R191-F191</f>
        <v>3</v>
      </c>
      <c r="AF191" s="129">
        <f>S191-G191</f>
        <v>8</v>
      </c>
      <c r="AG191" s="129">
        <f>T191-H191</f>
        <v>15</v>
      </c>
      <c r="AH191" s="129">
        <f>U191-I191</f>
        <v>36</v>
      </c>
      <c r="AI191" s="129">
        <f>V191-J191</f>
        <v>57</v>
      </c>
      <c r="AJ191" s="129">
        <f>W191-K191</f>
        <v>54</v>
      </c>
      <c r="AK191" s="129">
        <f>X191-L191</f>
        <v>54</v>
      </c>
      <c r="AL191" s="129">
        <f>Y191-M191</f>
        <v>57</v>
      </c>
      <c r="AM191" s="129">
        <f>Z191-N191</f>
        <v>62</v>
      </c>
      <c r="AN191" s="130"/>
      <c r="AO191" s="76">
        <f>IF(ISERROR(GETPIVOTDATA("VALUE",'CSS WK pvt'!$I$2,"DT_FILE",AO$8,"CD_CO",AO$6,"TRIM_CAT",TRIM(B191),"TRIM_LINE",A183))=TRUE,0,GETPIVOTDATA("VALUE",'CSS WK pvt'!$I$2,"DT_FILE",AO$8,"CD_CO",AO$6,"TRIM_CAT",TRIM(B191),"TRIM_LINE",A183))</f>
        <v>0</v>
      </c>
    </row>
    <row r="192" spans="1:41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130"/>
      <c r="AB192" s="132">
        <f>O192-C192</f>
        <v>4</v>
      </c>
      <c r="AC192" s="129">
        <f>P192-D192</f>
        <v>0</v>
      </c>
      <c r="AD192" s="129">
        <f>Q192-E192</f>
        <v>-2</v>
      </c>
      <c r="AE192" s="129">
        <f>R192-F192</f>
        <v>3</v>
      </c>
      <c r="AF192" s="129">
        <f>S192-G192</f>
        <v>-1</v>
      </c>
      <c r="AG192" s="129">
        <f>T192-H192</f>
        <v>7</v>
      </c>
      <c r="AH192" s="129">
        <f>U192-I192</f>
        <v>10</v>
      </c>
      <c r="AI192" s="129">
        <f>V192-J192</f>
        <v>16</v>
      </c>
      <c r="AJ192" s="129">
        <f>W192-K192</f>
        <v>14</v>
      </c>
      <c r="AK192" s="129">
        <f>X192-L192</f>
        <v>15</v>
      </c>
      <c r="AL192" s="129">
        <f>Y192-M192</f>
        <v>19</v>
      </c>
      <c r="AM192" s="129">
        <f>Z192-N192</f>
        <v>15</v>
      </c>
      <c r="AN192" s="130"/>
      <c r="AO192" s="76">
        <f>IF(ISERROR(GETPIVOTDATA("VALUE",'CSS WK pvt'!$I$2,"DT_FILE",AO$8,"CD_CO",AO$6,"TRIM_CAT",TRIM(B192),"TRIM_LINE",A183))=TRUE,0,GETPIVOTDATA("VALUE",'CSS WK pvt'!$I$2,"DT_FILE",AO$8,"CD_CO",AO$6,"TRIM_CAT",TRIM(B192),"TRIM_LINE",A183))</f>
        <v>0</v>
      </c>
    </row>
    <row r="193" spans="1:41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175">SUM(D184:D192)</f>
        <v>27710</v>
      </c>
      <c r="E193" s="135">
        <f t="shared" si="175"/>
        <v>31627</v>
      </c>
      <c r="F193" s="135">
        <f t="shared" si="175"/>
        <v>32744</v>
      </c>
      <c r="G193" s="135">
        <f t="shared" si="175"/>
        <v>32222</v>
      </c>
      <c r="H193" s="136">
        <f t="shared" si="175"/>
        <v>31418</v>
      </c>
      <c r="I193" s="135">
        <f t="shared" si="175"/>
        <v>32813</v>
      </c>
      <c r="J193" s="136">
        <f t="shared" si="175"/>
        <v>32988</v>
      </c>
      <c r="K193" s="135">
        <f t="shared" si="175"/>
        <v>30276</v>
      </c>
      <c r="L193" s="136">
        <f t="shared" si="175"/>
        <v>27591</v>
      </c>
      <c r="M193" s="136">
        <f t="shared" si="175"/>
        <v>26779</v>
      </c>
      <c r="N193" s="137">
        <f t="shared" si="175"/>
        <v>26686</v>
      </c>
      <c r="O193" s="134">
        <f t="shared" si="175"/>
        <v>23093</v>
      </c>
      <c r="P193" s="136">
        <f t="shared" si="175"/>
        <v>16250</v>
      </c>
      <c r="Q193" s="136">
        <f t="shared" si="175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137"/>
      <c r="AB193" s="134">
        <f t="shared" ref="AB193:AO193" si="176">SUM(AB184:AB192)</f>
        <v>-2181</v>
      </c>
      <c r="AC193" s="136">
        <f t="shared" ref="AC193:AE193" si="177">SUM(AC184:AC192)</f>
        <v>-11460</v>
      </c>
      <c r="AD193" s="136">
        <f t="shared" si="177"/>
        <v>-19165</v>
      </c>
      <c r="AE193" s="136">
        <f t="shared" si="177"/>
        <v>-20457</v>
      </c>
      <c r="AF193" s="136">
        <f t="shared" ref="AF193:AG193" si="178">SUM(AF184:AF192)</f>
        <v>-20072</v>
      </c>
      <c r="AG193" s="136">
        <f t="shared" si="178"/>
        <v>-19303</v>
      </c>
      <c r="AH193" s="136">
        <f t="shared" ref="AH193:AI193" si="179">SUM(AH184:AH192)</f>
        <v>-19663</v>
      </c>
      <c r="AI193" s="136">
        <f t="shared" si="179"/>
        <v>-18332</v>
      </c>
      <c r="AJ193" s="136">
        <f t="shared" ref="AJ193:AK193" si="180">SUM(AJ184:AJ192)</f>
        <v>-14898</v>
      </c>
      <c r="AK193" s="136">
        <f t="shared" si="180"/>
        <v>-13182</v>
      </c>
      <c r="AL193" s="136">
        <f t="shared" ref="AL193:AM193" si="181">SUM(AL184:AL192)</f>
        <v>-11788</v>
      </c>
      <c r="AM193" s="136">
        <f t="shared" si="181"/>
        <v>-11651</v>
      </c>
      <c r="AN193" s="137"/>
      <c r="AO193" s="134">
        <f t="shared" ref="AO193" si="182">SUM(AO184:AO192)</f>
        <v>7250</v>
      </c>
    </row>
    <row r="194" spans="1:41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91"/>
      <c r="AB194" s="92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4"/>
      <c r="AO194" s="92"/>
    </row>
    <row r="195" spans="1:41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127"/>
      <c r="AB195" s="268">
        <f>O195-C195</f>
        <v>4666140.7400000095</v>
      </c>
      <c r="AC195" s="269">
        <f>P195-D195</f>
        <v>21046268.519999996</v>
      </c>
      <c r="AD195" s="269">
        <f>Q195-E195</f>
        <v>16136183.879999995</v>
      </c>
      <c r="AE195" s="269">
        <f>R195-F195</f>
        <v>16882347.129999995</v>
      </c>
      <c r="AF195" s="269">
        <f>S195-G195</f>
        <v>27256055.689999998</v>
      </c>
      <c r="AG195" s="269">
        <f>T195-H195</f>
        <v>33562623.680000007</v>
      </c>
      <c r="AH195" s="269">
        <f>U195-I195</f>
        <v>17966351.370000005</v>
      </c>
      <c r="AI195" s="269">
        <f>V195-J195</f>
        <v>10792691.859999999</v>
      </c>
      <c r="AJ195" s="269">
        <f>W195-K195</f>
        <v>5748113.9899999946</v>
      </c>
      <c r="AK195" s="269">
        <f>X195-L195</f>
        <v>-2655682.3299999982</v>
      </c>
      <c r="AL195" s="269">
        <f>Y195-M195</f>
        <v>6070658.3400000036</v>
      </c>
      <c r="AM195" s="269">
        <f>Z195-N195</f>
        <v>17851878.040000007</v>
      </c>
      <c r="AN195" s="130"/>
      <c r="AO195" s="76">
        <f>IF(ISERROR(GETPIVOTDATA("VALUE",'CSS WK pvt'!$I$2,"DT_FILE",AO$8,"CD_CO",AO$6,"TRIM_CAT",TRIM(B195),"TRIM_LINE",A194))=TRUE,0,GETPIVOTDATA("VALUE",'CSS WK pvt'!$I$2,"DT_FILE",AO$8,"CD_CO",AO$6,"TRIM_CAT",TRIM(B195),"TRIM_LINE",A194))</f>
        <v>0</v>
      </c>
    </row>
    <row r="196" spans="1:41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56">
        <f>AO196</f>
        <v>56913864.350000001</v>
      </c>
      <c r="AA196" s="127"/>
      <c r="AB196" s="268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130"/>
      <c r="AO196" s="76">
        <f>GETPIVOTDATA("VALUE",'CSS ESCO pvt'!$I$3,"DATE_FILE",$AO$8,"COMPANY",$AO$6,"TRIM_CAT","Residential-GRID","TRIM_LINE",A194)</f>
        <v>56913864.350000001</v>
      </c>
    </row>
    <row r="197" spans="1:41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f>Z195-Z196</f>
        <v>64993380.649999999</v>
      </c>
      <c r="AA197" s="127"/>
      <c r="AB197" s="268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130"/>
      <c r="AO197" s="76"/>
    </row>
    <row r="198" spans="1:41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127"/>
      <c r="AB198" s="268">
        <f>O198-C198</f>
        <v>-770913.0700000003</v>
      </c>
      <c r="AC198" s="269">
        <f>P198-D198</f>
        <v>892945.59999999963</v>
      </c>
      <c r="AD198" s="269">
        <f>Q198-E198</f>
        <v>274594.58999999985</v>
      </c>
      <c r="AE198" s="269">
        <f>R198-F198</f>
        <v>78385.849999999627</v>
      </c>
      <c r="AF198" s="269">
        <f>S198-G198</f>
        <v>1468959.3499999996</v>
      </c>
      <c r="AG198" s="269">
        <f>T198-H198</f>
        <v>1006775.5800000001</v>
      </c>
      <c r="AH198" s="269">
        <f>U198-I198</f>
        <v>-164438.68999999948</v>
      </c>
      <c r="AI198" s="269">
        <f>V198-J198</f>
        <v>-329924.84999999963</v>
      </c>
      <c r="AJ198" s="269">
        <f>W198-K198</f>
        <v>-548933.72000000067</v>
      </c>
      <c r="AK198" s="269">
        <f>X198-L198</f>
        <v>-1699626.2799999993</v>
      </c>
      <c r="AL198" s="269">
        <f>Y198-M198</f>
        <v>-416165.1099999994</v>
      </c>
      <c r="AM198" s="269">
        <f>Z198-N198</f>
        <v>1420814.9600000009</v>
      </c>
      <c r="AN198" s="130"/>
      <c r="AO198" s="76">
        <f>IF(ISERROR(GETPIVOTDATA("VALUE",'CSS WK pvt'!$I$2,"DT_FILE",AO$8,"CD_CO",AO$6,"TRIM_CAT",TRIM(B198),"TRIM_LINE",A194))=TRUE,0,GETPIVOTDATA("VALUE",'CSS WK pvt'!$I$2,"DT_FILE",AO$8,"CD_CO",AO$6,"TRIM_CAT",TRIM(B198),"TRIM_LINE",A194))</f>
        <v>0</v>
      </c>
    </row>
    <row r="199" spans="1:41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56">
        <f>AO199</f>
        <v>5967843.9900000002</v>
      </c>
      <c r="AA199" s="127"/>
      <c r="AB199" s="268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130"/>
      <c r="AO199" s="76">
        <f>GETPIVOTDATA("VALUE",'CSS ESCO pvt'!$I$3,"DATE_FILE",$AO$8,"COMPANY",$AO$6,"TRIM_CAT","Low Income Residential-GRID","TRIM_LINE",A194)</f>
        <v>5967843.9900000002</v>
      </c>
    </row>
    <row r="200" spans="1:41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f>Z198-Z199</f>
        <v>6859436.0099999998</v>
      </c>
      <c r="AA200" s="127"/>
      <c r="AB200" s="268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130"/>
      <c r="AO200" s="76"/>
    </row>
    <row r="201" spans="1:41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127"/>
      <c r="AB201" s="268">
        <f>O201-C201</f>
        <v>-1237633.7199999988</v>
      </c>
      <c r="AC201" s="269">
        <f>P201-D201</f>
        <v>1156631.1700000018</v>
      </c>
      <c r="AD201" s="269">
        <f>Q201-E201</f>
        <v>-485635.69000000134</v>
      </c>
      <c r="AE201" s="269">
        <f>R201-F201</f>
        <v>-762306.05999999866</v>
      </c>
      <c r="AF201" s="269">
        <f>S201-G201</f>
        <v>1613141.7899999991</v>
      </c>
      <c r="AG201" s="269">
        <f>T201-H201</f>
        <v>1127608.1799999997</v>
      </c>
      <c r="AH201" s="269">
        <f>U201-I201</f>
        <v>180016.48999999836</v>
      </c>
      <c r="AI201" s="269">
        <f>V201-J201</f>
        <v>197587.1099999994</v>
      </c>
      <c r="AJ201" s="269">
        <f>W201-K201</f>
        <v>-777328.1799999997</v>
      </c>
      <c r="AK201" s="269">
        <f>X201-L201</f>
        <v>-3849436.6999999993</v>
      </c>
      <c r="AL201" s="269">
        <f>Y201-M201</f>
        <v>-718658.14999999851</v>
      </c>
      <c r="AM201" s="269">
        <f>Z201-N201</f>
        <v>1695072.1799999997</v>
      </c>
      <c r="AN201" s="130"/>
      <c r="AO201" s="76">
        <f>IF(ISERROR(GETPIVOTDATA("VALUE",'CSS WK pvt'!$I$2,"DT_FILE",AO$8,"CD_CO",AO$6,"TRIM_CAT",TRIM(B201),"TRIM_LINE",A194))=TRUE,0,GETPIVOTDATA("VALUE",'CSS WK pvt'!$I$2,"DT_FILE",AO$8,"CD_CO",AO$6,"TRIM_CAT",TRIM(B201),"TRIM_LINE",A194))</f>
        <v>0</v>
      </c>
    </row>
    <row r="202" spans="1:41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127"/>
      <c r="AB202" s="268">
        <f>O202-C202</f>
        <v>-847629.77999999747</v>
      </c>
      <c r="AC202" s="269">
        <f>P202-D202</f>
        <v>1464686.3699999973</v>
      </c>
      <c r="AD202" s="269">
        <f>Q202-E202</f>
        <v>-313821.73000000045</v>
      </c>
      <c r="AE202" s="269">
        <f>R202-F202</f>
        <v>-149832.85000000149</v>
      </c>
      <c r="AF202" s="269">
        <f>S202-G202</f>
        <v>2022754.7600000016</v>
      </c>
      <c r="AG202" s="269">
        <f>T202-H202</f>
        <v>3887118</v>
      </c>
      <c r="AH202" s="269">
        <f>U202-I202</f>
        <v>2095683.879999999</v>
      </c>
      <c r="AI202" s="269">
        <f>V202-J202</f>
        <v>529220.6799999997</v>
      </c>
      <c r="AJ202" s="269">
        <f>W202-K202</f>
        <v>-3447.160000000149</v>
      </c>
      <c r="AK202" s="269">
        <f>X202-L202</f>
        <v>-3913878.3599999994</v>
      </c>
      <c r="AL202" s="269">
        <f>Y202-M202</f>
        <v>-152101.83999999985</v>
      </c>
      <c r="AM202" s="269">
        <f>Z202-N202</f>
        <v>3318352.5500000007</v>
      </c>
      <c r="AN202" s="130"/>
      <c r="AO202" s="76">
        <f>IF(ISERROR(GETPIVOTDATA("VALUE",'CSS WK pvt'!$I$2,"DT_FILE",AO$8,"CD_CO",AO$6,"TRIM_CAT",TRIM(B202),"TRIM_LINE",A194))=TRUE,0,GETPIVOTDATA("VALUE",'CSS WK pvt'!$I$2,"DT_FILE",AO$8,"CD_CO",AO$6,"TRIM_CAT",TRIM(B202),"TRIM_LINE",A194))</f>
        <v>0</v>
      </c>
    </row>
    <row r="203" spans="1:41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127"/>
      <c r="AB203" s="268">
        <f>O203-C203</f>
        <v>-2933341.4900000021</v>
      </c>
      <c r="AC203" s="269">
        <f>P203-D203</f>
        <v>521156.38999999315</v>
      </c>
      <c r="AD203" s="269">
        <f>Q203-E203</f>
        <v>5034524.09</v>
      </c>
      <c r="AE203" s="269">
        <f>R203-F203</f>
        <v>-1574775.1599999964</v>
      </c>
      <c r="AF203" s="269">
        <f>S203-G203</f>
        <v>6214761.0399999991</v>
      </c>
      <c r="AG203" s="269">
        <f>T203-H203</f>
        <v>4478163.3699999973</v>
      </c>
      <c r="AH203" s="269">
        <f>U203-I203</f>
        <v>1370185.2899999991</v>
      </c>
      <c r="AI203" s="269">
        <f>V203-J203</f>
        <v>4116295.0100000016</v>
      </c>
      <c r="AJ203" s="269">
        <f>W203-K203</f>
        <v>641558.55999999866</v>
      </c>
      <c r="AK203" s="269">
        <f>X203-L203</f>
        <v>-5512174.8200000003</v>
      </c>
      <c r="AL203" s="269">
        <f>Y203-M203</f>
        <v>4679976.3599999994</v>
      </c>
      <c r="AM203" s="269">
        <f>Z203-N203</f>
        <v>3427856.6499999985</v>
      </c>
      <c r="AN203" s="130"/>
      <c r="AO203" s="76">
        <f>IF(ISERROR(GETPIVOTDATA("VALUE",'CSS WK pvt'!$I$2,"DT_FILE",AO$8,"CD_CO",AO$6,"TRIM_CAT",TRIM(B203),"TRIM_LINE",A194))=TRUE,0,GETPIVOTDATA("VALUE",'CSS WK pvt'!$I$2,"DT_FILE",AO$8,"CD_CO",AO$6,"TRIM_CAT",TRIM(B203),"TRIM_LINE",A194))</f>
        <v>0</v>
      </c>
    </row>
    <row r="204" spans="1:41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O204" si="183">SUM(D195:D203)</f>
        <v>164645396.68000001</v>
      </c>
      <c r="E204" s="264">
        <f t="shared" si="183"/>
        <v>148639368.86000001</v>
      </c>
      <c r="F204" s="265">
        <f t="shared" si="183"/>
        <v>163637832.09</v>
      </c>
      <c r="G204" s="264">
        <f t="shared" si="183"/>
        <v>193206163.37000003</v>
      </c>
      <c r="H204" s="265">
        <f t="shared" si="183"/>
        <v>209921264.19</v>
      </c>
      <c r="I204" s="264">
        <f t="shared" si="183"/>
        <v>185466437.66</v>
      </c>
      <c r="J204" s="265">
        <f t="shared" si="183"/>
        <v>154105813.19</v>
      </c>
      <c r="K204" s="264">
        <f t="shared" si="183"/>
        <v>166198773.50999999</v>
      </c>
      <c r="L204" s="265">
        <f t="shared" si="183"/>
        <v>211692532.49000001</v>
      </c>
      <c r="M204" s="265">
        <f t="shared" si="183"/>
        <v>224399775.39999998</v>
      </c>
      <c r="N204" s="266">
        <f t="shared" si="183"/>
        <v>208008990.61999997</v>
      </c>
      <c r="O204" s="263">
        <f t="shared" si="183"/>
        <v>191683967.98000002</v>
      </c>
      <c r="P204" s="265">
        <f t="shared" si="183"/>
        <v>189727084.72999999</v>
      </c>
      <c r="Q204" s="265">
        <f t="shared" si="183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145"/>
      <c r="AB204" s="270">
        <f t="shared" si="183"/>
        <v>-1123377.3199999891</v>
      </c>
      <c r="AC204" s="271">
        <f t="shared" si="183"/>
        <v>25081688.04999999</v>
      </c>
      <c r="AD204" s="271">
        <f t="shared" ref="AD204:AE204" si="184">SUM(AD195:AD203)</f>
        <v>20645845.139999993</v>
      </c>
      <c r="AE204" s="271">
        <f t="shared" si="184"/>
        <v>14473818.91</v>
      </c>
      <c r="AF204" s="271">
        <f t="shared" ref="AF204:AG204" si="185">SUM(AF195:AF203)</f>
        <v>38575672.629999995</v>
      </c>
      <c r="AG204" s="271">
        <f t="shared" si="185"/>
        <v>44062288.810000002</v>
      </c>
      <c r="AH204" s="271">
        <f t="shared" ref="AH204:AI204" si="186">SUM(AH195:AH203)</f>
        <v>21447798.340000004</v>
      </c>
      <c r="AI204" s="271">
        <f t="shared" si="186"/>
        <v>15305869.810000001</v>
      </c>
      <c r="AJ204" s="271">
        <f t="shared" ref="AJ204:AK204" si="187">SUM(AJ195:AJ203)</f>
        <v>5059963.4899999928</v>
      </c>
      <c r="AK204" s="271">
        <f t="shared" si="187"/>
        <v>-17630798.489999995</v>
      </c>
      <c r="AL204" s="271">
        <f t="shared" ref="AL204:AM204" si="188">SUM(AL195:AL203)</f>
        <v>9463709.6000000052</v>
      </c>
      <c r="AM204" s="271">
        <f t="shared" si="188"/>
        <v>27713974.380000006</v>
      </c>
      <c r="AN204" s="141"/>
      <c r="AO204" s="101">
        <f t="shared" ref="AO204" si="189">SUM(AO195:AO203)</f>
        <v>62881708.340000004</v>
      </c>
    </row>
    <row r="205" spans="1:41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105"/>
      <c r="AB205" s="106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8"/>
      <c r="AO205" s="106"/>
    </row>
    <row r="206" spans="1:41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Z211" si="190">(D98+D195+E130-E98-E195)/(D98+D195+E130-E195)</f>
        <v>0.48844564303899474</v>
      </c>
      <c r="F206" s="210">
        <f t="shared" si="190"/>
        <v>0.47172473383620184</v>
      </c>
      <c r="G206" s="210">
        <f t="shared" si="190"/>
        <v>0.51905484024697013</v>
      </c>
      <c r="H206" s="211">
        <f t="shared" si="190"/>
        <v>0.54236372819462586</v>
      </c>
      <c r="I206" s="210">
        <f t="shared" si="190"/>
        <v>0.52378974332454564</v>
      </c>
      <c r="J206" s="211">
        <f t="shared" si="190"/>
        <v>0.50431756682942308</v>
      </c>
      <c r="K206" s="210">
        <f t="shared" si="190"/>
        <v>0.42353220876551917</v>
      </c>
      <c r="L206" s="211">
        <f t="shared" si="190"/>
        <v>0.47197772241997021</v>
      </c>
      <c r="M206" s="211">
        <f t="shared" si="190"/>
        <v>0.52798482272454106</v>
      </c>
      <c r="N206" s="212">
        <f t="shared" si="190"/>
        <v>0.48255149920616758</v>
      </c>
      <c r="O206" s="213">
        <f t="shared" si="190"/>
        <v>0.46277878057248784</v>
      </c>
      <c r="P206" s="211">
        <f t="shared" si="190"/>
        <v>0.44683091305740175</v>
      </c>
      <c r="Q206" s="211">
        <f t="shared" si="190"/>
        <v>0.41958139580149129</v>
      </c>
      <c r="R206" s="211">
        <f t="shared" si="190"/>
        <v>0.41099957193116304</v>
      </c>
      <c r="S206" s="211">
        <f t="shared" si="190"/>
        <v>0.45010647658336489</v>
      </c>
      <c r="T206" s="211">
        <f t="shared" si="190"/>
        <v>0.47179039678237877</v>
      </c>
      <c r="U206" s="211">
        <f t="shared" si="190"/>
        <v>0.44183112916040673</v>
      </c>
      <c r="V206" s="211">
        <f t="shared" si="190"/>
        <v>0.37241314028959871</v>
      </c>
      <c r="W206" s="211">
        <f t="shared" si="190"/>
        <v>0.40823309520465401</v>
      </c>
      <c r="X206" s="211">
        <f t="shared" si="190"/>
        <v>0.37335596732146065</v>
      </c>
      <c r="Y206" s="211">
        <f t="shared" si="190"/>
        <v>0.38800719427594715</v>
      </c>
      <c r="Z206" s="211">
        <f t="shared" si="190"/>
        <v>0.38711047596755832</v>
      </c>
      <c r="AA206" s="211"/>
      <c r="AB206" s="132"/>
      <c r="AC206" s="211">
        <f>P206-D206</f>
        <v>-6.1502946242645962E-2</v>
      </c>
      <c r="AD206" s="211">
        <f>Q206-E206</f>
        <v>-6.8864247237503451E-2</v>
      </c>
      <c r="AE206" s="211">
        <f>R206-F206</f>
        <v>-6.0725161905038794E-2</v>
      </c>
      <c r="AF206" s="211">
        <f>S206-G206</f>
        <v>-6.8948363663605239E-2</v>
      </c>
      <c r="AG206" s="211">
        <f>T206-H206</f>
        <v>-7.0573331412247087E-2</v>
      </c>
      <c r="AH206" s="211">
        <f>U206-I206</f>
        <v>-8.195861416413891E-2</v>
      </c>
      <c r="AI206" s="211">
        <f>V206-J206</f>
        <v>-0.13190442653982437</v>
      </c>
      <c r="AJ206" s="211">
        <f>W206-K206</f>
        <v>-1.5299113560865163E-2</v>
      </c>
      <c r="AK206" s="211">
        <f>X206-L206</f>
        <v>-9.8621755098509567E-2</v>
      </c>
      <c r="AL206" s="211">
        <f>Y206-M206</f>
        <v>-0.1399776284485939</v>
      </c>
      <c r="AM206" s="211">
        <f>Z206-N206</f>
        <v>-9.5441023238609257E-2</v>
      </c>
      <c r="AN206" s="130"/>
      <c r="AO206" s="76">
        <f>IF(ISERROR(GETPIVOTDATA("VALUE",'CRS WK pvt'!$I$2,"DT_FILE",AO$8,"CD_CO",AO$6,"TRIM_CAT",TRIM(B206),"TRIM_LINE",A205))=TRUE,0,GETPIVOTDATA("VALUE",'CRS WK pvt'!$I$2,"DT_FILE",AO$8,"CD_CO",AO$6,"TRIM_CAT",TRIM(B206),"TRIM_LINE",A205))</f>
        <v>0</v>
      </c>
    </row>
    <row r="207" spans="1:41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97">
        <f t="shared" si="190"/>
        <v>0.40635778841927667</v>
      </c>
      <c r="Y207" s="297">
        <f t="shared" si="190"/>
        <v>0.40328192408441055</v>
      </c>
      <c r="Z207" s="297">
        <f t="shared" si="190"/>
        <v>0.41086478133420329</v>
      </c>
      <c r="AA207" s="211"/>
      <c r="AB207" s="132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130"/>
      <c r="AO207" s="279"/>
    </row>
    <row r="208" spans="1:41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97">
        <f t="shared" si="190"/>
        <v>0.34421685793825185</v>
      </c>
      <c r="Y208" s="297">
        <f t="shared" si="190"/>
        <v>0.37510379357791995</v>
      </c>
      <c r="Z208" s="297">
        <f t="shared" si="190"/>
        <v>0.36681902671387451</v>
      </c>
      <c r="AA208" s="211"/>
      <c r="AB208" s="132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130"/>
      <c r="AO208" s="279"/>
    </row>
    <row r="209" spans="1:41" s="71" customFormat="1" x14ac:dyDescent="0.35">
      <c r="A209" s="171"/>
      <c r="B209" s="72" t="s">
        <v>38</v>
      </c>
      <c r="C209" s="132"/>
      <c r="D209" s="210">
        <f t="shared" ref="D209:Z209" si="191">(C101+C198+D133-D101-D198)/(C101+C198+D133-D198)</f>
        <v>0.16964694494341612</v>
      </c>
      <c r="E209" s="210">
        <f t="shared" si="191"/>
        <v>0.15796110330007282</v>
      </c>
      <c r="F209" s="210">
        <f t="shared" si="191"/>
        <v>0.14863344575139331</v>
      </c>
      <c r="G209" s="210">
        <f t="shared" si="191"/>
        <v>0.15234430332129478</v>
      </c>
      <c r="H209" s="211">
        <f t="shared" si="191"/>
        <v>0.15809233715907064</v>
      </c>
      <c r="I209" s="210">
        <f t="shared" si="191"/>
        <v>0.15612602165117517</v>
      </c>
      <c r="J209" s="211">
        <f t="shared" si="191"/>
        <v>0.16024806450659043</v>
      </c>
      <c r="K209" s="210">
        <f t="shared" si="191"/>
        <v>0.11720664528128168</v>
      </c>
      <c r="L209" s="211">
        <f t="shared" si="191"/>
        <v>0.13259983328284422</v>
      </c>
      <c r="M209" s="211">
        <f t="shared" si="191"/>
        <v>0.15336864960550226</v>
      </c>
      <c r="N209" s="212">
        <f t="shared" si="191"/>
        <v>0.13550663080192921</v>
      </c>
      <c r="O209" s="213">
        <f t="shared" si="191"/>
        <v>0.13798706347785211</v>
      </c>
      <c r="P209" s="211">
        <f t="shared" si="191"/>
        <v>6.6743845583029413E-2</v>
      </c>
      <c r="Q209" s="211">
        <f t="shared" si="191"/>
        <v>0.14649002688010945</v>
      </c>
      <c r="R209" s="211">
        <f t="shared" si="191"/>
        <v>0.13414503084739013</v>
      </c>
      <c r="S209" s="211">
        <f t="shared" si="191"/>
        <v>6.9719029863303403E-2</v>
      </c>
      <c r="T209" s="211">
        <f t="shared" si="191"/>
        <v>0.14542189940273351</v>
      </c>
      <c r="U209" s="211">
        <f t="shared" si="191"/>
        <v>0.14760441353409698</v>
      </c>
      <c r="V209" s="211">
        <f t="shared" si="191"/>
        <v>0.16097462372325697</v>
      </c>
      <c r="W209" s="211">
        <f t="shared" si="191"/>
        <v>5.4606202917977804E-2</v>
      </c>
      <c r="X209" s="211">
        <f t="shared" si="191"/>
        <v>7.3181428548666105E-2</v>
      </c>
      <c r="Y209" s="211">
        <f t="shared" si="191"/>
        <v>0.11988544995235161</v>
      </c>
      <c r="Z209" s="211">
        <f t="shared" si="191"/>
        <v>6.6743472167424073E-2</v>
      </c>
      <c r="AA209" s="211"/>
      <c r="AB209" s="132"/>
      <c r="AC209" s="211">
        <f>P209-D209</f>
        <v>-0.1029030993603867</v>
      </c>
      <c r="AD209" s="211">
        <f>Q209-E209</f>
        <v>-1.1471076419963366E-2</v>
      </c>
      <c r="AE209" s="211">
        <f>R209-F209</f>
        <v>-1.4488414904003183E-2</v>
      </c>
      <c r="AF209" s="211">
        <f>S209-G209</f>
        <v>-8.262527345799138E-2</v>
      </c>
      <c r="AG209" s="211">
        <f>T209-H209</f>
        <v>-1.2670437756337138E-2</v>
      </c>
      <c r="AH209" s="211">
        <f>U209-I209</f>
        <v>-8.5216081170781943E-3</v>
      </c>
      <c r="AI209" s="211">
        <f>V209-J209</f>
        <v>7.2655921666653356E-4</v>
      </c>
      <c r="AJ209" s="211">
        <f>W209-K209</f>
        <v>-6.2600442363303865E-2</v>
      </c>
      <c r="AK209" s="211">
        <f>X209-L209</f>
        <v>-5.9418404734178115E-2</v>
      </c>
      <c r="AL209" s="211">
        <f>Y209-M209</f>
        <v>-3.348319965315065E-2</v>
      </c>
      <c r="AM209" s="211">
        <f>Z209-N209</f>
        <v>-6.8763158634505134E-2</v>
      </c>
      <c r="AN209" s="130"/>
      <c r="AO209" s="76">
        <f>IF(ISERROR(GETPIVOTDATA("VALUE",'CRS WK pvt'!$I$2,"DT_FILE",AO$8,"CD_CO",AO$6,"TRIM_CAT",TRIM(B209),"TRIM_LINE",A205))=TRUE,0,GETPIVOTDATA("VALUE",'CRS WK pvt'!$I$2,"DT_FILE",AO$8,"CD_CO",AO$6,"TRIM_CAT",TRIM(B209),"TRIM_LINE",A205))</f>
        <v>0</v>
      </c>
    </row>
    <row r="210" spans="1:41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97">
        <f t="shared" si="190"/>
        <v>5.379573567328224E-2</v>
      </c>
      <c r="Y210" s="297">
        <f t="shared" si="190"/>
        <v>0.14659139668786153</v>
      </c>
      <c r="Z210" s="297">
        <f t="shared" si="190"/>
        <v>8.0726561774227351E-2</v>
      </c>
      <c r="AA210" s="211"/>
      <c r="AB210" s="132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130"/>
      <c r="AO210" s="279"/>
    </row>
    <row r="211" spans="1:41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97">
        <f t="shared" si="190"/>
        <v>8.5282832092865385E-2</v>
      </c>
      <c r="Y211" s="297">
        <f t="shared" si="190"/>
        <v>0.10201925455023164</v>
      </c>
      <c r="Z211" s="297">
        <f t="shared" si="190"/>
        <v>5.7472414277159961E-2</v>
      </c>
      <c r="AA211" s="211"/>
      <c r="AB211" s="132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130"/>
      <c r="AO211" s="279"/>
    </row>
    <row r="212" spans="1:41" s="71" customFormat="1" x14ac:dyDescent="0.35">
      <c r="A212" s="171"/>
      <c r="B212" s="72" t="s">
        <v>39</v>
      </c>
      <c r="C212" s="132"/>
      <c r="D212" s="210">
        <f t="shared" ref="D212:Z212" si="192">(C104+C201+D136-D104-D201)/(C104+C201+D136-D201)</f>
        <v>0.78614974426539397</v>
      </c>
      <c r="E212" s="210">
        <f t="shared" si="192"/>
        <v>0.81423396240345225</v>
      </c>
      <c r="F212" s="210">
        <f t="shared" si="192"/>
        <v>0.79251563294324057</v>
      </c>
      <c r="G212" s="210">
        <f t="shared" si="192"/>
        <v>0.80402139759511881</v>
      </c>
      <c r="H212" s="211">
        <f t="shared" si="192"/>
        <v>0.80337875881114551</v>
      </c>
      <c r="I212" s="210">
        <f t="shared" si="192"/>
        <v>0.79606860911024213</v>
      </c>
      <c r="J212" s="211">
        <f t="shared" si="192"/>
        <v>0.7993062522406823</v>
      </c>
      <c r="K212" s="210">
        <f t="shared" si="192"/>
        <v>0.73402703735626973</v>
      </c>
      <c r="L212" s="211">
        <f t="shared" si="192"/>
        <v>0.75397767158147699</v>
      </c>
      <c r="M212" s="211">
        <f t="shared" si="192"/>
        <v>0.80981538346930215</v>
      </c>
      <c r="N212" s="212">
        <f t="shared" si="192"/>
        <v>0.77767454602502839</v>
      </c>
      <c r="O212" s="213">
        <f t="shared" si="192"/>
        <v>0.75491020110147367</v>
      </c>
      <c r="P212" s="211">
        <f t="shared" si="192"/>
        <v>0.63614389462160736</v>
      </c>
      <c r="Q212" s="211">
        <f t="shared" si="192"/>
        <v>0.67082235779258481</v>
      </c>
      <c r="R212" s="211">
        <f t="shared" si="192"/>
        <v>0.64671500178752495</v>
      </c>
      <c r="S212" s="211">
        <f t="shared" si="192"/>
        <v>0.66533755909971382</v>
      </c>
      <c r="T212" s="211">
        <f t="shared" si="192"/>
        <v>0.68314973967820447</v>
      </c>
      <c r="U212" s="211">
        <f t="shared" si="192"/>
        <v>0.69822824861777122</v>
      </c>
      <c r="V212" s="211">
        <f t="shared" si="192"/>
        <v>0.70223389315181994</v>
      </c>
      <c r="W212" s="211">
        <f t="shared" si="192"/>
        <v>0.67256491304103072</v>
      </c>
      <c r="X212" s="211">
        <f t="shared" si="192"/>
        <v>0.64684279406888101</v>
      </c>
      <c r="Y212" s="211">
        <f t="shared" si="192"/>
        <v>0.64723758392948882</v>
      </c>
      <c r="Z212" s="211">
        <f t="shared" si="192"/>
        <v>0.65195824699315907</v>
      </c>
      <c r="AA212" s="211"/>
      <c r="AB212" s="132"/>
      <c r="AC212" s="211">
        <f>P212-D212</f>
        <v>-0.1500058496437866</v>
      </c>
      <c r="AD212" s="211">
        <f>Q212-E212</f>
        <v>-0.14341160461086744</v>
      </c>
      <c r="AE212" s="211">
        <f>R212-F212</f>
        <v>-0.14580063115571562</v>
      </c>
      <c r="AF212" s="211">
        <f>S212-G212</f>
        <v>-0.138683838495405</v>
      </c>
      <c r="AG212" s="211">
        <f>T212-H212</f>
        <v>-0.12022901913294104</v>
      </c>
      <c r="AH212" s="211">
        <f>U212-I212</f>
        <v>-9.7840360492470912E-2</v>
      </c>
      <c r="AI212" s="211">
        <f>V212-J212</f>
        <v>-9.7072359088862359E-2</v>
      </c>
      <c r="AJ212" s="211">
        <f>W212-K212</f>
        <v>-6.1462124315239008E-2</v>
      </c>
      <c r="AK212" s="211">
        <f>X212-L212</f>
        <v>-0.10713487751259598</v>
      </c>
      <c r="AL212" s="211">
        <f>Y212-M212</f>
        <v>-0.16257779953981333</v>
      </c>
      <c r="AM212" s="211">
        <f>Z212-N212</f>
        <v>-0.12571629903186932</v>
      </c>
      <c r="AN212" s="130"/>
      <c r="AO212" s="76">
        <f>IF(ISERROR(GETPIVOTDATA("VALUE",'CRS WK pvt'!$I$2,"DT_FILE",AO$8,"CD_CO",AO$6,"TRIM_CAT",TRIM(B212),"TRIM_LINE",A205))=TRUE,0,GETPIVOTDATA("VALUE",'CRS WK pvt'!$I$2,"DT_FILE",AO$8,"CD_CO",AO$6,"TRIM_CAT",TRIM(B212),"TRIM_LINE",A205))</f>
        <v>0</v>
      </c>
    </row>
    <row r="213" spans="1:41" s="71" customFormat="1" x14ac:dyDescent="0.35">
      <c r="A213" s="171"/>
      <c r="B213" s="72" t="s">
        <v>40</v>
      </c>
      <c r="C213" s="132"/>
      <c r="D213" s="210">
        <f t="shared" ref="D213:Z213" si="193">(C105+C202+D137-D105-D202)/(C105+C202+D137-D202)</f>
        <v>0.83133147084208825</v>
      </c>
      <c r="E213" s="210">
        <f t="shared" si="193"/>
        <v>0.85655724191658988</v>
      </c>
      <c r="F213" s="210">
        <f t="shared" si="193"/>
        <v>0.8293378896821002</v>
      </c>
      <c r="G213" s="210">
        <f t="shared" si="193"/>
        <v>0.84054330431992463</v>
      </c>
      <c r="H213" s="211">
        <f t="shared" si="193"/>
        <v>0.83766601294117959</v>
      </c>
      <c r="I213" s="210">
        <f t="shared" si="193"/>
        <v>0.83624075064831471</v>
      </c>
      <c r="J213" s="211">
        <f t="shared" si="193"/>
        <v>0.82951589456217611</v>
      </c>
      <c r="K213" s="210">
        <f t="shared" si="193"/>
        <v>0.79381404379861731</v>
      </c>
      <c r="L213" s="211">
        <f t="shared" si="193"/>
        <v>0.78724035925305125</v>
      </c>
      <c r="M213" s="211">
        <f t="shared" si="193"/>
        <v>0.85206280582654104</v>
      </c>
      <c r="N213" s="212">
        <f t="shared" si="193"/>
        <v>0.82373606058347715</v>
      </c>
      <c r="O213" s="213">
        <f t="shared" si="193"/>
        <v>0.81061422215078127</v>
      </c>
      <c r="P213" s="211">
        <f t="shared" si="193"/>
        <v>0.68454730355128102</v>
      </c>
      <c r="Q213" s="211">
        <f t="shared" si="193"/>
        <v>0.73118418079300751</v>
      </c>
      <c r="R213" s="211">
        <f t="shared" si="193"/>
        <v>0.70364209074641615</v>
      </c>
      <c r="S213" s="211">
        <f t="shared" si="193"/>
        <v>0.7886438588463841</v>
      </c>
      <c r="T213" s="211">
        <f t="shared" si="193"/>
        <v>0.8051190335196956</v>
      </c>
      <c r="U213" s="211">
        <f t="shared" si="193"/>
        <v>0.79153096950841573</v>
      </c>
      <c r="V213" s="211">
        <f t="shared" si="193"/>
        <v>0.77930301432142635</v>
      </c>
      <c r="W213" s="211">
        <f t="shared" si="193"/>
        <v>0.78357989119887894</v>
      </c>
      <c r="X213" s="211">
        <f t="shared" si="193"/>
        <v>0.73980902855435182</v>
      </c>
      <c r="Y213" s="211">
        <f t="shared" si="193"/>
        <v>0.71789452422410316</v>
      </c>
      <c r="Z213" s="211">
        <f t="shared" si="193"/>
        <v>0.7213473987734943</v>
      </c>
      <c r="AA213" s="211"/>
      <c r="AB213" s="132"/>
      <c r="AC213" s="211">
        <f>P213-D213</f>
        <v>-0.14678416729080723</v>
      </c>
      <c r="AD213" s="211">
        <f>Q213-E213</f>
        <v>-0.12537306112358237</v>
      </c>
      <c r="AE213" s="211">
        <f>R213-F213</f>
        <v>-0.12569579893568406</v>
      </c>
      <c r="AF213" s="211">
        <f>S213-G213</f>
        <v>-5.1899445473540529E-2</v>
      </c>
      <c r="AG213" s="211">
        <f>T213-H213</f>
        <v>-3.254697942148399E-2</v>
      </c>
      <c r="AH213" s="211">
        <f>U213-I213</f>
        <v>-4.4709781139898985E-2</v>
      </c>
      <c r="AI213" s="211">
        <f>V213-J213</f>
        <v>-5.0212880240749769E-2</v>
      </c>
      <c r="AJ213" s="211">
        <f>W213-K213</f>
        <v>-1.0234152599738366E-2</v>
      </c>
      <c r="AK213" s="211">
        <f>X213-L213</f>
        <v>-4.7431330698699425E-2</v>
      </c>
      <c r="AL213" s="211">
        <f>Y213-M213</f>
        <v>-0.13416828160243788</v>
      </c>
      <c r="AM213" s="211">
        <f>Z213-N213</f>
        <v>-0.10238866180998285</v>
      </c>
      <c r="AN213" s="130"/>
      <c r="AO213" s="76">
        <f>IF(ISERROR(GETPIVOTDATA("VALUE",'CRS WK pvt'!$I$2,"DT_FILE",AO$8,"CD_CO",AO$6,"TRIM_CAT",TRIM(B213),"TRIM_LINE",A205))=TRUE,0,GETPIVOTDATA("VALUE",'CRS WK pvt'!$I$2,"DT_FILE",AO$8,"CD_CO",AO$6,"TRIM_CAT",TRIM(B213),"TRIM_LINE",A205))</f>
        <v>0</v>
      </c>
    </row>
    <row r="214" spans="1:41" s="71" customFormat="1" x14ac:dyDescent="0.35">
      <c r="A214" s="171"/>
      <c r="B214" s="72" t="s">
        <v>41</v>
      </c>
      <c r="C214" s="132"/>
      <c r="D214" s="210">
        <f t="shared" ref="D214:Z214" si="194">(C106+C203+D138-D106-D203)/(C106+C203+D138-D203)</f>
        <v>0.85288789492434613</v>
      </c>
      <c r="E214" s="210">
        <f t="shared" si="194"/>
        <v>0.85922293142760109</v>
      </c>
      <c r="F214" s="210">
        <f t="shared" si="194"/>
        <v>0.83651896881154297</v>
      </c>
      <c r="G214" s="210">
        <f t="shared" si="194"/>
        <v>0.86192073187901386</v>
      </c>
      <c r="H214" s="211">
        <f t="shared" si="194"/>
        <v>0.84850253094815031</v>
      </c>
      <c r="I214" s="210">
        <f t="shared" si="194"/>
        <v>0.84358349188611859</v>
      </c>
      <c r="J214" s="211">
        <f t="shared" si="194"/>
        <v>0.87859965378669802</v>
      </c>
      <c r="K214" s="210">
        <f t="shared" si="194"/>
        <v>0.79942619476121513</v>
      </c>
      <c r="L214" s="211">
        <f t="shared" si="194"/>
        <v>0.83943597367875455</v>
      </c>
      <c r="M214" s="211">
        <f t="shared" si="194"/>
        <v>0.83939085313547823</v>
      </c>
      <c r="N214" s="212">
        <f t="shared" si="194"/>
        <v>0.80393213639382288</v>
      </c>
      <c r="O214" s="213">
        <f t="shared" si="194"/>
        <v>0.79749715048140346</v>
      </c>
      <c r="P214" s="211">
        <f t="shared" si="194"/>
        <v>0.75242218762138413</v>
      </c>
      <c r="Q214" s="211">
        <f t="shared" si="194"/>
        <v>0.72758485943767259</v>
      </c>
      <c r="R214" s="211">
        <f t="shared" si="194"/>
        <v>0.73802474539627738</v>
      </c>
      <c r="S214" s="211">
        <f t="shared" si="194"/>
        <v>0.75601795555316198</v>
      </c>
      <c r="T214" s="211">
        <f t="shared" si="194"/>
        <v>0.76777521555268369</v>
      </c>
      <c r="U214" s="211">
        <f t="shared" si="194"/>
        <v>0.79873440134244467</v>
      </c>
      <c r="V214" s="211">
        <f t="shared" si="194"/>
        <v>0.80825098944842</v>
      </c>
      <c r="W214" s="211">
        <f t="shared" si="194"/>
        <v>0.76742116889620038</v>
      </c>
      <c r="X214" s="211">
        <f t="shared" si="194"/>
        <v>0.7779523405480353</v>
      </c>
      <c r="Y214" s="211">
        <f t="shared" si="194"/>
        <v>0.72415308379264931</v>
      </c>
      <c r="Z214" s="211">
        <f t="shared" si="194"/>
        <v>0.76293443558901897</v>
      </c>
      <c r="AA214" s="211"/>
      <c r="AB214" s="132"/>
      <c r="AC214" s="211">
        <f>P214-D214</f>
        <v>-0.100465707302962</v>
      </c>
      <c r="AD214" s="211">
        <f>Q214-E214</f>
        <v>-0.1316380719899285</v>
      </c>
      <c r="AE214" s="211">
        <f>R214-F214</f>
        <v>-9.8494223415265592E-2</v>
      </c>
      <c r="AF214" s="211">
        <f>S214-G214</f>
        <v>-0.10590277632585188</v>
      </c>
      <c r="AG214" s="211">
        <f>T214-H214</f>
        <v>-8.0727315395466626E-2</v>
      </c>
      <c r="AH214" s="211">
        <f>U214-I214</f>
        <v>-4.484909054367392E-2</v>
      </c>
      <c r="AI214" s="211">
        <f>V214-J214</f>
        <v>-7.0348664338278022E-2</v>
      </c>
      <c r="AJ214" s="211">
        <f>W214-K214</f>
        <v>-3.2005025865014747E-2</v>
      </c>
      <c r="AK214" s="211">
        <f>X214-L214</f>
        <v>-6.1483633130719251E-2</v>
      </c>
      <c r="AL214" s="211">
        <f>Y214-M214</f>
        <v>-0.11523776934282892</v>
      </c>
      <c r="AM214" s="211">
        <f>Z214-N214</f>
        <v>-4.0997700804803916E-2</v>
      </c>
      <c r="AN214" s="130"/>
      <c r="AO214" s="76">
        <f>IF(ISERROR(GETPIVOTDATA("VALUE",'CRS WK pvt'!$I$2,"DT_FILE",AO$8,"CD_CO",AO$6,"TRIM_CAT",TRIM(B214),"TRIM_LINE",A205))=TRUE,0,GETPIVOTDATA("VALUE",'CRS WK pvt'!$I$2,"DT_FILE",AO$8,"CD_CO",AO$6,"TRIM_CAT",TRIM(B214),"TRIM_LINE",A205))</f>
        <v>0</v>
      </c>
    </row>
    <row r="215" spans="1:41" s="87" customFormat="1" ht="15" thickBot="1" x14ac:dyDescent="0.4">
      <c r="A215" s="172"/>
      <c r="B215" s="133" t="s">
        <v>42</v>
      </c>
      <c r="C215" s="134"/>
      <c r="D215" s="214">
        <f t="shared" ref="D215:Z215" si="195">(C107+C204+D139-D107-D204)/(C107+C204+D139-D204)</f>
        <v>0.56443258813095887</v>
      </c>
      <c r="E215" s="214">
        <f t="shared" si="195"/>
        <v>0.56075971135964442</v>
      </c>
      <c r="F215" s="214">
        <f t="shared" si="195"/>
        <v>0.52863750219125083</v>
      </c>
      <c r="G215" s="214">
        <f t="shared" si="195"/>
        <v>0.57079279322973575</v>
      </c>
      <c r="H215" s="215">
        <f t="shared" si="195"/>
        <v>0.57877199787810185</v>
      </c>
      <c r="I215" s="214">
        <f t="shared" si="195"/>
        <v>0.56714890916693483</v>
      </c>
      <c r="J215" s="215">
        <f t="shared" si="195"/>
        <v>0.564204810050837</v>
      </c>
      <c r="K215" s="214">
        <f t="shared" si="195"/>
        <v>0.47795421049473225</v>
      </c>
      <c r="L215" s="215">
        <f t="shared" si="195"/>
        <v>0.51830681983226834</v>
      </c>
      <c r="M215" s="215">
        <f t="shared" si="195"/>
        <v>0.57332491548616915</v>
      </c>
      <c r="N215" s="216">
        <f t="shared" si="195"/>
        <v>0.52510581954441682</v>
      </c>
      <c r="O215" s="217">
        <f t="shared" si="195"/>
        <v>0.51572608828317668</v>
      </c>
      <c r="P215" s="215">
        <f t="shared" si="195"/>
        <v>0.46080392031655765</v>
      </c>
      <c r="Q215" s="215">
        <f t="shared" si="195"/>
        <v>0.46170336691635477</v>
      </c>
      <c r="R215" s="215">
        <f t="shared" si="195"/>
        <v>0.44958425417388936</v>
      </c>
      <c r="S215" s="215">
        <f t="shared" si="195"/>
        <v>0.47800592087811128</v>
      </c>
      <c r="T215" s="215">
        <f t="shared" si="195"/>
        <v>0.50715685503899854</v>
      </c>
      <c r="U215" s="215">
        <f t="shared" si="195"/>
        <v>0.49297572624286534</v>
      </c>
      <c r="V215" s="215">
        <f t="shared" si="195"/>
        <v>0.45862160589220602</v>
      </c>
      <c r="W215" s="215">
        <f t="shared" si="195"/>
        <v>0.45393147854248123</v>
      </c>
      <c r="X215" s="215">
        <f t="shared" si="195"/>
        <v>0.42327210993671677</v>
      </c>
      <c r="Y215" s="215">
        <f t="shared" si="195"/>
        <v>0.42411907420934808</v>
      </c>
      <c r="Z215" s="215">
        <f t="shared" si="195"/>
        <v>0.42612980699444042</v>
      </c>
      <c r="AA215" s="215"/>
      <c r="AB215" s="134"/>
      <c r="AC215" s="215">
        <f>P215-D215</f>
        <v>-0.10362866781440122</v>
      </c>
      <c r="AD215" s="215">
        <f>Q215-E215</f>
        <v>-9.9056344443289646E-2</v>
      </c>
      <c r="AE215" s="215">
        <f>R215-F215</f>
        <v>-7.9053248017361466E-2</v>
      </c>
      <c r="AF215" s="215">
        <f>S215-G215</f>
        <v>-9.2786872351624472E-2</v>
      </c>
      <c r="AG215" s="215">
        <f>T215-H215</f>
        <v>-7.1615142839103307E-2</v>
      </c>
      <c r="AH215" s="215">
        <f>U215-I215</f>
        <v>-7.4173182924069492E-2</v>
      </c>
      <c r="AI215" s="215">
        <f>V215-J215</f>
        <v>-0.10558320415863098</v>
      </c>
      <c r="AJ215" s="215">
        <f>W215-K215</f>
        <v>-2.402273195225102E-2</v>
      </c>
      <c r="AK215" s="215">
        <f>X215-L215</f>
        <v>-9.5034709895551572E-2</v>
      </c>
      <c r="AL215" s="215">
        <f>Y215-M215</f>
        <v>-0.14920584127682107</v>
      </c>
      <c r="AM215" s="215">
        <f>Z215-N215</f>
        <v>-9.89760125499764E-2</v>
      </c>
      <c r="AN215" s="137"/>
      <c r="AO215" s="134">
        <f t="shared" ref="AO215" si="196">SUM(AO206:AO214)</f>
        <v>0</v>
      </c>
    </row>
    <row r="216" spans="1:41" ht="15" thickTop="1" x14ac:dyDescent="0.35">
      <c r="A216" s="171"/>
    </row>
    <row r="217" spans="1:41" x14ac:dyDescent="0.35">
      <c r="B217" s="1" t="s">
        <v>24</v>
      </c>
    </row>
    <row r="218" spans="1:41" x14ac:dyDescent="0.35">
      <c r="B218" s="38" t="s">
        <v>342</v>
      </c>
    </row>
    <row r="219" spans="1:41" x14ac:dyDescent="0.35">
      <c r="B219" s="2" t="s">
        <v>317</v>
      </c>
    </row>
    <row r="221" spans="1:41" x14ac:dyDescent="0.35">
      <c r="B221" s="39" t="s">
        <v>23</v>
      </c>
    </row>
    <row r="222" spans="1:41" x14ac:dyDescent="0.35">
      <c r="B222" s="2" t="s">
        <v>25</v>
      </c>
    </row>
    <row r="223" spans="1:41" x14ac:dyDescent="0.35">
      <c r="B223" s="2" t="s">
        <v>26</v>
      </c>
    </row>
    <row r="224" spans="1:41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C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O225"/>
  <sheetViews>
    <sheetView zoomScaleNormal="100" workbookViewId="0">
      <pane xSplit="2" ySplit="8" topLeftCell="C9" activePane="bottomRight" state="frozen"/>
      <selection activeCell="AO1" sqref="AO1:AO1048576"/>
      <selection pane="topRight" activeCell="AO1" sqref="AO1:AO1048576"/>
      <selection pane="bottomLeft" activeCell="AO1" sqref="AO1:AO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0" width="13.7265625" style="2" customWidth="1"/>
    <col min="41" max="41" width="13.7265625" style="2" hidden="1" customWidth="1"/>
    <col min="42" max="16384" width="9.1796875" style="2"/>
  </cols>
  <sheetData>
    <row r="1" spans="1:41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1"/>
    </row>
    <row r="2" spans="1:41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O2" s="8"/>
    </row>
    <row r="3" spans="1:4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O3" s="11"/>
    </row>
    <row r="4" spans="1:41" ht="27.65" customHeight="1" x14ac:dyDescent="0.35">
      <c r="B4" s="4" t="s">
        <v>1</v>
      </c>
      <c r="C4" s="13">
        <f>MECO!C4</f>
        <v>44254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6"/>
      <c r="AO4" s="11"/>
    </row>
    <row r="5" spans="1:4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6"/>
      <c r="AO5" s="11"/>
    </row>
    <row r="6" spans="1:4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5"/>
      <c r="AO6" s="23">
        <v>4</v>
      </c>
    </row>
    <row r="7" spans="1:41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27" t="s">
        <v>352</v>
      </c>
      <c r="AC7" s="28"/>
      <c r="AD7" s="28"/>
      <c r="AE7" s="28"/>
      <c r="AF7" s="28"/>
      <c r="AG7" s="28"/>
      <c r="AH7" s="31"/>
      <c r="AI7" s="31"/>
      <c r="AJ7" s="31"/>
      <c r="AK7" s="31"/>
      <c r="AL7" s="31"/>
      <c r="AM7" s="31"/>
      <c r="AN7" s="29"/>
      <c r="AO7" s="27" t="s">
        <v>98</v>
      </c>
    </row>
    <row r="8" spans="1:41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204" t="s">
        <v>8</v>
      </c>
      <c r="AB8" s="33" t="s">
        <v>8</v>
      </c>
      <c r="AC8" s="34" t="s">
        <v>9</v>
      </c>
      <c r="AD8" s="34" t="s">
        <v>14</v>
      </c>
      <c r="AE8" s="34" t="s">
        <v>10</v>
      </c>
      <c r="AF8" s="34" t="s">
        <v>11</v>
      </c>
      <c r="AG8" s="34" t="s">
        <v>2</v>
      </c>
      <c r="AH8" s="243" t="s">
        <v>12</v>
      </c>
      <c r="AI8" s="243" t="s">
        <v>3</v>
      </c>
      <c r="AJ8" s="243" t="s">
        <v>4</v>
      </c>
      <c r="AK8" s="243" t="s">
        <v>5</v>
      </c>
      <c r="AL8" s="243" t="s">
        <v>6</v>
      </c>
      <c r="AM8" s="243" t="s">
        <v>7</v>
      </c>
      <c r="AN8" s="37" t="s">
        <v>8</v>
      </c>
      <c r="AO8" s="42">
        <v>44254</v>
      </c>
    </row>
    <row r="9" spans="1:41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67"/>
      <c r="AB9" s="68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70"/>
      <c r="AO9" s="68"/>
    </row>
    <row r="10" spans="1:41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75"/>
      <c r="AB10" s="76">
        <f>O10-C10</f>
        <v>315</v>
      </c>
      <c r="AC10" s="77">
        <f>P10-D10</f>
        <v>301</v>
      </c>
      <c r="AD10" s="77">
        <f>Q10-E10</f>
        <v>312</v>
      </c>
      <c r="AE10" s="77">
        <f>R10-F10</f>
        <v>302</v>
      </c>
      <c r="AF10" s="77">
        <f>S10-G10</f>
        <v>284</v>
      </c>
      <c r="AG10" s="77">
        <f>T10-H10</f>
        <v>271</v>
      </c>
      <c r="AH10" s="77">
        <f>U10-I10</f>
        <v>233</v>
      </c>
      <c r="AI10" s="77">
        <f>V10-J10</f>
        <v>230</v>
      </c>
      <c r="AJ10" s="77">
        <f>W10-K10</f>
        <v>176</v>
      </c>
      <c r="AK10" s="77">
        <f>X10-L10</f>
        <v>92</v>
      </c>
      <c r="AL10" s="77">
        <f>Y10-M10</f>
        <v>51</v>
      </c>
      <c r="AM10" s="77">
        <f>Z10-N10</f>
        <v>34</v>
      </c>
      <c r="AN10" s="79"/>
      <c r="AO10" s="76">
        <f>IF(ISERROR(GETPIVOTDATA("VALUE",'CSS WK pvt'!$I$2,"DT_FILE",AO$8,"CD_CO",AO$6,"TRIM_CAT",TRIM(B10),"TRIM_LINE",A9))=TRUE,0,GETPIVOTDATA("VALUE",'CSS WK pvt'!$I$2,"DT_FILE",AO$8,"CD_CO",AO$6,"TRIM_CAT",TRIM(B10),"TRIM_LINE",A9))</f>
        <v>0</v>
      </c>
    </row>
    <row r="11" spans="1:41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f>AO11</f>
        <v>1444</v>
      </c>
      <c r="AA11" s="75"/>
      <c r="AB11" s="76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9"/>
      <c r="AO11" s="76">
        <f>GETPIVOTDATA("VALUE",'CSS ESCO pvt'!$I$3,"DATE_FILE",$AO$8,"COMPANY",$AO$6,"TRIM_CAT","Residential-GRID","TRIM_LINE",A9)</f>
        <v>1444</v>
      </c>
    </row>
    <row r="12" spans="1:41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f>Z10-Z11</f>
        <v>10519</v>
      </c>
      <c r="AA12" s="75"/>
      <c r="AB12" s="76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9"/>
      <c r="AO12" s="76"/>
    </row>
    <row r="13" spans="1:41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75"/>
      <c r="AB13" s="76">
        <f>O13-C13</f>
        <v>1</v>
      </c>
      <c r="AC13" s="77">
        <f>P13-D13</f>
        <v>3</v>
      </c>
      <c r="AD13" s="77">
        <f>Q13-E13</f>
        <v>6</v>
      </c>
      <c r="AE13" s="77">
        <f>R13-F13</f>
        <v>8</v>
      </c>
      <c r="AF13" s="77">
        <f>S13-G13</f>
        <v>14</v>
      </c>
      <c r="AG13" s="77">
        <f>T13-H13</f>
        <v>17</v>
      </c>
      <c r="AH13" s="77">
        <f>U13-I13</f>
        <v>13</v>
      </c>
      <c r="AI13" s="77">
        <f>V13-J13</f>
        <v>3</v>
      </c>
      <c r="AJ13" s="77">
        <f>W13-K13</f>
        <v>6</v>
      </c>
      <c r="AK13" s="77">
        <f>X13-L13</f>
        <v>18</v>
      </c>
      <c r="AL13" s="77">
        <f>Y13-M13</f>
        <v>20</v>
      </c>
      <c r="AM13" s="77">
        <f>Z13-N13</f>
        <v>27</v>
      </c>
      <c r="AN13" s="79"/>
      <c r="AO13" s="76">
        <f>IF(ISERROR(GETPIVOTDATA("VALUE",'CSS WK pvt'!$I$2,"DT_FILE",AO$8,"CD_CO",AO$6,"TRIM_CAT",TRIM(B13),"TRIM_LINE",A9))=TRUE,0,GETPIVOTDATA("VALUE",'CSS WK pvt'!$I$2,"DT_FILE",AO$8,"CD_CO",AO$6,"TRIM_CAT",TRIM(B13),"TRIM_LINE",A9))</f>
        <v>0</v>
      </c>
    </row>
    <row r="14" spans="1:41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f>AO14</f>
        <v>35</v>
      </c>
      <c r="AA14" s="75"/>
      <c r="AB14" s="76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9"/>
      <c r="AO14" s="76">
        <f>GETPIVOTDATA("VALUE",'CSS ESCO pvt'!$I$3,"DATE_FILE",$AO$8,"COMPANY",$AO$6,"TRIM_CAT","Low Income Residential-GRID","TRIM_LINE",A9)</f>
        <v>35</v>
      </c>
    </row>
    <row r="15" spans="1:41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f>Z13-Z14</f>
        <v>127</v>
      </c>
      <c r="AA15" s="75"/>
      <c r="AB15" s="76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9"/>
      <c r="AO15" s="76"/>
    </row>
    <row r="16" spans="1:41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75"/>
      <c r="AB16" s="76">
        <f>O16-C16</f>
        <v>68</v>
      </c>
      <c r="AC16" s="77">
        <f>P16-D16</f>
        <v>62</v>
      </c>
      <c r="AD16" s="77">
        <f>Q16-E16</f>
        <v>68</v>
      </c>
      <c r="AE16" s="77">
        <f>R16-F16</f>
        <v>67</v>
      </c>
      <c r="AF16" s="77">
        <f>S16-G16</f>
        <v>65</v>
      </c>
      <c r="AG16" s="77">
        <f>T16-H16</f>
        <v>58</v>
      </c>
      <c r="AH16" s="77">
        <f>U16-I16</f>
        <v>50</v>
      </c>
      <c r="AI16" s="77">
        <f>V16-J16</f>
        <v>48</v>
      </c>
      <c r="AJ16" s="77">
        <f>W16-K16</f>
        <v>40</v>
      </c>
      <c r="AK16" s="77">
        <f>X16-L16</f>
        <v>31</v>
      </c>
      <c r="AL16" s="77">
        <f>Y16-M16</f>
        <v>25</v>
      </c>
      <c r="AM16" s="77">
        <f>Z16-N16</f>
        <v>17</v>
      </c>
      <c r="AN16" s="79"/>
      <c r="AO16" s="76">
        <f>IF(ISERROR(GETPIVOTDATA("VALUE",'CSS WK pvt'!$I$2,"DT_FILE",AO$8,"CD_CO",AO$6,"TRIM_CAT",TRIM(B16),"TRIM_LINE",A9))=TRUE,0,GETPIVOTDATA("VALUE",'CSS WK pvt'!$I$2,"DT_FILE",AO$8,"CD_CO",AO$6,"TRIM_CAT",TRIM(B16),"TRIM_LINE",A9))</f>
        <v>0</v>
      </c>
    </row>
    <row r="17" spans="1:41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75"/>
      <c r="AB17" s="76">
        <f>O17-C17</f>
        <v>1</v>
      </c>
      <c r="AC17" s="77">
        <f>P17-D17</f>
        <v>1</v>
      </c>
      <c r="AD17" s="77">
        <f>Q17-E17</f>
        <v>2</v>
      </c>
      <c r="AE17" s="77">
        <f>R17-F17</f>
        <v>1</v>
      </c>
      <c r="AF17" s="77">
        <f>S17-G17</f>
        <v>1</v>
      </c>
      <c r="AG17" s="77">
        <f>T17-H17</f>
        <v>0</v>
      </c>
      <c r="AH17" s="77">
        <f>U17-I17</f>
        <v>0</v>
      </c>
      <c r="AI17" s="77">
        <f>V17-J17</f>
        <v>0</v>
      </c>
      <c r="AJ17" s="77">
        <f>W17-K17</f>
        <v>0</v>
      </c>
      <c r="AK17" s="77">
        <f>X17-L17</f>
        <v>-1</v>
      </c>
      <c r="AL17" s="77">
        <f>Y17-M17</f>
        <v>0</v>
      </c>
      <c r="AM17" s="77">
        <f>Z17-N17</f>
        <v>-1</v>
      </c>
      <c r="AN17" s="79"/>
      <c r="AO17" s="76">
        <f>IF(ISERROR(GETPIVOTDATA("VALUE",'CSS WK pvt'!$I$2,"DT_FILE",AO$8,"CD_CO",AO$6,"TRIM_CAT",TRIM(B17),"TRIM_LINE",A9))=TRUE,0,GETPIVOTDATA("VALUE",'CSS WK pvt'!$I$2,"DT_FILE",AO$8,"CD_CO",AO$6,"TRIM_CAT",TRIM(B17),"TRIM_LINE",A9))</f>
        <v>0</v>
      </c>
    </row>
    <row r="18" spans="1:41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75"/>
      <c r="AB18" s="76">
        <f>O18-C18</f>
        <v>0</v>
      </c>
      <c r="AC18" s="77">
        <f>P18-D18</f>
        <v>0</v>
      </c>
      <c r="AD18" s="77">
        <f>Q18-E18</f>
        <v>0</v>
      </c>
      <c r="AE18" s="77">
        <f>R18-F18</f>
        <v>0</v>
      </c>
      <c r="AF18" s="77">
        <f>S18-G18</f>
        <v>0</v>
      </c>
      <c r="AG18" s="77">
        <f>T18-H18</f>
        <v>0</v>
      </c>
      <c r="AH18" s="77">
        <f>U18-I18</f>
        <v>0</v>
      </c>
      <c r="AI18" s="77">
        <f>V18-J18</f>
        <v>0</v>
      </c>
      <c r="AJ18" s="77">
        <f>W18-K18</f>
        <v>0</v>
      </c>
      <c r="AK18" s="77">
        <f>X18-L18</f>
        <v>0</v>
      </c>
      <c r="AL18" s="77">
        <f>Y18-M18</f>
        <v>0</v>
      </c>
      <c r="AM18" s="77">
        <f>Z18-N18</f>
        <v>0</v>
      </c>
      <c r="AN18" s="79"/>
      <c r="AO18" s="76">
        <f>IF(ISERROR(GETPIVOTDATA("VALUE",'CSS WK pvt'!$I$2,"DT_FILE",AO$8,"CD_CO",AO$6,"TRIM_CAT",TRIM(B18),"TRIM_LINE",A9))=TRUE,0,GETPIVOTDATA("VALUE",'CSS WK pvt'!$I$2,"DT_FILE",AO$8,"CD_CO",AO$6,"TRIM_CAT",TRIM(B18),"TRIM_LINE",A9))</f>
        <v>0</v>
      </c>
    </row>
    <row r="19" spans="1:41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O19" si="0">SUM(D10:D18)</f>
        <v>13382</v>
      </c>
      <c r="E19" s="82">
        <f t="shared" si="0"/>
        <v>13408</v>
      </c>
      <c r="F19" s="82">
        <f t="shared" si="0"/>
        <v>13437</v>
      </c>
      <c r="G19" s="82">
        <f t="shared" si="0"/>
        <v>13473</v>
      </c>
      <c r="H19" s="82">
        <f t="shared" si="0"/>
        <v>13481</v>
      </c>
      <c r="I19" s="82">
        <f t="shared" si="0"/>
        <v>13513</v>
      </c>
      <c r="J19" s="82">
        <f t="shared" si="0"/>
        <v>13517</v>
      </c>
      <c r="K19" s="82">
        <f t="shared" si="0"/>
        <v>13583</v>
      </c>
      <c r="L19" s="82">
        <f t="shared" si="0"/>
        <v>13648</v>
      </c>
      <c r="M19" s="82">
        <f t="shared" si="0"/>
        <v>13676</v>
      </c>
      <c r="N19" s="83">
        <f t="shared" si="0"/>
        <v>13728</v>
      </c>
      <c r="O19" s="81">
        <f t="shared" si="0"/>
        <v>13751</v>
      </c>
      <c r="P19" s="82">
        <f t="shared" si="0"/>
        <v>13749</v>
      </c>
      <c r="Q19" s="82">
        <f t="shared" si="0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83"/>
      <c r="AB19" s="84">
        <f t="shared" si="0"/>
        <v>385</v>
      </c>
      <c r="AC19" s="85">
        <f t="shared" ref="AC19:AE19" si="1">SUM(AC10:AC18)</f>
        <v>367</v>
      </c>
      <c r="AD19" s="85">
        <f t="shared" si="1"/>
        <v>388</v>
      </c>
      <c r="AE19" s="85">
        <f t="shared" si="1"/>
        <v>378</v>
      </c>
      <c r="AF19" s="85">
        <f t="shared" ref="AF19:AG19" si="2">SUM(AF10:AF18)</f>
        <v>364</v>
      </c>
      <c r="AG19" s="85">
        <f t="shared" si="2"/>
        <v>346</v>
      </c>
      <c r="AH19" s="85">
        <f t="shared" ref="AH19:AI19" si="3">SUM(AH10:AH18)</f>
        <v>296</v>
      </c>
      <c r="AI19" s="85">
        <f t="shared" si="3"/>
        <v>281</v>
      </c>
      <c r="AJ19" s="85">
        <f t="shared" ref="AJ19:AK19" si="4">SUM(AJ10:AJ18)</f>
        <v>222</v>
      </c>
      <c r="AK19" s="85">
        <f t="shared" si="4"/>
        <v>140</v>
      </c>
      <c r="AL19" s="85">
        <f t="shared" ref="AL19:AM19" si="5">SUM(AL10:AL18)</f>
        <v>96</v>
      </c>
      <c r="AM19" s="85">
        <f t="shared" si="5"/>
        <v>77</v>
      </c>
      <c r="AN19" s="86"/>
      <c r="AO19" s="84">
        <f t="shared" si="0"/>
        <v>1479</v>
      </c>
    </row>
    <row r="20" spans="1:41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91"/>
      <c r="AB20" s="92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4"/>
      <c r="AO20" s="92"/>
    </row>
    <row r="21" spans="1:41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97"/>
      <c r="AB21" s="98">
        <f>O21-C21</f>
        <v>331</v>
      </c>
      <c r="AC21" s="99">
        <f>P21-D21</f>
        <v>447</v>
      </c>
      <c r="AD21" s="99">
        <f>Q21-E21</f>
        <v>413</v>
      </c>
      <c r="AE21" s="99">
        <f>R21-F21</f>
        <v>621</v>
      </c>
      <c r="AF21" s="99">
        <f>S21-G21</f>
        <v>540</v>
      </c>
      <c r="AG21" s="99">
        <f>T21-H21</f>
        <v>468</v>
      </c>
      <c r="AH21" s="99">
        <f>U21-I21</f>
        <v>348</v>
      </c>
      <c r="AI21" s="99">
        <f>V21-J21</f>
        <v>306</v>
      </c>
      <c r="AJ21" s="99">
        <f>W21-K21</f>
        <v>317</v>
      </c>
      <c r="AK21" s="99">
        <f>X21-L21</f>
        <v>193</v>
      </c>
      <c r="AL21" s="99">
        <f>Y21-M21</f>
        <v>167</v>
      </c>
      <c r="AM21" s="99">
        <f>Z21-N21</f>
        <v>231</v>
      </c>
      <c r="AN21" s="100"/>
      <c r="AO21" s="76">
        <f>IF(ISERROR(GETPIVOTDATA("VALUE",'CSS WK pvt'!$I$2,"DT_FILE",AO$8,"CD_CO",AO$6,"TRIM_CAT",TRIM(B21),"TRIM_LINE",A20))=TRUE,0,GETPIVOTDATA("VALUE",'CSS WK pvt'!$I$2,"DT_FILE",AO$8,"CD_CO",AO$6,"TRIM_CAT",TRIM(B21),"TRIM_LINE",A20))</f>
        <v>0</v>
      </c>
    </row>
    <row r="22" spans="1:41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f>AO22</f>
        <v>164</v>
      </c>
      <c r="AA22" s="97"/>
      <c r="AB22" s="98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100"/>
      <c r="AO22" s="76">
        <f>GETPIVOTDATA("VALUE",'CSS ESCO pvt'!$I$3,"DATE_FILE",$AO$8,"COMPANY",$AO$6,"TRIM_CAT","Residential-GRID","TRIM_LINE",A20)</f>
        <v>164</v>
      </c>
    </row>
    <row r="23" spans="1:41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f>Z21-Z22</f>
        <v>1205</v>
      </c>
      <c r="AA23" s="97"/>
      <c r="AB23" s="98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100"/>
      <c r="AO23" s="76"/>
    </row>
    <row r="24" spans="1:41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97"/>
      <c r="AB24" s="98">
        <f>O24-C24</f>
        <v>8</v>
      </c>
      <c r="AC24" s="99">
        <f>P24-D24</f>
        <v>4</v>
      </c>
      <c r="AD24" s="99">
        <f>Q24-E24</f>
        <v>3</v>
      </c>
      <c r="AE24" s="99">
        <f>R24-F24</f>
        <v>7</v>
      </c>
      <c r="AF24" s="99">
        <f>S24-G24</f>
        <v>11</v>
      </c>
      <c r="AG24" s="99">
        <f>T24-H24</f>
        <v>6</v>
      </c>
      <c r="AH24" s="99">
        <f>U24-I24</f>
        <v>6</v>
      </c>
      <c r="AI24" s="99">
        <f>V24-J24</f>
        <v>0</v>
      </c>
      <c r="AJ24" s="99">
        <f>W24-K24</f>
        <v>0</v>
      </c>
      <c r="AK24" s="99">
        <f>X24-L24</f>
        <v>2</v>
      </c>
      <c r="AL24" s="99">
        <f>Y24-M24</f>
        <v>4</v>
      </c>
      <c r="AM24" s="99">
        <f>Z24-N24</f>
        <v>15</v>
      </c>
      <c r="AN24" s="100"/>
      <c r="AO24" s="76">
        <f>IF(ISERROR(GETPIVOTDATA("VALUE",'CSS WK pvt'!$I$2,"DT_FILE",AO$8,"CD_CO",AO$6,"TRIM_CAT",TRIM(B24),"TRIM_LINE",A20))=TRUE,0,GETPIVOTDATA("VALUE",'CSS WK pvt'!$I$2,"DT_FILE",AO$8,"CD_CO",AO$6,"TRIM_CAT",TRIM(B24),"TRIM_LINE",A20))</f>
        <v>0</v>
      </c>
    </row>
    <row r="25" spans="1:41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f>AO25</f>
        <v>7</v>
      </c>
      <c r="AA25" s="97"/>
      <c r="AB25" s="98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100"/>
      <c r="AO25" s="76">
        <f>GETPIVOTDATA("VALUE",'CSS ESCO pvt'!$I$3,"DATE_FILE",$AO$8,"COMPANY",$AO$6,"TRIM_CAT","Low Income Residential-GRID","TRIM_LINE",A20)</f>
        <v>7</v>
      </c>
    </row>
    <row r="26" spans="1:41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f>Z24-Z25</f>
        <v>45</v>
      </c>
      <c r="AA26" s="97"/>
      <c r="AB26" s="98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100"/>
      <c r="AO26" s="76"/>
    </row>
    <row r="27" spans="1:41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97"/>
      <c r="AB27" s="98">
        <f>O27-C27</f>
        <v>-6</v>
      </c>
      <c r="AC27" s="99">
        <f>P27-D27</f>
        <v>135</v>
      </c>
      <c r="AD27" s="99">
        <f>Q27-E27</f>
        <v>180</v>
      </c>
      <c r="AE27" s="99">
        <f>R27-F27</f>
        <v>-49</v>
      </c>
      <c r="AF27" s="99">
        <f>S27-G27</f>
        <v>50</v>
      </c>
      <c r="AG27" s="99">
        <f>T27-H27</f>
        <v>-68</v>
      </c>
      <c r="AH27" s="99">
        <f>U27-I27</f>
        <v>30</v>
      </c>
      <c r="AI27" s="99">
        <f>V27-J27</f>
        <v>29</v>
      </c>
      <c r="AJ27" s="99">
        <f>W27-K27</f>
        <v>43</v>
      </c>
      <c r="AK27" s="99">
        <f>X27-L27</f>
        <v>15</v>
      </c>
      <c r="AL27" s="99">
        <f>Y27-M27</f>
        <v>-79</v>
      </c>
      <c r="AM27" s="99">
        <f>Z27-N27</f>
        <v>-114</v>
      </c>
      <c r="AN27" s="100"/>
      <c r="AO27" s="76">
        <f>IF(ISERROR(GETPIVOTDATA("VALUE",'CSS WK pvt'!$I$2,"DT_FILE",AO$8,"CD_CO",AO$6,"TRIM_CAT",TRIM(B27),"TRIM_LINE",A20))=TRUE,0,GETPIVOTDATA("VALUE",'CSS WK pvt'!$I$2,"DT_FILE",AO$8,"CD_CO",AO$6,"TRIM_CAT",TRIM(B27),"TRIM_LINE",A20))</f>
        <v>0</v>
      </c>
    </row>
    <row r="28" spans="1:41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97"/>
      <c r="AB28" s="98">
        <f>O28-C28</f>
        <v>12</v>
      </c>
      <c r="AC28" s="99">
        <f>P28-D28</f>
        <v>14</v>
      </c>
      <c r="AD28" s="99">
        <f>Q28-E28</f>
        <v>9</v>
      </c>
      <c r="AE28" s="99">
        <f>R28-F28</f>
        <v>4</v>
      </c>
      <c r="AF28" s="99">
        <f>S28-G28</f>
        <v>7</v>
      </c>
      <c r="AG28" s="99">
        <f>T28-H28</f>
        <v>-2</v>
      </c>
      <c r="AH28" s="99">
        <f>U28-I28</f>
        <v>0</v>
      </c>
      <c r="AI28" s="99">
        <f>V28-J28</f>
        <v>5</v>
      </c>
      <c r="AJ28" s="99">
        <f>W28-K28</f>
        <v>1</v>
      </c>
      <c r="AK28" s="99">
        <f>X28-L28</f>
        <v>2</v>
      </c>
      <c r="AL28" s="99">
        <f>Y28-M28</f>
        <v>-4</v>
      </c>
      <c r="AM28" s="99">
        <f>Z28-N28</f>
        <v>-18</v>
      </c>
      <c r="AN28" s="100"/>
      <c r="AO28" s="76">
        <f>IF(ISERROR(GETPIVOTDATA("VALUE",'CSS WK pvt'!$I$2,"DT_FILE",AO$8,"CD_CO",AO$6,"TRIM_CAT",TRIM(B28),"TRIM_LINE",A20))=TRUE,0,GETPIVOTDATA("VALUE",'CSS WK pvt'!$I$2,"DT_FILE",AO$8,"CD_CO",AO$6,"TRIM_CAT",TRIM(B28),"TRIM_LINE",A20))</f>
        <v>0</v>
      </c>
    </row>
    <row r="29" spans="1:41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97"/>
      <c r="AB29" s="98">
        <f>O29-C29</f>
        <v>1</v>
      </c>
      <c r="AC29" s="99">
        <f>P29-D29</f>
        <v>0</v>
      </c>
      <c r="AD29" s="99">
        <f>Q29-E29</f>
        <v>5</v>
      </c>
      <c r="AE29" s="99">
        <f>R29-F29</f>
        <v>-2</v>
      </c>
      <c r="AF29" s="99">
        <f>S29-G29</f>
        <v>-3</v>
      </c>
      <c r="AG29" s="99">
        <f>T29-H29</f>
        <v>1</v>
      </c>
      <c r="AH29" s="99">
        <f>U29-I29</f>
        <v>1</v>
      </c>
      <c r="AI29" s="99">
        <f>V29-J29</f>
        <v>1</v>
      </c>
      <c r="AJ29" s="99">
        <f>W29-K29</f>
        <v>0</v>
      </c>
      <c r="AK29" s="99">
        <f>X29-L29</f>
        <v>2</v>
      </c>
      <c r="AL29" s="99">
        <f>Y29-M29</f>
        <v>-1</v>
      </c>
      <c r="AM29" s="99">
        <f>Z29-N29</f>
        <v>-1</v>
      </c>
      <c r="AN29" s="100"/>
      <c r="AO29" s="76">
        <f>IF(ISERROR(GETPIVOTDATA("VALUE",'CSS WK pvt'!$I$2,"DT_FILE",AO$8,"CD_CO",AO$6,"TRIM_CAT",TRIM(B29),"TRIM_LINE",A20))=TRUE,0,GETPIVOTDATA("VALUE",'CSS WK pvt'!$I$2,"DT_FILE",AO$8,"CD_CO",AO$6,"TRIM_CAT",TRIM(B29),"TRIM_LINE",A20))</f>
        <v>0</v>
      </c>
    </row>
    <row r="30" spans="1:41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O30" si="6">SUM(D21:D29)</f>
        <v>1416</v>
      </c>
      <c r="E30" s="160">
        <f t="shared" si="6"/>
        <v>1337</v>
      </c>
      <c r="F30" s="160">
        <f t="shared" si="6"/>
        <v>1164</v>
      </c>
      <c r="G30" s="160">
        <f t="shared" si="6"/>
        <v>1287</v>
      </c>
      <c r="H30" s="160">
        <f t="shared" si="6"/>
        <v>1096</v>
      </c>
      <c r="I30" s="160">
        <f t="shared" si="6"/>
        <v>1211</v>
      </c>
      <c r="J30" s="160">
        <f t="shared" si="6"/>
        <v>1449</v>
      </c>
      <c r="K30" s="160">
        <f t="shared" si="6"/>
        <v>1804</v>
      </c>
      <c r="L30" s="160">
        <f t="shared" si="6"/>
        <v>1692</v>
      </c>
      <c r="M30" s="160">
        <f t="shared" si="6"/>
        <v>1571</v>
      </c>
      <c r="N30" s="161">
        <f t="shared" si="6"/>
        <v>1480</v>
      </c>
      <c r="O30" s="159">
        <f t="shared" si="6"/>
        <v>1620</v>
      </c>
      <c r="P30" s="160">
        <f t="shared" si="6"/>
        <v>2016</v>
      </c>
      <c r="Q30" s="160">
        <f t="shared" si="6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161"/>
      <c r="AB30" s="101">
        <f t="shared" si="6"/>
        <v>346</v>
      </c>
      <c r="AC30" s="162">
        <f t="shared" ref="AC30:AE30" si="7">SUM(AC21:AC29)</f>
        <v>600</v>
      </c>
      <c r="AD30" s="162">
        <f t="shared" si="7"/>
        <v>610</v>
      </c>
      <c r="AE30" s="162">
        <f t="shared" si="7"/>
        <v>581</v>
      </c>
      <c r="AF30" s="162">
        <f t="shared" ref="AF30:AG30" si="8">SUM(AF21:AF29)</f>
        <v>605</v>
      </c>
      <c r="AG30" s="162">
        <f t="shared" si="8"/>
        <v>405</v>
      </c>
      <c r="AH30" s="162">
        <f t="shared" ref="AH30:AI30" si="9">SUM(AH21:AH29)</f>
        <v>385</v>
      </c>
      <c r="AI30" s="162">
        <f t="shared" si="9"/>
        <v>341</v>
      </c>
      <c r="AJ30" s="162">
        <f t="shared" ref="AJ30:AK30" si="10">SUM(AJ21:AJ29)</f>
        <v>361</v>
      </c>
      <c r="AK30" s="162">
        <f t="shared" si="10"/>
        <v>214</v>
      </c>
      <c r="AL30" s="162">
        <f t="shared" ref="AL30:AM30" si="11">SUM(AL21:AL29)</f>
        <v>87</v>
      </c>
      <c r="AM30" s="162">
        <f t="shared" si="11"/>
        <v>113</v>
      </c>
      <c r="AN30" s="163"/>
      <c r="AO30" s="101">
        <f t="shared" si="6"/>
        <v>171</v>
      </c>
    </row>
    <row r="31" spans="1:41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105"/>
      <c r="AB31" s="106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8"/>
      <c r="AO31" s="106"/>
    </row>
    <row r="32" spans="1:41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97"/>
      <c r="AB32" s="98">
        <f>O32-C32</f>
        <v>157</v>
      </c>
      <c r="AC32" s="99">
        <f>P32-D32</f>
        <v>85</v>
      </c>
      <c r="AD32" s="99">
        <f>Q32-E32</f>
        <v>41</v>
      </c>
      <c r="AE32" s="99">
        <f>R32-F32</f>
        <v>193</v>
      </c>
      <c r="AF32" s="99">
        <f>S32-G32</f>
        <v>159</v>
      </c>
      <c r="AG32" s="99">
        <f>T32-H32</f>
        <v>150</v>
      </c>
      <c r="AH32" s="99">
        <f>U32-I32</f>
        <v>-32</v>
      </c>
      <c r="AI32" s="99">
        <f>V32-J32</f>
        <v>-18</v>
      </c>
      <c r="AJ32" s="99">
        <f>W32-K32</f>
        <v>-54</v>
      </c>
      <c r="AK32" s="99">
        <f>X32-L32</f>
        <v>-85</v>
      </c>
      <c r="AL32" s="99">
        <f>Y32-M32</f>
        <v>-67</v>
      </c>
      <c r="AM32" s="99">
        <f>Z32-N32</f>
        <v>-78</v>
      </c>
      <c r="AN32" s="100"/>
      <c r="AO32" s="76">
        <f>IF(ISERROR(GETPIVOTDATA("VALUE",'CSS WK pvt'!$I$2,"DT_FILE",AO$8,"CD_CO",AO$6,"TRIM_CAT",TRIM(B32),"TRIM_LINE",A31))=TRUE,0,GETPIVOTDATA("VALUE",'CSS WK pvt'!$I$2,"DT_FILE",AO$8,"CD_CO",AO$6,"TRIM_CAT",TRIM(B32),"TRIM_LINE",A31))</f>
        <v>0</v>
      </c>
    </row>
    <row r="33" spans="1:41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f>AO33</f>
        <v>78</v>
      </c>
      <c r="AA33" s="97"/>
      <c r="AB33" s="98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100"/>
      <c r="AO33" s="76">
        <f>GETPIVOTDATA("VALUE",'CSS ESCO pvt'!$I$3,"DATE_FILE",$AO$8,"COMPANY",$AO$6,"TRIM_CAT","Residential-GRID","TRIM_LINE",A31)</f>
        <v>78</v>
      </c>
    </row>
    <row r="34" spans="1:41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f>Z32-Z33</f>
        <v>562</v>
      </c>
      <c r="AA34" s="97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100"/>
      <c r="AO34" s="76"/>
    </row>
    <row r="35" spans="1:41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97"/>
      <c r="AB35" s="98">
        <f>O35-C35</f>
        <v>9</v>
      </c>
      <c r="AC35" s="99">
        <f>P35-D35</f>
        <v>3</v>
      </c>
      <c r="AD35" s="99">
        <f>Q35-E35</f>
        <v>1</v>
      </c>
      <c r="AE35" s="99">
        <f>R35-F35</f>
        <v>0</v>
      </c>
      <c r="AF35" s="99">
        <f>S35-G35</f>
        <v>-1</v>
      </c>
      <c r="AG35" s="99">
        <f>T35-H35</f>
        <v>-8</v>
      </c>
      <c r="AH35" s="99">
        <f>U35-I35</f>
        <v>-9</v>
      </c>
      <c r="AI35" s="99">
        <f>V35-J35</f>
        <v>-2</v>
      </c>
      <c r="AJ35" s="99">
        <f>W35-K35</f>
        <v>-6</v>
      </c>
      <c r="AK35" s="99">
        <f>X35-L35</f>
        <v>-4</v>
      </c>
      <c r="AL35" s="99">
        <f>Y35-M35</f>
        <v>0</v>
      </c>
      <c r="AM35" s="99">
        <f>Z35-N35</f>
        <v>5</v>
      </c>
      <c r="AN35" s="100"/>
      <c r="AO35" s="76">
        <f>IF(ISERROR(GETPIVOTDATA("VALUE",'CSS WK pvt'!$I$2,"DT_FILE",AO$8,"CD_CO",AO$6,"TRIM_CAT",TRIM(B35),"TRIM_LINE",A31))=TRUE,0,GETPIVOTDATA("VALUE",'CSS WK pvt'!$I$2,"DT_FILE",AO$8,"CD_CO",AO$6,"TRIM_CAT",TRIM(B35),"TRIM_LINE",A31))</f>
        <v>0</v>
      </c>
    </row>
    <row r="36" spans="1:41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f>AO36</f>
        <v>3</v>
      </c>
      <c r="AA36" s="97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100"/>
      <c r="AO36" s="76">
        <f>GETPIVOTDATA("VALUE",'CSS ESCO pvt'!$I$3,"DATE_FILE",$AO$8,"COMPANY",$AO$6,"TRIM_CAT","Low Income Residential-GRID","TRIM_LINE",A31)</f>
        <v>3</v>
      </c>
    </row>
    <row r="37" spans="1:41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f>Z35-Z36</f>
        <v>11</v>
      </c>
      <c r="AA37" s="97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100"/>
      <c r="AO37" s="76"/>
    </row>
    <row r="38" spans="1:41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97"/>
      <c r="AB38" s="98">
        <f>O38-C38</f>
        <v>3</v>
      </c>
      <c r="AC38" s="99">
        <f>P38-D38</f>
        <v>55</v>
      </c>
      <c r="AD38" s="99">
        <f>Q38-E38</f>
        <v>108</v>
      </c>
      <c r="AE38" s="99">
        <f>R38-F38</f>
        <v>-99</v>
      </c>
      <c r="AF38" s="99">
        <f>S38-G38</f>
        <v>18</v>
      </c>
      <c r="AG38" s="99">
        <f>T38-H38</f>
        <v>-70</v>
      </c>
      <c r="AH38" s="99">
        <f>U38-I38</f>
        <v>3</v>
      </c>
      <c r="AI38" s="99">
        <f>V38-J38</f>
        <v>2</v>
      </c>
      <c r="AJ38" s="99">
        <f>W38-K38</f>
        <v>18</v>
      </c>
      <c r="AK38" s="99">
        <f>X38-L38</f>
        <v>8</v>
      </c>
      <c r="AL38" s="99">
        <f>Y38-M38</f>
        <v>-89</v>
      </c>
      <c r="AM38" s="99">
        <f>Z38-N38</f>
        <v>-129</v>
      </c>
      <c r="AN38" s="100"/>
      <c r="AO38" s="76">
        <f>IF(ISERROR(GETPIVOTDATA("VALUE",'CSS WK pvt'!$I$2,"DT_FILE",AO$8,"CD_CO",AO$6,"TRIM_CAT",TRIM(B38),"TRIM_LINE",A31))=TRUE,0,GETPIVOTDATA("VALUE",'CSS WK pvt'!$I$2,"DT_FILE",AO$8,"CD_CO",AO$6,"TRIM_CAT",TRIM(B38),"TRIM_LINE",A31))</f>
        <v>0</v>
      </c>
    </row>
    <row r="39" spans="1:41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97"/>
      <c r="AB39" s="98">
        <f>O39-C39</f>
        <v>13</v>
      </c>
      <c r="AC39" s="99">
        <f>P39-D39</f>
        <v>0</v>
      </c>
      <c r="AD39" s="99">
        <f>Q39-E39</f>
        <v>5</v>
      </c>
      <c r="AE39" s="99">
        <f>R39-F39</f>
        <v>4</v>
      </c>
      <c r="AF39" s="99">
        <f>S39-G39</f>
        <v>5</v>
      </c>
      <c r="AG39" s="99">
        <f>T39-H39</f>
        <v>-3</v>
      </c>
      <c r="AH39" s="99">
        <f>U39-I39</f>
        <v>-2</v>
      </c>
      <c r="AI39" s="99">
        <f>V39-J39</f>
        <v>0</v>
      </c>
      <c r="AJ39" s="99">
        <f>W39-K39</f>
        <v>0</v>
      </c>
      <c r="AK39" s="99">
        <f>X39-L39</f>
        <v>-1</v>
      </c>
      <c r="AL39" s="99">
        <f>Y39-M39</f>
        <v>-4</v>
      </c>
      <c r="AM39" s="99">
        <f>Z39-N39</f>
        <v>-15</v>
      </c>
      <c r="AN39" s="100"/>
      <c r="AO39" s="76">
        <f>IF(ISERROR(GETPIVOTDATA("VALUE",'CSS WK pvt'!$I$2,"DT_FILE",AO$8,"CD_CO",AO$6,"TRIM_CAT",TRIM(B39),"TRIM_LINE",A31))=TRUE,0,GETPIVOTDATA("VALUE",'CSS WK pvt'!$I$2,"DT_FILE",AO$8,"CD_CO",AO$6,"TRIM_CAT",TRIM(B39),"TRIM_LINE",A31))</f>
        <v>0</v>
      </c>
    </row>
    <row r="40" spans="1:41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97"/>
      <c r="AB40" s="98">
        <f>O40-C40</f>
        <v>-1</v>
      </c>
      <c r="AC40" s="99">
        <f>P40-D40</f>
        <v>-2</v>
      </c>
      <c r="AD40" s="99">
        <f>Q40-E40</f>
        <v>3</v>
      </c>
      <c r="AE40" s="99">
        <f>R40-F40</f>
        <v>-2</v>
      </c>
      <c r="AF40" s="99">
        <f>S40-G40</f>
        <v>-3</v>
      </c>
      <c r="AG40" s="99">
        <f>T40-H40</f>
        <v>1</v>
      </c>
      <c r="AH40" s="99">
        <f>U40-I40</f>
        <v>1</v>
      </c>
      <c r="AI40" s="99">
        <f>V40-J40</f>
        <v>-1</v>
      </c>
      <c r="AJ40" s="99">
        <f>W40-K40</f>
        <v>-1</v>
      </c>
      <c r="AK40" s="99">
        <f>X40-L40</f>
        <v>1</v>
      </c>
      <c r="AL40" s="99">
        <f>Y40-M40</f>
        <v>-1</v>
      </c>
      <c r="AM40" s="99">
        <f>Z40-N40</f>
        <v>-1</v>
      </c>
      <c r="AN40" s="100"/>
      <c r="AO40" s="76">
        <f>IF(ISERROR(GETPIVOTDATA("VALUE",'CSS WK pvt'!$I$2,"DT_FILE",AO$8,"CD_CO",AO$6,"TRIM_CAT",TRIM(B40),"TRIM_LINE",A31))=TRUE,0,GETPIVOTDATA("VALUE",'CSS WK pvt'!$I$2,"DT_FILE",AO$8,"CD_CO",AO$6,"TRIM_CAT",TRIM(B40),"TRIM_LINE",A31))</f>
        <v>0</v>
      </c>
    </row>
    <row r="41" spans="1:41" s="87" customFormat="1" x14ac:dyDescent="0.35">
      <c r="A41" s="173"/>
      <c r="B41" s="72" t="s">
        <v>42</v>
      </c>
      <c r="C41" s="159">
        <f t="shared" ref="C41:Q41" si="12">SUM(C32:C40)</f>
        <v>770</v>
      </c>
      <c r="D41" s="160">
        <f t="shared" si="12"/>
        <v>894</v>
      </c>
      <c r="E41" s="160">
        <f t="shared" si="12"/>
        <v>781</v>
      </c>
      <c r="F41" s="160">
        <f t="shared" si="12"/>
        <v>659</v>
      </c>
      <c r="G41" s="160">
        <f t="shared" si="12"/>
        <v>792</v>
      </c>
      <c r="H41" s="160">
        <f t="shared" si="12"/>
        <v>612</v>
      </c>
      <c r="I41" s="160">
        <f t="shared" si="12"/>
        <v>778</v>
      </c>
      <c r="J41" s="160">
        <f t="shared" si="12"/>
        <v>940</v>
      </c>
      <c r="K41" s="160">
        <f t="shared" si="12"/>
        <v>1289</v>
      </c>
      <c r="L41" s="160">
        <f t="shared" si="12"/>
        <v>1084</v>
      </c>
      <c r="M41" s="160">
        <f t="shared" si="12"/>
        <v>942</v>
      </c>
      <c r="N41" s="161">
        <f t="shared" si="12"/>
        <v>966</v>
      </c>
      <c r="O41" s="159">
        <f t="shared" si="12"/>
        <v>951</v>
      </c>
      <c r="P41" s="160">
        <f t="shared" si="12"/>
        <v>1035</v>
      </c>
      <c r="Q41" s="160">
        <f t="shared" si="12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161"/>
      <c r="AB41" s="101">
        <f>SUM(AB32:AB40)</f>
        <v>181</v>
      </c>
      <c r="AC41" s="162">
        <f t="shared" ref="AC41:AE41" si="13">SUM(AC32:AC40)</f>
        <v>141</v>
      </c>
      <c r="AD41" s="162">
        <f t="shared" si="13"/>
        <v>158</v>
      </c>
      <c r="AE41" s="162">
        <f t="shared" si="13"/>
        <v>96</v>
      </c>
      <c r="AF41" s="162">
        <f t="shared" ref="AF41:AG41" si="14">SUM(AF32:AF40)</f>
        <v>178</v>
      </c>
      <c r="AG41" s="162">
        <f t="shared" si="14"/>
        <v>70</v>
      </c>
      <c r="AH41" s="162">
        <f t="shared" ref="AH41:AI41" si="15">SUM(AH32:AH40)</f>
        <v>-39</v>
      </c>
      <c r="AI41" s="162">
        <f t="shared" si="15"/>
        <v>-19</v>
      </c>
      <c r="AJ41" s="162">
        <f t="shared" ref="AJ41:AK41" si="16">SUM(AJ32:AJ40)</f>
        <v>-43</v>
      </c>
      <c r="AK41" s="162">
        <f t="shared" si="16"/>
        <v>-81</v>
      </c>
      <c r="AL41" s="162">
        <f t="shared" ref="AL41:AM41" si="17">SUM(AL32:AL40)</f>
        <v>-161</v>
      </c>
      <c r="AM41" s="162">
        <f t="shared" si="17"/>
        <v>-218</v>
      </c>
      <c r="AN41" s="163"/>
      <c r="AO41" s="101">
        <f>SUM(AO32:AO40)</f>
        <v>81</v>
      </c>
    </row>
    <row r="42" spans="1:41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105"/>
      <c r="AB42" s="106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8"/>
      <c r="AO42" s="106"/>
    </row>
    <row r="43" spans="1:41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97"/>
      <c r="AB43" s="98">
        <f>O43-C43</f>
        <v>98</v>
      </c>
      <c r="AC43" s="99">
        <f>P43-D43</f>
        <v>197</v>
      </c>
      <c r="AD43" s="99">
        <f>Q43-E43</f>
        <v>96</v>
      </c>
      <c r="AE43" s="99">
        <f>R43-F43</f>
        <v>89</v>
      </c>
      <c r="AF43" s="99">
        <f>S43-G43</f>
        <v>56</v>
      </c>
      <c r="AG43" s="99">
        <f>T43-H43</f>
        <v>-25</v>
      </c>
      <c r="AH43" s="99">
        <f>U43-I43</f>
        <v>57</v>
      </c>
      <c r="AI43" s="99">
        <f>V43-J43</f>
        <v>18</v>
      </c>
      <c r="AJ43" s="99">
        <f>W43-K43</f>
        <v>106</v>
      </c>
      <c r="AK43" s="99">
        <f>X43-L43</f>
        <v>-32</v>
      </c>
      <c r="AL43" s="99">
        <f>Y43-M43</f>
        <v>-53</v>
      </c>
      <c r="AM43" s="99">
        <f>Z43-N43</f>
        <v>64</v>
      </c>
      <c r="AN43" s="100"/>
      <c r="AO43" s="76">
        <f>IF(ISERROR(GETPIVOTDATA("VALUE",'CSS WK pvt'!$I$2,"DT_FILE",AO$8,"CD_CO",AO$6,"TRIM_CAT",TRIM(B43),"TRIM_LINE",A42))=TRUE,0,GETPIVOTDATA("VALUE",'CSS WK pvt'!$I$2,"DT_FILE",AO$8,"CD_CO",AO$6,"TRIM_CAT",TRIM(B43),"TRIM_LINE",A42))</f>
        <v>0</v>
      </c>
    </row>
    <row r="44" spans="1:41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f>AO44</f>
        <v>27</v>
      </c>
      <c r="AA44" s="97"/>
      <c r="AB44" s="98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100"/>
      <c r="AO44" s="76">
        <f>GETPIVOTDATA("VALUE",'CSS ESCO pvt'!$I$3,"DATE_FILE",$AO$8,"COMPANY",$AO$6,"TRIM_CAT","Residential-GRID","TRIM_LINE",A42)</f>
        <v>27</v>
      </c>
    </row>
    <row r="45" spans="1:41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f>Z43-Z44</f>
        <v>182</v>
      </c>
      <c r="AA45" s="97"/>
      <c r="AB45" s="98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100"/>
      <c r="AO45" s="76"/>
    </row>
    <row r="46" spans="1:41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97"/>
      <c r="AB46" s="98">
        <f>O46-C46</f>
        <v>-4</v>
      </c>
      <c r="AC46" s="99">
        <f>P46-D46</f>
        <v>3</v>
      </c>
      <c r="AD46" s="99">
        <f>Q46-E46</f>
        <v>-1</v>
      </c>
      <c r="AE46" s="99">
        <f>R46-F46</f>
        <v>0</v>
      </c>
      <c r="AF46" s="99">
        <f>S46-G46</f>
        <v>2</v>
      </c>
      <c r="AG46" s="99">
        <f>T46-H46</f>
        <v>-1</v>
      </c>
      <c r="AH46" s="99">
        <f>U46-I46</f>
        <v>0</v>
      </c>
      <c r="AI46" s="99">
        <f>V46-J46</f>
        <v>-7</v>
      </c>
      <c r="AJ46" s="99">
        <f>W46-K46</f>
        <v>-1</v>
      </c>
      <c r="AK46" s="99">
        <f>X46-L46</f>
        <v>-2</v>
      </c>
      <c r="AL46" s="99">
        <f>Y46-M46</f>
        <v>-2</v>
      </c>
      <c r="AM46" s="99">
        <f>Z46-N46</f>
        <v>-5</v>
      </c>
      <c r="AN46" s="100"/>
      <c r="AO46" s="76">
        <f>IF(ISERROR(GETPIVOTDATA("VALUE",'CSS WK pvt'!$I$2,"DT_FILE",AO$8,"CD_CO",AO$6,"TRIM_CAT",TRIM(B46),"TRIM_LINE",A42))=TRUE,0,GETPIVOTDATA("VALUE",'CSS WK pvt'!$I$2,"DT_FILE",AO$8,"CD_CO",AO$6,"TRIM_CAT",TRIM(B46),"TRIM_LINE",A42))</f>
        <v>0</v>
      </c>
    </row>
    <row r="47" spans="1:41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f>AO47</f>
        <v>0</v>
      </c>
      <c r="AA47" s="97"/>
      <c r="AB47" s="98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100"/>
      <c r="AO47" s="76">
        <f>GETPIVOTDATA("VALUE",'CSS ESCO pvt'!$I$3,"DATE_FILE",$AO$8,"COMPANY",$AO$6,"TRIM_CAT","Low Income Residential-GRID","TRIM_LINE",A42)</f>
        <v>0</v>
      </c>
    </row>
    <row r="48" spans="1:41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f>Z46-Z47</f>
        <v>2</v>
      </c>
      <c r="AA48" s="97"/>
      <c r="AB48" s="98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100"/>
      <c r="AO48" s="76"/>
    </row>
    <row r="49" spans="1:41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97"/>
      <c r="AB49" s="98">
        <f>O49-C49</f>
        <v>-20</v>
      </c>
      <c r="AC49" s="99">
        <f>P49-D49</f>
        <v>48</v>
      </c>
      <c r="AD49" s="99">
        <f>Q49-E49</f>
        <v>17</v>
      </c>
      <c r="AE49" s="99">
        <f>R49-F49</f>
        <v>12</v>
      </c>
      <c r="AF49" s="99">
        <f>S49-G49</f>
        <v>0</v>
      </c>
      <c r="AG49" s="99">
        <f>T49-H49</f>
        <v>-31</v>
      </c>
      <c r="AH49" s="99">
        <f>U49-I49</f>
        <v>-9</v>
      </c>
      <c r="AI49" s="99">
        <f>V49-J49</f>
        <v>9</v>
      </c>
      <c r="AJ49" s="99">
        <f>W49-K49</f>
        <v>2</v>
      </c>
      <c r="AK49" s="99">
        <f>X49-L49</f>
        <v>-5</v>
      </c>
      <c r="AL49" s="99">
        <f>Y49-M49</f>
        <v>-10</v>
      </c>
      <c r="AM49" s="99">
        <f>Z49-N49</f>
        <v>-8</v>
      </c>
      <c r="AN49" s="100"/>
      <c r="AO49" s="76">
        <f>IF(ISERROR(GETPIVOTDATA("VALUE",'CSS WK pvt'!$I$2,"DT_FILE",AO$8,"CD_CO",AO$6,"TRIM_CAT",TRIM(B49),"TRIM_LINE",A42))=TRUE,0,GETPIVOTDATA("VALUE",'CSS WK pvt'!$I$2,"DT_FILE",AO$8,"CD_CO",AO$6,"TRIM_CAT",TRIM(B49),"TRIM_LINE",A42))</f>
        <v>0</v>
      </c>
    </row>
    <row r="50" spans="1:41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97"/>
      <c r="AB50" s="98">
        <f>O50-C50</f>
        <v>-4</v>
      </c>
      <c r="AC50" s="99">
        <f>P50-D50</f>
        <v>12</v>
      </c>
      <c r="AD50" s="99">
        <f>Q50-E50</f>
        <v>2</v>
      </c>
      <c r="AE50" s="99">
        <f>R50-F50</f>
        <v>-1</v>
      </c>
      <c r="AF50" s="99">
        <f>S50-G50</f>
        <v>-1</v>
      </c>
      <c r="AG50" s="99">
        <f>T50-H50</f>
        <v>0</v>
      </c>
      <c r="AH50" s="99">
        <f>U50-I50</f>
        <v>1</v>
      </c>
      <c r="AI50" s="99">
        <f>V50-J50</f>
        <v>2</v>
      </c>
      <c r="AJ50" s="99">
        <f>W50-K50</f>
        <v>-1</v>
      </c>
      <c r="AK50" s="99">
        <f>X50-L50</f>
        <v>1</v>
      </c>
      <c r="AL50" s="99">
        <f>Y50-M50</f>
        <v>-2</v>
      </c>
      <c r="AM50" s="99">
        <f>Z50-N50</f>
        <v>-2</v>
      </c>
      <c r="AN50" s="100"/>
      <c r="AO50" s="76">
        <f>IF(ISERROR(GETPIVOTDATA("VALUE",'CSS WK pvt'!$I$2,"DT_FILE",AO$8,"CD_CO",AO$6,"TRIM_CAT",TRIM(B50),"TRIM_LINE",A42))=TRUE,0,GETPIVOTDATA("VALUE",'CSS WK pvt'!$I$2,"DT_FILE",AO$8,"CD_CO",AO$6,"TRIM_CAT",TRIM(B50),"TRIM_LINE",A42))</f>
        <v>0</v>
      </c>
    </row>
    <row r="51" spans="1:41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97"/>
      <c r="AB51" s="98">
        <f>O51-C51</f>
        <v>2</v>
      </c>
      <c r="AC51" s="99">
        <f>P51-D51</f>
        <v>2</v>
      </c>
      <c r="AD51" s="99">
        <f>Q51-E51</f>
        <v>2</v>
      </c>
      <c r="AE51" s="99">
        <f>R51-F51</f>
        <v>0</v>
      </c>
      <c r="AF51" s="99">
        <f>S51-G51</f>
        <v>0</v>
      </c>
      <c r="AG51" s="99">
        <f>T51-H51</f>
        <v>0</v>
      </c>
      <c r="AH51" s="99">
        <f>U51-I51</f>
        <v>0</v>
      </c>
      <c r="AI51" s="99">
        <f>V51-J51</f>
        <v>2</v>
      </c>
      <c r="AJ51" s="99">
        <f>W51-K51</f>
        <v>1</v>
      </c>
      <c r="AK51" s="99">
        <f>X51-L51</f>
        <v>1</v>
      </c>
      <c r="AL51" s="99">
        <f>Y51-M51</f>
        <v>0</v>
      </c>
      <c r="AM51" s="99">
        <f>Z51-N51</f>
        <v>0</v>
      </c>
      <c r="AN51" s="100"/>
      <c r="AO51" s="76">
        <f>IF(ISERROR(GETPIVOTDATA("VALUE",'CSS WK pvt'!$I$2,"DT_FILE",AO$8,"CD_CO",AO$6,"TRIM_CAT",TRIM(B51),"TRIM_LINE",A42))=TRUE,0,GETPIVOTDATA("VALUE",'CSS WK pvt'!$I$2,"DT_FILE",AO$8,"CD_CO",AO$6,"TRIM_CAT",TRIM(B51),"TRIM_LINE",A42))</f>
        <v>0</v>
      </c>
    </row>
    <row r="52" spans="1:41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18">SUM(D43:D51)</f>
        <v>204</v>
      </c>
      <c r="E52" s="160">
        <f t="shared" si="18"/>
        <v>239</v>
      </c>
      <c r="F52" s="160">
        <f t="shared" si="18"/>
        <v>201</v>
      </c>
      <c r="G52" s="160">
        <f t="shared" si="18"/>
        <v>193</v>
      </c>
      <c r="H52" s="160">
        <f t="shared" si="18"/>
        <v>251</v>
      </c>
      <c r="I52" s="160">
        <f t="shared" si="18"/>
        <v>198</v>
      </c>
      <c r="J52" s="160">
        <f t="shared" si="18"/>
        <v>265</v>
      </c>
      <c r="K52" s="160">
        <f t="shared" si="18"/>
        <v>227</v>
      </c>
      <c r="L52" s="160">
        <f t="shared" si="18"/>
        <v>309</v>
      </c>
      <c r="M52" s="160">
        <f t="shared" si="18"/>
        <v>290</v>
      </c>
      <c r="N52" s="161">
        <f t="shared" si="18"/>
        <v>193</v>
      </c>
      <c r="O52" s="159">
        <f t="shared" si="18"/>
        <v>300</v>
      </c>
      <c r="P52" s="160">
        <f t="shared" si="18"/>
        <v>466</v>
      </c>
      <c r="Q52" s="160">
        <f t="shared" si="18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161"/>
      <c r="AB52" s="101">
        <f>SUM(AB43:AB51)</f>
        <v>72</v>
      </c>
      <c r="AC52" s="162">
        <f t="shared" ref="AC52" si="19">SUM(AC43:AC51)</f>
        <v>262</v>
      </c>
      <c r="AD52" s="162">
        <f t="shared" ref="AD52:AI52" si="20">SUM(AD43:AD51)</f>
        <v>116</v>
      </c>
      <c r="AE52" s="162">
        <f t="shared" si="20"/>
        <v>100</v>
      </c>
      <c r="AF52" s="162">
        <f t="shared" si="20"/>
        <v>57</v>
      </c>
      <c r="AG52" s="162">
        <f t="shared" si="20"/>
        <v>-57</v>
      </c>
      <c r="AH52" s="162">
        <f t="shared" si="20"/>
        <v>49</v>
      </c>
      <c r="AI52" s="162">
        <f t="shared" si="20"/>
        <v>24</v>
      </c>
      <c r="AJ52" s="162">
        <f t="shared" ref="AJ52:AK52" si="21">SUM(AJ43:AJ51)</f>
        <v>107</v>
      </c>
      <c r="AK52" s="162">
        <f t="shared" si="21"/>
        <v>-37</v>
      </c>
      <c r="AL52" s="162">
        <f t="shared" ref="AL52:AM52" si="22">SUM(AL43:AL51)</f>
        <v>-67</v>
      </c>
      <c r="AM52" s="162">
        <f t="shared" si="22"/>
        <v>49</v>
      </c>
      <c r="AN52" s="163"/>
      <c r="AO52" s="101">
        <f>SUM(AO43:AO51)</f>
        <v>27</v>
      </c>
    </row>
    <row r="53" spans="1:41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105"/>
      <c r="AB53" s="106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8"/>
      <c r="AO53" s="106"/>
    </row>
    <row r="54" spans="1:41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97"/>
      <c r="AB54" s="98">
        <f>O54-C54</f>
        <v>76</v>
      </c>
      <c r="AC54" s="99">
        <f>P54-D54</f>
        <v>165</v>
      </c>
      <c r="AD54" s="99">
        <f>Q54-E54</f>
        <v>276</v>
      </c>
      <c r="AE54" s="99">
        <f>R54-F54</f>
        <v>339</v>
      </c>
      <c r="AF54" s="99">
        <f>S54-G54</f>
        <v>325</v>
      </c>
      <c r="AG54" s="99">
        <f>T54-H54</f>
        <v>343</v>
      </c>
      <c r="AH54" s="99">
        <f>U54-I54</f>
        <v>323</v>
      </c>
      <c r="AI54" s="99">
        <f>V54-J54</f>
        <v>306</v>
      </c>
      <c r="AJ54" s="99">
        <f>W54-K54</f>
        <v>265</v>
      </c>
      <c r="AK54" s="99">
        <f>X54-L54</f>
        <v>310</v>
      </c>
      <c r="AL54" s="99">
        <f>Y54-M54</f>
        <v>287</v>
      </c>
      <c r="AM54" s="99">
        <f>Z54-N54</f>
        <v>245</v>
      </c>
      <c r="AN54" s="100"/>
      <c r="AO54" s="76">
        <f>IF(ISERROR(GETPIVOTDATA("VALUE",'CSS WK pvt'!$I$2,"DT_FILE",AO$8,"CD_CO",AO$6,"TRIM_CAT",TRIM(B54),"TRIM_LINE",A53))=TRUE,0,GETPIVOTDATA("VALUE",'CSS WK pvt'!$I$2,"DT_FILE",AO$8,"CD_CO",AO$6,"TRIM_CAT",TRIM(B54),"TRIM_LINE",A53))</f>
        <v>0</v>
      </c>
    </row>
    <row r="55" spans="1:41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f>AO55</f>
        <v>59</v>
      </c>
      <c r="AA55" s="97"/>
      <c r="AB55" s="98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100"/>
      <c r="AO55" s="76">
        <f>GETPIVOTDATA("VALUE",'CSS ESCO pvt'!$I$3,"DATE_FILE",$AO$8,"COMPANY",$AO$6,"TRIM_CAT","Residential-GRID","TRIM_LINE",A53)</f>
        <v>59</v>
      </c>
    </row>
    <row r="56" spans="1:41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f>Z54-Z55</f>
        <v>461</v>
      </c>
      <c r="AA56" s="97"/>
      <c r="AB56" s="98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100"/>
      <c r="AO56" s="76"/>
    </row>
    <row r="57" spans="1:41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97"/>
      <c r="AB57" s="98">
        <f>O57-C57</f>
        <v>3</v>
      </c>
      <c r="AC57" s="99">
        <f>P57-D57</f>
        <v>-2</v>
      </c>
      <c r="AD57" s="99">
        <f>Q57-E57</f>
        <v>3</v>
      </c>
      <c r="AE57" s="99">
        <f>R57-F57</f>
        <v>7</v>
      </c>
      <c r="AF57" s="99">
        <f>S57-G57</f>
        <v>10</v>
      </c>
      <c r="AG57" s="99">
        <f>T57-H57</f>
        <v>15</v>
      </c>
      <c r="AH57" s="99">
        <f>U57-I57</f>
        <v>15</v>
      </c>
      <c r="AI57" s="99">
        <f>V57-J57</f>
        <v>9</v>
      </c>
      <c r="AJ57" s="99">
        <f>W57-K57</f>
        <v>7</v>
      </c>
      <c r="AK57" s="99">
        <f>X57-L57</f>
        <v>8</v>
      </c>
      <c r="AL57" s="99">
        <f>Y57-M57</f>
        <v>6</v>
      </c>
      <c r="AM57" s="99">
        <f>Z57-N57</f>
        <v>15</v>
      </c>
      <c r="AN57" s="100"/>
      <c r="AO57" s="76">
        <f>IF(ISERROR(GETPIVOTDATA("VALUE",'CSS WK pvt'!$I$2,"DT_FILE",AO$8,"CD_CO",AO$6,"TRIM_CAT",TRIM(B57),"TRIM_LINE",A53))=TRUE,0,GETPIVOTDATA("VALUE",'CSS WK pvt'!$I$2,"DT_FILE",AO$8,"CD_CO",AO$6,"TRIM_CAT",TRIM(B57),"TRIM_LINE",A53))</f>
        <v>0</v>
      </c>
    </row>
    <row r="58" spans="1:41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f>AO58</f>
        <v>4</v>
      </c>
      <c r="AA58" s="97"/>
      <c r="AB58" s="98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100"/>
      <c r="AO58" s="76">
        <f>GETPIVOTDATA("VALUE",'CSS ESCO pvt'!$I$3,"DATE_FILE",$AO$8,"COMPANY",$AO$6,"TRIM_CAT","Low Income Residential-GRID","TRIM_LINE",A53)</f>
        <v>4</v>
      </c>
    </row>
    <row r="59" spans="1:41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f>Z57-Z58</f>
        <v>32</v>
      </c>
      <c r="AA59" s="97"/>
      <c r="AB59" s="98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100"/>
      <c r="AO59" s="76"/>
    </row>
    <row r="60" spans="1:41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97"/>
      <c r="AB60" s="98">
        <f>O60-C60</f>
        <v>11</v>
      </c>
      <c r="AC60" s="99">
        <f>P60-D60</f>
        <v>32</v>
      </c>
      <c r="AD60" s="99">
        <f>Q60-E60</f>
        <v>55</v>
      </c>
      <c r="AE60" s="99">
        <f>R60-F60</f>
        <v>38</v>
      </c>
      <c r="AF60" s="99">
        <f>S60-G60</f>
        <v>32</v>
      </c>
      <c r="AG60" s="99">
        <f>T60-H60</f>
        <v>33</v>
      </c>
      <c r="AH60" s="99">
        <f>U60-I60</f>
        <v>36</v>
      </c>
      <c r="AI60" s="99">
        <f>V60-J60</f>
        <v>18</v>
      </c>
      <c r="AJ60" s="99">
        <f>W60-K60</f>
        <v>23</v>
      </c>
      <c r="AK60" s="99">
        <f>X60-L60</f>
        <v>12</v>
      </c>
      <c r="AL60" s="99">
        <f>Y60-M60</f>
        <v>20</v>
      </c>
      <c r="AM60" s="99">
        <f>Z60-N60</f>
        <v>23</v>
      </c>
      <c r="AN60" s="100"/>
      <c r="AO60" s="76">
        <f>IF(ISERROR(GETPIVOTDATA("VALUE",'CSS WK pvt'!$I$2,"DT_FILE",AO$8,"CD_CO",AO$6,"TRIM_CAT",TRIM(B60),"TRIM_LINE",A53))=TRUE,0,GETPIVOTDATA("VALUE",'CSS WK pvt'!$I$2,"DT_FILE",AO$8,"CD_CO",AO$6,"TRIM_CAT",TRIM(B60),"TRIM_LINE",A53))</f>
        <v>0</v>
      </c>
    </row>
    <row r="61" spans="1:41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97"/>
      <c r="AB61" s="98">
        <f>O61-C61</f>
        <v>3</v>
      </c>
      <c r="AC61" s="99">
        <f>P61-D61</f>
        <v>2</v>
      </c>
      <c r="AD61" s="99">
        <f>Q61-E61</f>
        <v>2</v>
      </c>
      <c r="AE61" s="99">
        <f>R61-F61</f>
        <v>1</v>
      </c>
      <c r="AF61" s="99">
        <f>S61-G61</f>
        <v>3</v>
      </c>
      <c r="AG61" s="99">
        <f>T61-H61</f>
        <v>1</v>
      </c>
      <c r="AH61" s="99">
        <f>U61-I61</f>
        <v>1</v>
      </c>
      <c r="AI61" s="99">
        <f>V61-J61</f>
        <v>3</v>
      </c>
      <c r="AJ61" s="99">
        <f>W61-K61</f>
        <v>2</v>
      </c>
      <c r="AK61" s="99">
        <f>X61-L61</f>
        <v>2</v>
      </c>
      <c r="AL61" s="99">
        <f>Y61-M61</f>
        <v>2</v>
      </c>
      <c r="AM61" s="99">
        <f>Z61-N61</f>
        <v>-1</v>
      </c>
      <c r="AN61" s="100"/>
      <c r="AO61" s="76">
        <f>IF(ISERROR(GETPIVOTDATA("VALUE",'CSS WK pvt'!$I$2,"DT_FILE",AO$8,"CD_CO",AO$6,"TRIM_CAT",TRIM(B61),"TRIM_LINE",A53))=TRUE,0,GETPIVOTDATA("VALUE",'CSS WK pvt'!$I$2,"DT_FILE",AO$8,"CD_CO",AO$6,"TRIM_CAT",TRIM(B61),"TRIM_LINE",A53))</f>
        <v>0</v>
      </c>
    </row>
    <row r="62" spans="1:41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97"/>
      <c r="AB62" s="98">
        <f>O62-C62</f>
        <v>0</v>
      </c>
      <c r="AC62" s="99">
        <f>P62-D62</f>
        <v>0</v>
      </c>
      <c r="AD62" s="99">
        <f>Q62-E62</f>
        <v>0</v>
      </c>
      <c r="AE62" s="99">
        <f>R62-F62</f>
        <v>0</v>
      </c>
      <c r="AF62" s="99">
        <f>S62-G62</f>
        <v>0</v>
      </c>
      <c r="AG62" s="99">
        <f>T62-H62</f>
        <v>0</v>
      </c>
      <c r="AH62" s="99">
        <f>U62-I62</f>
        <v>0</v>
      </c>
      <c r="AI62" s="99">
        <f>V62-J62</f>
        <v>0</v>
      </c>
      <c r="AJ62" s="99">
        <f>W62-K62</f>
        <v>0</v>
      </c>
      <c r="AK62" s="99">
        <f>X62-L62</f>
        <v>0</v>
      </c>
      <c r="AL62" s="99">
        <f>Y62-M62</f>
        <v>0</v>
      </c>
      <c r="AM62" s="99">
        <f>Z62-N62</f>
        <v>0</v>
      </c>
      <c r="AN62" s="100"/>
      <c r="AO62" s="76">
        <f>IF(ISERROR(GETPIVOTDATA("VALUE",'CSS WK pvt'!$I$2,"DT_FILE",AO$8,"CD_CO",AO$6,"TRIM_CAT",TRIM(B62),"TRIM_LINE",A53))=TRUE,0,GETPIVOTDATA("VALUE",'CSS WK pvt'!$I$2,"DT_FILE",AO$8,"CD_CO",AO$6,"TRIM_CAT",TRIM(B62),"TRIM_LINE",A53))</f>
        <v>0</v>
      </c>
    </row>
    <row r="63" spans="1:41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23">SUM(D54:D62)</f>
        <v>318</v>
      </c>
      <c r="E63" s="82">
        <f t="shared" si="23"/>
        <v>317</v>
      </c>
      <c r="F63" s="82">
        <f t="shared" si="23"/>
        <v>304</v>
      </c>
      <c r="G63" s="82">
        <f t="shared" si="23"/>
        <v>302</v>
      </c>
      <c r="H63" s="82">
        <f t="shared" si="23"/>
        <v>233</v>
      </c>
      <c r="I63" s="82">
        <f t="shared" si="23"/>
        <v>235</v>
      </c>
      <c r="J63" s="82">
        <f t="shared" si="23"/>
        <v>244</v>
      </c>
      <c r="K63" s="82">
        <f t="shared" si="23"/>
        <v>288</v>
      </c>
      <c r="L63" s="82">
        <f t="shared" si="23"/>
        <v>299</v>
      </c>
      <c r="M63" s="82">
        <f t="shared" si="23"/>
        <v>339</v>
      </c>
      <c r="N63" s="83">
        <f t="shared" si="23"/>
        <v>321</v>
      </c>
      <c r="O63" s="81">
        <f t="shared" si="23"/>
        <v>369</v>
      </c>
      <c r="P63" s="82">
        <f t="shared" si="23"/>
        <v>515</v>
      </c>
      <c r="Q63" s="82">
        <f t="shared" si="23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83"/>
      <c r="AB63" s="84">
        <f t="shared" ref="AB63:AO63" si="24">SUM(AB54:AB62)</f>
        <v>93</v>
      </c>
      <c r="AC63" s="85">
        <f t="shared" ref="AC63" si="25">SUM(AC54:AC62)</f>
        <v>197</v>
      </c>
      <c r="AD63" s="85">
        <f t="shared" ref="AD63:AI63" si="26">SUM(AD54:AD62)</f>
        <v>336</v>
      </c>
      <c r="AE63" s="85">
        <f t="shared" si="26"/>
        <v>385</v>
      </c>
      <c r="AF63" s="85">
        <f t="shared" si="26"/>
        <v>370</v>
      </c>
      <c r="AG63" s="85">
        <f t="shared" si="26"/>
        <v>392</v>
      </c>
      <c r="AH63" s="85">
        <f t="shared" si="26"/>
        <v>375</v>
      </c>
      <c r="AI63" s="85">
        <f t="shared" si="26"/>
        <v>336</v>
      </c>
      <c r="AJ63" s="85">
        <f t="shared" ref="AJ63:AK63" si="27">SUM(AJ54:AJ62)</f>
        <v>297</v>
      </c>
      <c r="AK63" s="85">
        <f t="shared" si="27"/>
        <v>332</v>
      </c>
      <c r="AL63" s="85">
        <f t="shared" ref="AL63:AM63" si="28">SUM(AL54:AL62)</f>
        <v>315</v>
      </c>
      <c r="AM63" s="85">
        <f t="shared" si="28"/>
        <v>282</v>
      </c>
      <c r="AN63" s="86"/>
      <c r="AO63" s="84">
        <f t="shared" si="24"/>
        <v>63</v>
      </c>
    </row>
    <row r="64" spans="1:41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111"/>
      <c r="AB64" s="112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4"/>
      <c r="AO64" s="112"/>
    </row>
    <row r="65" spans="1:41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51"/>
      <c r="AB65" s="52">
        <f>O65-C65</f>
        <v>54793.899999999994</v>
      </c>
      <c r="AC65" s="53">
        <f>P65-D65</f>
        <v>86383.5</v>
      </c>
      <c r="AD65" s="53">
        <f>Q65-E65</f>
        <v>74114.62</v>
      </c>
      <c r="AE65" s="53">
        <f>R65-F65</f>
        <v>104512.72</v>
      </c>
      <c r="AF65" s="53">
        <f>S65-G65</f>
        <v>101898.15</v>
      </c>
      <c r="AG65" s="53">
        <f>T65-H65</f>
        <v>136965.5</v>
      </c>
      <c r="AH65" s="53">
        <f>U65-I65</f>
        <v>152659.35</v>
      </c>
      <c r="AI65" s="53">
        <f>V65-J65</f>
        <v>109135.48000000001</v>
      </c>
      <c r="AJ65" s="53">
        <f>W65-K65</f>
        <v>99035.239999999991</v>
      </c>
      <c r="AK65" s="53">
        <f>X65-L65</f>
        <v>58691.420000000013</v>
      </c>
      <c r="AL65" s="53">
        <f>Y65-M65</f>
        <v>37784.339999999997</v>
      </c>
      <c r="AM65" s="53">
        <f>Z65-N65</f>
        <v>85511.010000000009</v>
      </c>
      <c r="AN65" s="54"/>
      <c r="AO65" s="76">
        <f>IF(ISERROR(GETPIVOTDATA("VALUE",'CSS WK pvt'!$I$2,"DT_FILE",AO$8,"CD_CO",AO$6,"TRIM_CAT",TRIM(B65),"TRIM_LINE",A64))=TRUE,0,GETPIVOTDATA("VALUE",'CSS WK pvt'!$I$2,"DT_FILE",AO$8,"CD_CO",AO$6,"TRIM_CAT",TRIM(B65),"TRIM_LINE",A64))</f>
        <v>0</v>
      </c>
    </row>
    <row r="66" spans="1:41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f>AO66</f>
        <v>35554.26</v>
      </c>
      <c r="AA66" s="51"/>
      <c r="AB66" s="52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4"/>
      <c r="AO66" s="76">
        <f>GETPIVOTDATA("VALUE",'CSS ESCO pvt'!$I$3,"DATE_FILE",$AO$8,"COMPANY",$AO$6,"TRIM_CAT","Residential-GRID","TRIM_LINE",A64)</f>
        <v>35554.26</v>
      </c>
    </row>
    <row r="67" spans="1:41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f>Z65-Z66</f>
        <v>262511.74</v>
      </c>
      <c r="AA67" s="51"/>
      <c r="AB67" s="52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4"/>
      <c r="AO67" s="76"/>
    </row>
    <row r="68" spans="1:41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51"/>
      <c r="AB68" s="52">
        <f>O68-C68</f>
        <v>708.76000000000022</v>
      </c>
      <c r="AC68" s="53">
        <f>P68-D68</f>
        <v>-80.850000000000364</v>
      </c>
      <c r="AD68" s="53">
        <f>Q68-E68</f>
        <v>271.23999999999978</v>
      </c>
      <c r="AE68" s="53">
        <f>R68-F68</f>
        <v>558.15999999999985</v>
      </c>
      <c r="AF68" s="53">
        <f>S68-G68</f>
        <v>1224.29</v>
      </c>
      <c r="AG68" s="53">
        <f>T68-H68</f>
        <v>587.68000000000029</v>
      </c>
      <c r="AH68" s="53">
        <f>U68-I68</f>
        <v>2149.13</v>
      </c>
      <c r="AI68" s="53">
        <f>V68-J68</f>
        <v>128.43000000000029</v>
      </c>
      <c r="AJ68" s="53">
        <f>W68-K68</f>
        <v>420.1899999999996</v>
      </c>
      <c r="AK68" s="53">
        <f>X68-L68</f>
        <v>-430.22999999999956</v>
      </c>
      <c r="AL68" s="53">
        <f>Y68-M68</f>
        <v>-797.60999999999967</v>
      </c>
      <c r="AM68" s="53">
        <f>Z68-N68</f>
        <v>6366.54</v>
      </c>
      <c r="AN68" s="54"/>
      <c r="AO68" s="76">
        <f>IF(ISERROR(GETPIVOTDATA("VALUE",'CSS WK pvt'!$I$2,"DT_FILE",AO$8,"CD_CO",AO$6,"TRIM_CAT",TRIM(B68),"TRIM_LINE",A64))=TRUE,0,GETPIVOTDATA("VALUE",'CSS WK pvt'!$I$2,"DT_FILE",AO$8,"CD_CO",AO$6,"TRIM_CAT",TRIM(B68),"TRIM_LINE",A64))</f>
        <v>0</v>
      </c>
    </row>
    <row r="69" spans="1:41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f>AO69</f>
        <v>2305.12</v>
      </c>
      <c r="AA69" s="51"/>
      <c r="AB69" s="52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4"/>
      <c r="AO69" s="76">
        <f>GETPIVOTDATA("VALUE",'CSS ESCO pvt'!$I$3,"DATE_FILE",$AO$8,"COMPANY",$AO$6,"TRIM_CAT","Low Income Residential-GRID","TRIM_LINE",A64)</f>
        <v>2305.12</v>
      </c>
    </row>
    <row r="70" spans="1:41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f>Z68-Z69</f>
        <v>9845.880000000001</v>
      </c>
      <c r="AA70" s="51"/>
      <c r="AB70" s="52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4"/>
      <c r="AO70" s="76"/>
    </row>
    <row r="71" spans="1:41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51"/>
      <c r="AB71" s="52">
        <f>O71-C71</f>
        <v>272.36000000000058</v>
      </c>
      <c r="AC71" s="53">
        <f>P71-D71</f>
        <v>54978.36</v>
      </c>
      <c r="AD71" s="53">
        <f>Q71-E71</f>
        <v>33525.19</v>
      </c>
      <c r="AE71" s="53">
        <f>R71-F71</f>
        <v>7148.09</v>
      </c>
      <c r="AF71" s="53">
        <f>S71-G71</f>
        <v>48953.94</v>
      </c>
      <c r="AG71" s="53">
        <f>T71-H71</f>
        <v>11851.13</v>
      </c>
      <c r="AH71" s="53">
        <f>U71-I71</f>
        <v>-5669.9199999999983</v>
      </c>
      <c r="AI71" s="53">
        <f>V71-J71</f>
        <v>21802.79</v>
      </c>
      <c r="AJ71" s="53">
        <f>W71-K71</f>
        <v>3189.4400000000023</v>
      </c>
      <c r="AK71" s="53">
        <f>X71-L71</f>
        <v>2110.3300000000017</v>
      </c>
      <c r="AL71" s="53">
        <f>Y71-M71</f>
        <v>-11273.61</v>
      </c>
      <c r="AM71" s="53">
        <f>Z71-N71</f>
        <v>3919.0500000000029</v>
      </c>
      <c r="AN71" s="54"/>
      <c r="AO71" s="76">
        <f>IF(ISERROR(GETPIVOTDATA("VALUE",'CSS WK pvt'!$I$2,"DT_FILE",AO$8,"CD_CO",AO$6,"TRIM_CAT",TRIM(B71),"TRIM_LINE",A64))=TRUE,0,GETPIVOTDATA("VALUE",'CSS WK pvt'!$I$2,"DT_FILE",AO$8,"CD_CO",AO$6,"TRIM_CAT",TRIM(B71),"TRIM_LINE",A64))</f>
        <v>0</v>
      </c>
    </row>
    <row r="72" spans="1:41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51"/>
      <c r="AB72" s="52">
        <f>O72-C72</f>
        <v>-3998.1900000000023</v>
      </c>
      <c r="AC72" s="53">
        <f>P72-D72</f>
        <v>49357.42</v>
      </c>
      <c r="AD72" s="53">
        <f>Q72-E72</f>
        <v>29420.809999999998</v>
      </c>
      <c r="AE72" s="53">
        <f>R72-F72</f>
        <v>-14343.84</v>
      </c>
      <c r="AF72" s="53">
        <f>S72-G72</f>
        <v>42294.479999999996</v>
      </c>
      <c r="AG72" s="53">
        <f>T72-H72</f>
        <v>15474.08</v>
      </c>
      <c r="AH72" s="53">
        <f>U72-I72</f>
        <v>4801.9000000000015</v>
      </c>
      <c r="AI72" s="53">
        <f>V72-J72</f>
        <v>60365.009999999995</v>
      </c>
      <c r="AJ72" s="53">
        <f>W72-K72</f>
        <v>11355.289999999994</v>
      </c>
      <c r="AK72" s="53">
        <f>X72-L72</f>
        <v>21663.559999999998</v>
      </c>
      <c r="AL72" s="53">
        <f>Y72-M72</f>
        <v>-5446.9199999999983</v>
      </c>
      <c r="AM72" s="53">
        <f>Z72-N72</f>
        <v>-26524.82</v>
      </c>
      <c r="AN72" s="54"/>
      <c r="AO72" s="76">
        <f>IF(ISERROR(GETPIVOTDATA("VALUE",'CSS WK pvt'!$I$2,"DT_FILE",AO$8,"CD_CO",AO$6,"TRIM_CAT",TRIM(B72),"TRIM_LINE",A64))=TRUE,0,GETPIVOTDATA("VALUE",'CSS WK pvt'!$I$2,"DT_FILE",AO$8,"CD_CO",AO$6,"TRIM_CAT",TRIM(B72),"TRIM_LINE",A64))</f>
        <v>0</v>
      </c>
    </row>
    <row r="73" spans="1:41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51"/>
      <c r="AB73" s="52">
        <f>O73-C73</f>
        <v>44783.35</v>
      </c>
      <c r="AC73" s="53">
        <f>P73-D73</f>
        <v>13367.72</v>
      </c>
      <c r="AD73" s="53">
        <f>Q73-E73</f>
        <v>15739</v>
      </c>
      <c r="AE73" s="53">
        <f>R73-F73</f>
        <v>78331.509999999995</v>
      </c>
      <c r="AF73" s="53">
        <f>S73-G73</f>
        <v>653.88000000000102</v>
      </c>
      <c r="AG73" s="53">
        <f>T73-H73</f>
        <v>5735.18</v>
      </c>
      <c r="AH73" s="53">
        <f>U73-I73</f>
        <v>13642.49</v>
      </c>
      <c r="AI73" s="53">
        <f>V73-J73</f>
        <v>33608.65</v>
      </c>
      <c r="AJ73" s="53">
        <f>W73-K73</f>
        <v>10086.950000000001</v>
      </c>
      <c r="AK73" s="53">
        <f>X73-L73</f>
        <v>40082.28</v>
      </c>
      <c r="AL73" s="53">
        <f>Y73-M73</f>
        <v>29.46</v>
      </c>
      <c r="AM73" s="53">
        <f>Z73-N73</f>
        <v>22604.95</v>
      </c>
      <c r="AN73" s="54"/>
      <c r="AO73" s="76">
        <f>IF(ISERROR(GETPIVOTDATA("VALUE",'CSS WK pvt'!$I$2,"DT_FILE",AO$8,"CD_CO",AO$6,"TRIM_CAT",TRIM(B73),"TRIM_LINE",A64))=TRUE,0,GETPIVOTDATA("VALUE",'CSS WK pvt'!$I$2,"DT_FILE",AO$8,"CD_CO",AO$6,"TRIM_CAT",TRIM(B73),"TRIM_LINE",A64))</f>
        <v>0</v>
      </c>
    </row>
    <row r="74" spans="1:41" s="152" customFormat="1" x14ac:dyDescent="0.35">
      <c r="A74" s="172"/>
      <c r="B74" s="48" t="s">
        <v>42</v>
      </c>
      <c r="C74" s="164">
        <f t="shared" ref="C74:Q74" si="29">SUM(C65:C73)</f>
        <v>259539.65000000002</v>
      </c>
      <c r="D74" s="165">
        <f t="shared" si="29"/>
        <v>252429.85</v>
      </c>
      <c r="E74" s="165">
        <f t="shared" si="29"/>
        <v>230762.14</v>
      </c>
      <c r="F74" s="165">
        <f t="shared" si="29"/>
        <v>189722.36</v>
      </c>
      <c r="G74" s="165">
        <f t="shared" si="29"/>
        <v>228458.25999999998</v>
      </c>
      <c r="H74" s="165">
        <f t="shared" si="29"/>
        <v>203928.43000000002</v>
      </c>
      <c r="I74" s="165">
        <f t="shared" si="29"/>
        <v>281155.05</v>
      </c>
      <c r="J74" s="165">
        <f t="shared" si="29"/>
        <v>267851.63999999996</v>
      </c>
      <c r="K74" s="165">
        <f t="shared" si="29"/>
        <v>338525.89</v>
      </c>
      <c r="L74" s="165">
        <f t="shared" si="29"/>
        <v>311317.64</v>
      </c>
      <c r="M74" s="165">
        <f t="shared" si="29"/>
        <v>324389.33999999997</v>
      </c>
      <c r="N74" s="166">
        <f t="shared" si="29"/>
        <v>326823.26999999996</v>
      </c>
      <c r="O74" s="164">
        <f t="shared" si="29"/>
        <v>356099.83</v>
      </c>
      <c r="P74" s="165">
        <f t="shared" si="29"/>
        <v>456436</v>
      </c>
      <c r="Q74" s="165">
        <f t="shared" si="29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166"/>
      <c r="AB74" s="55">
        <f>SUM(AB65:AB73)</f>
        <v>96560.18</v>
      </c>
      <c r="AC74" s="167">
        <f t="shared" ref="AC74:AE74" si="30">SUM(AC65:AC73)</f>
        <v>204006.15</v>
      </c>
      <c r="AD74" s="167">
        <f t="shared" si="30"/>
        <v>153070.85999999999</v>
      </c>
      <c r="AE74" s="167">
        <f t="shared" si="30"/>
        <v>176206.64</v>
      </c>
      <c r="AF74" s="167">
        <f t="shared" ref="AF74:AG74" si="31">SUM(AF65:AF73)</f>
        <v>195024.74</v>
      </c>
      <c r="AG74" s="167">
        <f t="shared" si="31"/>
        <v>170613.56999999998</v>
      </c>
      <c r="AH74" s="167">
        <f t="shared" ref="AH74:AI74" si="32">SUM(AH65:AH73)</f>
        <v>167582.94999999998</v>
      </c>
      <c r="AI74" s="167">
        <f t="shared" si="32"/>
        <v>225040.36000000002</v>
      </c>
      <c r="AJ74" s="167">
        <f t="shared" ref="AJ74:AK74" si="33">SUM(AJ65:AJ73)</f>
        <v>124087.10999999999</v>
      </c>
      <c r="AK74" s="167">
        <f t="shared" si="33"/>
        <v>122117.36000000002</v>
      </c>
      <c r="AL74" s="167">
        <f t="shared" ref="AL74:AM74" si="34">SUM(AL65:AL73)</f>
        <v>20295.659999999996</v>
      </c>
      <c r="AM74" s="167">
        <f t="shared" si="34"/>
        <v>91876.73</v>
      </c>
      <c r="AN74" s="168"/>
      <c r="AO74" s="55">
        <f>SUM(AO65:AO73)</f>
        <v>37859.380000000005</v>
      </c>
    </row>
    <row r="75" spans="1:41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59"/>
      <c r="AB75" s="60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2"/>
      <c r="AO75" s="60"/>
    </row>
    <row r="76" spans="1:41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51"/>
      <c r="AB76" s="52">
        <f>O76-C76</f>
        <v>28098.720000000001</v>
      </c>
      <c r="AC76" s="53">
        <f>P76-D76</f>
        <v>78623.990000000005</v>
      </c>
      <c r="AD76" s="53">
        <f>Q76-E76</f>
        <v>66393.34</v>
      </c>
      <c r="AE76" s="53">
        <f>R76-F76</f>
        <v>79267.59</v>
      </c>
      <c r="AF76" s="53">
        <f>S76-G76</f>
        <v>70793.899999999994</v>
      </c>
      <c r="AG76" s="53">
        <f>T76-H76</f>
        <v>57179.23</v>
      </c>
      <c r="AH76" s="53">
        <f>U76-I76</f>
        <v>78993.26999999999</v>
      </c>
      <c r="AI76" s="53">
        <f>V76-J76</f>
        <v>127958.55</v>
      </c>
      <c r="AJ76" s="53">
        <f>W76-K76</f>
        <v>118586.15</v>
      </c>
      <c r="AK76" s="53">
        <f>X76-L76</f>
        <v>67847.34</v>
      </c>
      <c r="AL76" s="53">
        <f>Y76-M76</f>
        <v>50703.56</v>
      </c>
      <c r="AM76" s="53">
        <f>Z76-N76</f>
        <v>71497.83</v>
      </c>
      <c r="AN76" s="54"/>
      <c r="AO76" s="76">
        <f>IF(ISERROR(GETPIVOTDATA("VALUE",'CSS WK pvt'!$I$2,"DT_FILE",AO$8,"CD_CO",AO$6,"TRIM_CAT",TRIM(B76),"TRIM_LINE",A75))=TRUE,0,GETPIVOTDATA("VALUE",'CSS WK pvt'!$I$2,"DT_FILE",AO$8,"CD_CO",AO$6,"TRIM_CAT",TRIM(B76),"TRIM_LINE",A75))</f>
        <v>0</v>
      </c>
    </row>
    <row r="77" spans="1:41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f>AO77</f>
        <v>15116.48</v>
      </c>
      <c r="AA77" s="51"/>
      <c r="AB77" s="52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4"/>
      <c r="AO77" s="76">
        <f>GETPIVOTDATA("VALUE",'CSS ESCO pvt'!$I$3,"DATE_FILE",$AO$8,"COMPANY",$AO$6,"TRIM_CAT","Residential-GRID","TRIM_LINE",A75)</f>
        <v>15116.48</v>
      </c>
    </row>
    <row r="78" spans="1:41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f>Z76-Z77</f>
        <v>125215.52</v>
      </c>
      <c r="AA78" s="51"/>
      <c r="AB78" s="52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4"/>
      <c r="AO78" s="76"/>
    </row>
    <row r="79" spans="1:41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51"/>
      <c r="AB79" s="52">
        <f>O79-C79</f>
        <v>-1087.7299999999996</v>
      </c>
      <c r="AC79" s="53">
        <f>P79-D79</f>
        <v>-96.449999999999818</v>
      </c>
      <c r="AD79" s="53">
        <f>Q79-E79</f>
        <v>170.25</v>
      </c>
      <c r="AE79" s="53">
        <f>R79-F79</f>
        <v>1624.0300000000002</v>
      </c>
      <c r="AF79" s="53">
        <f>S79-G79</f>
        <v>1720.56</v>
      </c>
      <c r="AG79" s="53">
        <f>T79-H79</f>
        <v>1716.75</v>
      </c>
      <c r="AH79" s="53">
        <f>U79-I79</f>
        <v>1799.06</v>
      </c>
      <c r="AI79" s="53">
        <f>V79-J79</f>
        <v>871.69999999999982</v>
      </c>
      <c r="AJ79" s="53">
        <f>W79-K79</f>
        <v>787.23</v>
      </c>
      <c r="AK79" s="53">
        <f>X79-L79</f>
        <v>354.17000000000007</v>
      </c>
      <c r="AL79" s="53">
        <f>Y79-M79</f>
        <v>356.17000000000007</v>
      </c>
      <c r="AM79" s="53">
        <f>Z79-N79</f>
        <v>2933.62</v>
      </c>
      <c r="AN79" s="54"/>
      <c r="AO79" s="76">
        <f>IF(ISERROR(GETPIVOTDATA("VALUE",'CSS WK pvt'!$I$2,"DT_FILE",AO$8,"CD_CO",AO$6,"TRIM_CAT",TRIM(B79),"TRIM_LINE",A75))=TRUE,0,GETPIVOTDATA("VALUE",'CSS WK pvt'!$I$2,"DT_FILE",AO$8,"CD_CO",AO$6,"TRIM_CAT",TRIM(B79),"TRIM_LINE",A75))</f>
        <v>0</v>
      </c>
    </row>
    <row r="80" spans="1:41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f>AO80</f>
        <v>698.54</v>
      </c>
      <c r="AA80" s="51"/>
      <c r="AB80" s="52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4"/>
      <c r="AO80" s="76">
        <f>GETPIVOTDATA("VALUE",'CSS ESCO pvt'!$I$3,"DATE_FILE",$AO$8,"COMPANY",$AO$6,"TRIM_CAT","Low Income Residential-GRID","TRIM_LINE",A75)</f>
        <v>698.54</v>
      </c>
    </row>
    <row r="81" spans="1:41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f>Z79-Z80</f>
        <v>6271.46</v>
      </c>
      <c r="AA81" s="51"/>
      <c r="AB81" s="52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4"/>
      <c r="AO81" s="76"/>
    </row>
    <row r="82" spans="1:41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51"/>
      <c r="AB82" s="52">
        <f>O82-C82</f>
        <v>4251.4199999999983</v>
      </c>
      <c r="AC82" s="53">
        <f>P82-D82</f>
        <v>16344.75</v>
      </c>
      <c r="AD82" s="53">
        <f>Q82-E82</f>
        <v>15483.25</v>
      </c>
      <c r="AE82" s="53">
        <f>R82-F82</f>
        <v>13879.86</v>
      </c>
      <c r="AF82" s="53">
        <f>S82-G82</f>
        <v>18861.150000000001</v>
      </c>
      <c r="AG82" s="53">
        <f>T82-H82</f>
        <v>-2847.49</v>
      </c>
      <c r="AH82" s="53">
        <f>U82-I82</f>
        <v>-326.64999999999964</v>
      </c>
      <c r="AI82" s="53">
        <f>V82-J82</f>
        <v>-6265.93</v>
      </c>
      <c r="AJ82" s="53">
        <f>W82-K82</f>
        <v>12407.04</v>
      </c>
      <c r="AK82" s="53">
        <f>X82-L82</f>
        <v>-2569.17</v>
      </c>
      <c r="AL82" s="53">
        <f>Y82-M82</f>
        <v>5907.02</v>
      </c>
      <c r="AM82" s="53">
        <f>Z82-N82</f>
        <v>5985.66</v>
      </c>
      <c r="AN82" s="54"/>
      <c r="AO82" s="76">
        <f>IF(ISERROR(GETPIVOTDATA("VALUE",'CSS WK pvt'!$I$2,"DT_FILE",AO$8,"CD_CO",AO$6,"TRIM_CAT",TRIM(B82),"TRIM_LINE",A75))=TRUE,0,GETPIVOTDATA("VALUE",'CSS WK pvt'!$I$2,"DT_FILE",AO$8,"CD_CO",AO$6,"TRIM_CAT",TRIM(B82),"TRIM_LINE",A75))</f>
        <v>0</v>
      </c>
    </row>
    <row r="83" spans="1:41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51"/>
      <c r="AB83" s="52">
        <f>O83-C83</f>
        <v>4172.18</v>
      </c>
      <c r="AC83" s="53">
        <f>P83-D83</f>
        <v>7543.08</v>
      </c>
      <c r="AD83" s="53">
        <f>Q83-E83</f>
        <v>6914.42</v>
      </c>
      <c r="AE83" s="53">
        <f>R83-F83</f>
        <v>2739.13</v>
      </c>
      <c r="AF83" s="53">
        <f>S83-G83</f>
        <v>958.90000000000009</v>
      </c>
      <c r="AG83" s="53">
        <f>T83-H83</f>
        <v>-43.149999999999636</v>
      </c>
      <c r="AH83" s="53">
        <f>U83-I83</f>
        <v>963.90999999999985</v>
      </c>
      <c r="AI83" s="53">
        <f>V83-J83</f>
        <v>3545.76</v>
      </c>
      <c r="AJ83" s="53">
        <f>W83-K83</f>
        <v>-160.01000000000022</v>
      </c>
      <c r="AK83" s="53">
        <f>X83-L83</f>
        <v>8878.27</v>
      </c>
      <c r="AL83" s="53">
        <f>Y83-M83</f>
        <v>-4184.1100000000006</v>
      </c>
      <c r="AM83" s="53">
        <f>Z83-N83</f>
        <v>-3052.9799999999996</v>
      </c>
      <c r="AN83" s="54"/>
      <c r="AO83" s="76">
        <f>IF(ISERROR(GETPIVOTDATA("VALUE",'CSS WK pvt'!$I$2,"DT_FILE",AO$8,"CD_CO",AO$6,"TRIM_CAT",TRIM(B83),"TRIM_LINE",A75))=TRUE,0,GETPIVOTDATA("VALUE",'CSS WK pvt'!$I$2,"DT_FILE",AO$8,"CD_CO",AO$6,"TRIM_CAT",TRIM(B83),"TRIM_LINE",A75))</f>
        <v>0</v>
      </c>
    </row>
    <row r="84" spans="1:41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51"/>
      <c r="AB84" s="52">
        <f>O84-C84</f>
        <v>2779.98</v>
      </c>
      <c r="AC84" s="53">
        <f>P84-D84</f>
        <v>11155</v>
      </c>
      <c r="AD84" s="53">
        <f>Q84-E84</f>
        <v>557</v>
      </c>
      <c r="AE84" s="53">
        <f>R84-F84</f>
        <v>0</v>
      </c>
      <c r="AF84" s="53">
        <f>S84-G84</f>
        <v>48.150000000000006</v>
      </c>
      <c r="AG84" s="53">
        <f>T84-H84</f>
        <v>0</v>
      </c>
      <c r="AH84" s="53">
        <f>U84-I84</f>
        <v>0</v>
      </c>
      <c r="AI84" s="53">
        <f>V84-J84</f>
        <v>896</v>
      </c>
      <c r="AJ84" s="53">
        <f>W84-K84</f>
        <v>20</v>
      </c>
      <c r="AK84" s="53">
        <f>X84-L84</f>
        <v>70</v>
      </c>
      <c r="AL84" s="53">
        <f>Y84-M84</f>
        <v>0</v>
      </c>
      <c r="AM84" s="53">
        <f>Z84-N84</f>
        <v>0</v>
      </c>
      <c r="AN84" s="54"/>
      <c r="AO84" s="76">
        <f>IF(ISERROR(GETPIVOTDATA("VALUE",'CSS WK pvt'!$I$2,"DT_FILE",AO$8,"CD_CO",AO$6,"TRIM_CAT",TRIM(B84),"TRIM_LINE",A75))=TRUE,0,GETPIVOTDATA("VALUE",'CSS WK pvt'!$I$2,"DT_FILE",AO$8,"CD_CO",AO$6,"TRIM_CAT",TRIM(B84),"TRIM_LINE",A75))</f>
        <v>0</v>
      </c>
    </row>
    <row r="85" spans="1:41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35">SUM(D76:D84)</f>
        <v>92520.62999999999</v>
      </c>
      <c r="E85" s="165">
        <f t="shared" si="35"/>
        <v>98437.74</v>
      </c>
      <c r="F85" s="165">
        <f t="shared" si="35"/>
        <v>76083.39</v>
      </c>
      <c r="G85" s="165">
        <f t="shared" si="35"/>
        <v>63586.34</v>
      </c>
      <c r="H85" s="165">
        <f t="shared" si="35"/>
        <v>73416.659999999989</v>
      </c>
      <c r="I85" s="165">
        <f t="shared" si="35"/>
        <v>78087.41</v>
      </c>
      <c r="J85" s="165">
        <f t="shared" si="35"/>
        <v>114467.92</v>
      </c>
      <c r="K85" s="165">
        <f t="shared" si="35"/>
        <v>84708.590000000011</v>
      </c>
      <c r="L85" s="165">
        <f t="shared" si="35"/>
        <v>94050.39</v>
      </c>
      <c r="M85" s="165">
        <f t="shared" si="35"/>
        <v>87826.36</v>
      </c>
      <c r="N85" s="166">
        <f t="shared" si="35"/>
        <v>82218.87</v>
      </c>
      <c r="O85" s="164">
        <f t="shared" si="35"/>
        <v>131457.09</v>
      </c>
      <c r="P85" s="165">
        <f t="shared" si="35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166"/>
      <c r="AB85" s="55">
        <f>SUM(AB76:AB84)</f>
        <v>38214.57</v>
      </c>
      <c r="AC85" s="167">
        <f t="shared" ref="AC85:AE85" si="36">SUM(AC76:AC84)</f>
        <v>113570.37000000001</v>
      </c>
      <c r="AD85" s="167">
        <f t="shared" si="36"/>
        <v>89518.26</v>
      </c>
      <c r="AE85" s="167">
        <f t="shared" si="36"/>
        <v>97510.61</v>
      </c>
      <c r="AF85" s="167">
        <f t="shared" ref="AF85:AG85" si="37">SUM(AF76:AF84)</f>
        <v>92382.659999999974</v>
      </c>
      <c r="AG85" s="167">
        <f t="shared" si="37"/>
        <v>56005.340000000004</v>
      </c>
      <c r="AH85" s="167">
        <f t="shared" ref="AH85:AI85" si="38">SUM(AH76:AH84)</f>
        <v>81429.59</v>
      </c>
      <c r="AI85" s="167">
        <f t="shared" si="38"/>
        <v>127006.08</v>
      </c>
      <c r="AJ85" s="167">
        <f t="shared" ref="AJ85:AK85" si="39">SUM(AJ76:AJ84)</f>
        <v>131640.40999999997</v>
      </c>
      <c r="AK85" s="167">
        <f t="shared" si="39"/>
        <v>74580.61</v>
      </c>
      <c r="AL85" s="167">
        <f t="shared" ref="AL85:AM85" si="40">SUM(AL76:AL84)</f>
        <v>52782.64</v>
      </c>
      <c r="AM85" s="167">
        <f t="shared" si="40"/>
        <v>77364.13</v>
      </c>
      <c r="AN85" s="168"/>
      <c r="AO85" s="55">
        <f>SUM(AO76:AO84)</f>
        <v>15815.02</v>
      </c>
    </row>
    <row r="86" spans="1:41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59"/>
      <c r="AB86" s="60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2"/>
      <c r="AO86" s="60"/>
    </row>
    <row r="87" spans="1:41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51"/>
      <c r="AB87" s="52">
        <f>O87-C87</f>
        <v>111836.52000000002</v>
      </c>
      <c r="AC87" s="53">
        <f>P87-D87</f>
        <v>150667.19</v>
      </c>
      <c r="AD87" s="53">
        <f>Q87-E87</f>
        <v>211341.89</v>
      </c>
      <c r="AE87" s="53">
        <f>R87-F87</f>
        <v>270629.26</v>
      </c>
      <c r="AF87" s="53">
        <f>S87-G87</f>
        <v>307084.76</v>
      </c>
      <c r="AG87" s="53">
        <f>T87-H87</f>
        <v>321041.91000000003</v>
      </c>
      <c r="AH87" s="53">
        <f>U87-I87</f>
        <v>361508.63</v>
      </c>
      <c r="AI87" s="53">
        <f>V87-J87</f>
        <v>386470.35</v>
      </c>
      <c r="AJ87" s="53">
        <f>W87-K87</f>
        <v>431931.36</v>
      </c>
      <c r="AK87" s="53">
        <f>X87-L87</f>
        <v>470475.52000000002</v>
      </c>
      <c r="AL87" s="53">
        <f>Y87-M87</f>
        <v>479831.07</v>
      </c>
      <c r="AM87" s="53">
        <f>Z87-N87</f>
        <v>477886.98</v>
      </c>
      <c r="AN87" s="54"/>
      <c r="AO87" s="76">
        <f>IF(ISERROR(GETPIVOTDATA("VALUE",'CSS WK pvt'!$I$2,"DT_FILE",AO$8,"CD_CO",AO$6,"TRIM_CAT",TRIM(B87),"TRIM_LINE",A86))=TRUE,0,GETPIVOTDATA("VALUE",'CSS WK pvt'!$I$2,"DT_FILE",AO$8,"CD_CO",AO$6,"TRIM_CAT",TRIM(B87),"TRIM_LINE",A86))</f>
        <v>0</v>
      </c>
    </row>
    <row r="88" spans="1:41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f>AO88</f>
        <v>89367.78</v>
      </c>
      <c r="AA88" s="51"/>
      <c r="AB88" s="52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4"/>
      <c r="AO88" s="76">
        <f>GETPIVOTDATA("VALUE",'CSS ESCO pvt'!$I$3,"DATE_FILE",$AO$8,"COMPANY",$AO$6,"TRIM_CAT","Residential-GRID","TRIM_LINE",A86)</f>
        <v>89367.78</v>
      </c>
    </row>
    <row r="89" spans="1:41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f>Z87-Z88</f>
        <v>690701.22</v>
      </c>
      <c r="AA89" s="51"/>
      <c r="AB89" s="52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4"/>
      <c r="AO89" s="76"/>
    </row>
    <row r="90" spans="1:41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51"/>
      <c r="AB90" s="52">
        <f>O90-C90</f>
        <v>-3428.1200000000026</v>
      </c>
      <c r="AC90" s="53">
        <f>P90-D90</f>
        <v>868.33000000000175</v>
      </c>
      <c r="AD90" s="53">
        <f>Q90-E90</f>
        <v>4853.2799999999988</v>
      </c>
      <c r="AE90" s="53">
        <f>R90-F90</f>
        <v>9135.9400000000023</v>
      </c>
      <c r="AF90" s="53">
        <f>S90-G90</f>
        <v>18849.239999999998</v>
      </c>
      <c r="AG90" s="53">
        <f>T90-H90</f>
        <v>18593.910000000003</v>
      </c>
      <c r="AH90" s="53">
        <f>U90-I90</f>
        <v>10651.160000000003</v>
      </c>
      <c r="AI90" s="53">
        <f>V90-J90</f>
        <v>-376.59999999999854</v>
      </c>
      <c r="AJ90" s="53">
        <f>W90-K90</f>
        <v>2795.9800000000032</v>
      </c>
      <c r="AK90" s="53">
        <f>X90-L90</f>
        <v>13021.39</v>
      </c>
      <c r="AL90" s="53">
        <f>Y90-M90</f>
        <v>8425.8300000000017</v>
      </c>
      <c r="AM90" s="53">
        <f>Z90-N90</f>
        <v>15042.980000000003</v>
      </c>
      <c r="AN90" s="54"/>
      <c r="AO90" s="76">
        <f>IF(ISERROR(GETPIVOTDATA("VALUE",'CSS WK pvt'!$I$2,"DT_FILE",AO$8,"CD_CO",AO$6,"TRIM_CAT",TRIM(B90),"TRIM_LINE",A86))=TRUE,0,GETPIVOTDATA("VALUE",'CSS WK pvt'!$I$2,"DT_FILE",AO$8,"CD_CO",AO$6,"TRIM_CAT",TRIM(B90),"TRIM_LINE",A86))</f>
        <v>0</v>
      </c>
    </row>
    <row r="91" spans="1:41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f>AO91</f>
        <v>9901.64</v>
      </c>
      <c r="AA91" s="51"/>
      <c r="AB91" s="52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4"/>
      <c r="AO91" s="76">
        <f>GETPIVOTDATA("VALUE",'CSS ESCO pvt'!$I$3,"DATE_FILE",$AO$8,"COMPANY",$AO$6,"TRIM_CAT","Low Income Residential-GRID","TRIM_LINE",A86)</f>
        <v>9901.64</v>
      </c>
    </row>
    <row r="92" spans="1:41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f>Z90-Z91</f>
        <v>60052.36</v>
      </c>
      <c r="AA92" s="51"/>
      <c r="AB92" s="52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4"/>
      <c r="AO92" s="76"/>
    </row>
    <row r="93" spans="1:41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51"/>
      <c r="AB93" s="52">
        <f>O93-C93</f>
        <v>-1140.0199999999995</v>
      </c>
      <c r="AC93" s="53">
        <f>P93-D93</f>
        <v>15133.73</v>
      </c>
      <c r="AD93" s="53">
        <f>Q93-E93</f>
        <v>19108.080000000002</v>
      </c>
      <c r="AE93" s="53">
        <f>R93-F93</f>
        <v>30972.48</v>
      </c>
      <c r="AF93" s="53">
        <f>S93-G93</f>
        <v>41320.729999999996</v>
      </c>
      <c r="AG93" s="53">
        <f>T93-H93</f>
        <v>44342.879999999997</v>
      </c>
      <c r="AH93" s="53">
        <f>U93-I93</f>
        <v>45149.3</v>
      </c>
      <c r="AI93" s="53">
        <f>V93-J93</f>
        <v>10856.73</v>
      </c>
      <c r="AJ93" s="53">
        <f>W93-K93</f>
        <v>18321.060000000001</v>
      </c>
      <c r="AK93" s="53">
        <f>X93-L93</f>
        <v>27899.97</v>
      </c>
      <c r="AL93" s="53">
        <f>Y93-M93</f>
        <v>29580.080000000002</v>
      </c>
      <c r="AM93" s="53">
        <f>Z93-N93</f>
        <v>39699.74</v>
      </c>
      <c r="AN93" s="54"/>
      <c r="AO93" s="76">
        <f>IF(ISERROR(GETPIVOTDATA("VALUE",'CSS WK pvt'!$I$2,"DT_FILE",AO$8,"CD_CO",AO$6,"TRIM_CAT",TRIM(B93),"TRIM_LINE",A86))=TRUE,0,GETPIVOTDATA("VALUE",'CSS WK pvt'!$I$2,"DT_FILE",AO$8,"CD_CO",AO$6,"TRIM_CAT",TRIM(B93),"TRIM_LINE",A86))</f>
        <v>0</v>
      </c>
    </row>
    <row r="94" spans="1:41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51"/>
      <c r="AB94" s="52">
        <f>O94-C94</f>
        <v>3189.3199999999997</v>
      </c>
      <c r="AC94" s="53">
        <f>P94-D94</f>
        <v>9383.83</v>
      </c>
      <c r="AD94" s="53">
        <f>Q94-E94</f>
        <v>3663.54</v>
      </c>
      <c r="AE94" s="53">
        <f>R94-F94</f>
        <v>5607.92</v>
      </c>
      <c r="AF94" s="53">
        <f>S94-G94</f>
        <v>9264</v>
      </c>
      <c r="AG94" s="53">
        <f>T94-H94</f>
        <v>6109.6</v>
      </c>
      <c r="AH94" s="53">
        <f>U94-I94</f>
        <v>5601.2</v>
      </c>
      <c r="AI94" s="53">
        <f>V94-J94</f>
        <v>6205.89</v>
      </c>
      <c r="AJ94" s="53">
        <f>W94-K94</f>
        <v>11184.76</v>
      </c>
      <c r="AK94" s="53">
        <f>X94-L94</f>
        <v>9958.41</v>
      </c>
      <c r="AL94" s="53">
        <f>Y94-M94</f>
        <v>13816.09</v>
      </c>
      <c r="AM94" s="53">
        <f>Z94-N94</f>
        <v>14285.51</v>
      </c>
      <c r="AN94" s="54"/>
      <c r="AO94" s="76">
        <f>IF(ISERROR(GETPIVOTDATA("VALUE",'CSS WK pvt'!$I$2,"DT_FILE",AO$8,"CD_CO",AO$6,"TRIM_CAT",TRIM(B94),"TRIM_LINE",A86))=TRUE,0,GETPIVOTDATA("VALUE",'CSS WK pvt'!$I$2,"DT_FILE",AO$8,"CD_CO",AO$6,"TRIM_CAT",TRIM(B94),"TRIM_LINE",A86))</f>
        <v>0</v>
      </c>
    </row>
    <row r="95" spans="1:41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51"/>
      <c r="AB95" s="52">
        <f>O95-C95</f>
        <v>0</v>
      </c>
      <c r="AC95" s="53">
        <f>P95-D95</f>
        <v>0</v>
      </c>
      <c r="AD95" s="53">
        <f>Q95-E95</f>
        <v>0</v>
      </c>
      <c r="AE95" s="53">
        <f>R95-F95</f>
        <v>0</v>
      </c>
      <c r="AF95" s="53">
        <f>S95-G95</f>
        <v>0</v>
      </c>
      <c r="AG95" s="53">
        <f>T95-H95</f>
        <v>0</v>
      </c>
      <c r="AH95" s="53">
        <f>U95-I95</f>
        <v>0</v>
      </c>
      <c r="AI95" s="53">
        <f>V95-J95</f>
        <v>0</v>
      </c>
      <c r="AJ95" s="53">
        <f>W95-K95</f>
        <v>0</v>
      </c>
      <c r="AK95" s="53">
        <f>X95-L95</f>
        <v>0</v>
      </c>
      <c r="AL95" s="53">
        <f>Y95-M95</f>
        <v>0</v>
      </c>
      <c r="AM95" s="53">
        <f>Z95-N95</f>
        <v>0</v>
      </c>
      <c r="AN95" s="54"/>
      <c r="AO95" s="76">
        <f>IF(ISERROR(GETPIVOTDATA("VALUE",'CSS WK pvt'!$I$2,"DT_FILE",AO$8,"CD_CO",AO$6,"TRIM_CAT",TRIM(B95),"TRIM_LINE",A86))=TRUE,0,GETPIVOTDATA("VALUE",'CSS WK pvt'!$I$2,"DT_FILE",AO$8,"CD_CO",AO$6,"TRIM_CAT",TRIM(B95),"TRIM_LINE",A86))</f>
        <v>0</v>
      </c>
    </row>
    <row r="96" spans="1:41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41">SUM(D87:D95)</f>
        <v>314561.91999999998</v>
      </c>
      <c r="E96" s="165">
        <f t="shared" si="41"/>
        <v>331115.20999999996</v>
      </c>
      <c r="F96" s="165">
        <f t="shared" si="41"/>
        <v>327583.40000000002</v>
      </c>
      <c r="G96" s="165">
        <f t="shared" si="41"/>
        <v>336588.27</v>
      </c>
      <c r="H96" s="165">
        <f t="shared" si="41"/>
        <v>311218.7</v>
      </c>
      <c r="I96" s="165">
        <f t="shared" si="41"/>
        <v>311601.70999999996</v>
      </c>
      <c r="J96" s="165">
        <f t="shared" si="41"/>
        <v>322677.63</v>
      </c>
      <c r="K96" s="165">
        <f t="shared" si="41"/>
        <v>347190.84</v>
      </c>
      <c r="L96" s="165">
        <f t="shared" si="41"/>
        <v>362154.71</v>
      </c>
      <c r="M96" s="165">
        <f t="shared" si="41"/>
        <v>382136.92999999993</v>
      </c>
      <c r="N96" s="166">
        <f t="shared" si="41"/>
        <v>361295.79000000004</v>
      </c>
      <c r="O96" s="164">
        <f t="shared" si="41"/>
        <v>406217.32000000007</v>
      </c>
      <c r="P96" s="165">
        <f t="shared" si="41"/>
        <v>490615</v>
      </c>
      <c r="Q96" s="165">
        <f t="shared" ref="Q96:AO96" si="42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166"/>
      <c r="AB96" s="55">
        <f t="shared" si="42"/>
        <v>110457.70000000001</v>
      </c>
      <c r="AC96" s="167">
        <f t="shared" ref="AC96:AE96" si="43">SUM(AC87:AC95)</f>
        <v>176053.08000000002</v>
      </c>
      <c r="AD96" s="167">
        <f t="shared" si="43"/>
        <v>238966.79</v>
      </c>
      <c r="AE96" s="167">
        <f t="shared" si="43"/>
        <v>316345.59999999998</v>
      </c>
      <c r="AF96" s="167">
        <f t="shared" ref="AF96:AG96" si="44">SUM(AF87:AF95)</f>
        <v>376518.73</v>
      </c>
      <c r="AG96" s="167">
        <f t="shared" si="44"/>
        <v>390088.30000000005</v>
      </c>
      <c r="AH96" s="167">
        <f t="shared" ref="AH96:AI96" si="45">SUM(AH87:AH95)</f>
        <v>422910.29000000004</v>
      </c>
      <c r="AI96" s="167">
        <f t="shared" si="45"/>
        <v>403156.37</v>
      </c>
      <c r="AJ96" s="167">
        <f t="shared" ref="AJ96:AK96" si="46">SUM(AJ87:AJ95)</f>
        <v>464233.16</v>
      </c>
      <c r="AK96" s="167">
        <f t="shared" si="46"/>
        <v>521355.29</v>
      </c>
      <c r="AL96" s="167">
        <f t="shared" ref="AL96:AM96" si="47">SUM(AL87:AL95)</f>
        <v>531653.07000000007</v>
      </c>
      <c r="AM96" s="167">
        <f t="shared" si="47"/>
        <v>546915.21</v>
      </c>
      <c r="AN96" s="168"/>
      <c r="AO96" s="55">
        <f t="shared" si="42"/>
        <v>99269.42</v>
      </c>
    </row>
    <row r="97" spans="1:41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59"/>
      <c r="AB97" s="60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2"/>
      <c r="AO97" s="60"/>
    </row>
    <row r="98" spans="1:41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51"/>
      <c r="AB98" s="52">
        <f>O98-C98</f>
        <v>194729.13999999996</v>
      </c>
      <c r="AC98" s="53">
        <f>P98-D98</f>
        <v>315674.68</v>
      </c>
      <c r="AD98" s="53">
        <f>Q98-E98</f>
        <v>351849.85</v>
      </c>
      <c r="AE98" s="53">
        <f>R98-F98</f>
        <v>454409.57</v>
      </c>
      <c r="AF98" s="53">
        <f>S98-G98</f>
        <v>479776.81</v>
      </c>
      <c r="AG98" s="53">
        <f>T98-H98</f>
        <v>515186.64</v>
      </c>
      <c r="AH98" s="53">
        <f>U98-I98</f>
        <v>593161.25</v>
      </c>
      <c r="AI98" s="53">
        <f>V98-J98</f>
        <v>623564.38</v>
      </c>
      <c r="AJ98" s="53">
        <f>W98-K98</f>
        <v>649553.75</v>
      </c>
      <c r="AK98" s="53">
        <f>X98-L98</f>
        <v>597014.28</v>
      </c>
      <c r="AL98" s="53">
        <f>Y98-M98</f>
        <v>568318.97</v>
      </c>
      <c r="AM98" s="53">
        <f>Z98-N98</f>
        <v>634895.81999999995</v>
      </c>
      <c r="AN98" s="54"/>
      <c r="AO98" s="76">
        <f>IF(ISERROR(GETPIVOTDATA("VALUE",'CSS WK pvt'!$I$2,"DT_FILE",AO$8,"CD_CO",AO$6,"TRIM_CAT",TRIM(B98),"TRIM_LINE",A97))=TRUE,0,GETPIVOTDATA("VALUE",'CSS WK pvt'!$I$2,"DT_FILE",AO$8,"CD_CO",AO$6,"TRIM_CAT",TRIM(B98),"TRIM_LINE",A97))</f>
        <v>0</v>
      </c>
    </row>
    <row r="99" spans="1:41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f>AO99</f>
        <v>140038.51999999999</v>
      </c>
      <c r="AA99" s="51"/>
      <c r="AB99" s="52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4"/>
      <c r="AO99" s="76">
        <f>GETPIVOTDATA("VALUE",'CSS ESCO pvt'!$I$3,"DATE_FILE",$AO$8,"COMPANY",$AO$6,"TRIM_CAT","Residential-GRID","TRIM_LINE",A97)</f>
        <v>140038.51999999999</v>
      </c>
    </row>
    <row r="100" spans="1:41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f>Z98-Z99</f>
        <v>1078428.48</v>
      </c>
      <c r="AA100" s="51"/>
      <c r="AB100" s="52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4"/>
      <c r="AO100" s="76"/>
    </row>
    <row r="101" spans="1:41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51"/>
      <c r="AB101" s="52">
        <f>O101-C101</f>
        <v>-3807.0899999999965</v>
      </c>
      <c r="AC101" s="53">
        <f>P101-D101</f>
        <v>691.02999999999884</v>
      </c>
      <c r="AD101" s="53">
        <f>Q101-E101</f>
        <v>5294.7700000000041</v>
      </c>
      <c r="AE101" s="53">
        <f>R101-F101</f>
        <v>11318.130000000005</v>
      </c>
      <c r="AF101" s="53">
        <f>S101-G101</f>
        <v>21795.089999999997</v>
      </c>
      <c r="AG101" s="53">
        <f>T101-H101</f>
        <v>20898.339999999997</v>
      </c>
      <c r="AH101" s="53">
        <f>U101-I101</f>
        <v>14599.350000000006</v>
      </c>
      <c r="AI101" s="53">
        <f>V101-J101</f>
        <v>623.52999999999884</v>
      </c>
      <c r="AJ101" s="53">
        <f>W101-K101</f>
        <v>4004.4000000000015</v>
      </c>
      <c r="AK101" s="53">
        <f>X101-L101</f>
        <v>12945.330000000002</v>
      </c>
      <c r="AL101" s="53">
        <f>Y101-M101</f>
        <v>7985.3899999999994</v>
      </c>
      <c r="AM101" s="53">
        <f>Z101-N101</f>
        <v>24343.14</v>
      </c>
      <c r="AN101" s="54"/>
      <c r="AO101" s="76">
        <f>IF(ISERROR(GETPIVOTDATA("VALUE",'CSS WK pvt'!$I$2,"DT_FILE",AO$8,"CD_CO",AO$6,"TRIM_CAT",TRIM(B101),"TRIM_LINE",A97))=TRUE,0,GETPIVOTDATA("VALUE",'CSS WK pvt'!$I$2,"DT_FILE",AO$8,"CD_CO",AO$6,"TRIM_CAT",TRIM(B101),"TRIM_LINE",A97))</f>
        <v>0</v>
      </c>
    </row>
    <row r="102" spans="1:41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f>AO102</f>
        <v>12905.3</v>
      </c>
      <c r="AA102" s="51"/>
      <c r="AB102" s="52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4"/>
      <c r="AO102" s="76">
        <f>GETPIVOTDATA("VALUE",'CSS ESCO pvt'!$I$3,"DATE_FILE",$AO$8,"COMPANY",$AO$6,"TRIM_CAT","Low Income Residential-GRID","TRIM_LINE",A97)</f>
        <v>12905.3</v>
      </c>
    </row>
    <row r="103" spans="1:41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f>Z101-Z102</f>
        <v>76169.7</v>
      </c>
      <c r="AA103" s="51"/>
      <c r="AB103" s="52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4"/>
      <c r="AO103" s="76"/>
    </row>
    <row r="104" spans="1:41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51"/>
      <c r="AB104" s="52">
        <f>O104-C104</f>
        <v>3383.760000000002</v>
      </c>
      <c r="AC104" s="53">
        <f>P104-D104</f>
        <v>86456.84</v>
      </c>
      <c r="AD104" s="53">
        <f>Q104-E104</f>
        <v>68117.51999999999</v>
      </c>
      <c r="AE104" s="53">
        <f>R104-F104</f>
        <v>52000.43</v>
      </c>
      <c r="AF104" s="53">
        <f>S104-G104</f>
        <v>109135.82</v>
      </c>
      <c r="AG104" s="53">
        <f>T104-H104</f>
        <v>53346.52</v>
      </c>
      <c r="AH104" s="53">
        <f>U104-I104</f>
        <v>39151.730000000003</v>
      </c>
      <c r="AI104" s="53">
        <f>V104-J104</f>
        <v>26393.589999999997</v>
      </c>
      <c r="AJ104" s="53">
        <f>W104-K104</f>
        <v>33917.539999999994</v>
      </c>
      <c r="AK104" s="53">
        <f>X104-L104</f>
        <v>27441.130000000005</v>
      </c>
      <c r="AL104" s="53">
        <f>Y104-M104</f>
        <v>24213.490000000005</v>
      </c>
      <c r="AM104" s="53">
        <f>Z104-N104</f>
        <v>49604.45</v>
      </c>
      <c r="AN104" s="54"/>
      <c r="AO104" s="76">
        <f>IF(ISERROR(GETPIVOTDATA("VALUE",'CSS WK pvt'!$I$2,"DT_FILE",AO$8,"CD_CO",AO$6,"TRIM_CAT",TRIM(B104),"TRIM_LINE",A97))=TRUE,0,GETPIVOTDATA("VALUE",'CSS WK pvt'!$I$2,"DT_FILE",AO$8,"CD_CO",AO$6,"TRIM_CAT",TRIM(B104),"TRIM_LINE",A97))</f>
        <v>0</v>
      </c>
    </row>
    <row r="105" spans="1:41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51"/>
      <c r="AB105" s="52">
        <f>O105-C105</f>
        <v>3363.3100000000013</v>
      </c>
      <c r="AC105" s="53">
        <f>P105-D105</f>
        <v>66285.33</v>
      </c>
      <c r="AD105" s="53">
        <f>Q105-E105</f>
        <v>39997.770000000004</v>
      </c>
      <c r="AE105" s="53">
        <f>R105-F105</f>
        <v>-5996.7900000000009</v>
      </c>
      <c r="AF105" s="53">
        <f>S105-G105</f>
        <v>52517.380000000005</v>
      </c>
      <c r="AG105" s="53">
        <f>T105-H105</f>
        <v>21540.53</v>
      </c>
      <c r="AH105" s="53">
        <f>U105-I105</f>
        <v>11367.009999999998</v>
      </c>
      <c r="AI105" s="53">
        <f>V105-J105</f>
        <v>70116.66</v>
      </c>
      <c r="AJ105" s="53">
        <f>W105-K105</f>
        <v>22381.039999999994</v>
      </c>
      <c r="AK105" s="53">
        <f>X105-L105</f>
        <v>40500.239999999998</v>
      </c>
      <c r="AL105" s="53">
        <f>Y105-M105</f>
        <v>4185.0599999999977</v>
      </c>
      <c r="AM105" s="53">
        <f>Z105-N105</f>
        <v>-15292.29</v>
      </c>
      <c r="AN105" s="54"/>
      <c r="AO105" s="76">
        <f>IF(ISERROR(GETPIVOTDATA("VALUE",'CSS WK pvt'!$I$2,"DT_FILE",AO$8,"CD_CO",AO$6,"TRIM_CAT",TRIM(B105),"TRIM_LINE",A97))=TRUE,0,GETPIVOTDATA("VALUE",'CSS WK pvt'!$I$2,"DT_FILE",AO$8,"CD_CO",AO$6,"TRIM_CAT",TRIM(B105),"TRIM_LINE",A97))</f>
        <v>0</v>
      </c>
    </row>
    <row r="106" spans="1:41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51"/>
      <c r="AB106" s="52">
        <f>O106-C106</f>
        <v>47563.33</v>
      </c>
      <c r="AC106" s="53">
        <f>P106-D106</f>
        <v>24522.720000000001</v>
      </c>
      <c r="AD106" s="53">
        <f>Q106-E106</f>
        <v>16296</v>
      </c>
      <c r="AE106" s="53">
        <f>R106-F106</f>
        <v>78331.509999999995</v>
      </c>
      <c r="AF106" s="53">
        <f>S106-G106</f>
        <v>702.02999999999884</v>
      </c>
      <c r="AG106" s="53">
        <f>T106-H106</f>
        <v>5735.18</v>
      </c>
      <c r="AH106" s="53">
        <f>U106-I106</f>
        <v>13642.49</v>
      </c>
      <c r="AI106" s="53">
        <f>V106-J106</f>
        <v>34504.65</v>
      </c>
      <c r="AJ106" s="53">
        <f>W106-K106</f>
        <v>10106.950000000001</v>
      </c>
      <c r="AK106" s="53">
        <f>X106-L106</f>
        <v>40151.279999999999</v>
      </c>
      <c r="AL106" s="53">
        <f>Y106-M106</f>
        <v>29.46</v>
      </c>
      <c r="AM106" s="53">
        <f>Z106-N106</f>
        <v>22604.95</v>
      </c>
      <c r="AN106" s="54"/>
      <c r="AO106" s="76">
        <f>IF(ISERROR(GETPIVOTDATA("VALUE",'CSS WK pvt'!$I$2,"DT_FILE",AO$8,"CD_CO",AO$6,"TRIM_CAT",TRIM(B106),"TRIM_LINE",A97))=TRUE,0,GETPIVOTDATA("VALUE",'CSS WK pvt'!$I$2,"DT_FILE",AO$8,"CD_CO",AO$6,"TRIM_CAT",TRIM(B106),"TRIM_LINE",A97))</f>
        <v>0</v>
      </c>
    </row>
    <row r="107" spans="1:41" s="152" customFormat="1" ht="15" thickBot="1" x14ac:dyDescent="0.4">
      <c r="A107" s="172"/>
      <c r="B107" s="63" t="s">
        <v>42</v>
      </c>
      <c r="C107" s="147">
        <f t="shared" ref="C107:Q107" si="48">SUM(C98:C106)</f>
        <v>648541.78999999992</v>
      </c>
      <c r="D107" s="148">
        <f t="shared" si="48"/>
        <v>659512.40000000014</v>
      </c>
      <c r="E107" s="148">
        <f t="shared" si="48"/>
        <v>660315.09</v>
      </c>
      <c r="F107" s="148">
        <f t="shared" si="48"/>
        <v>593389.15</v>
      </c>
      <c r="G107" s="148">
        <f t="shared" si="48"/>
        <v>628632.87</v>
      </c>
      <c r="H107" s="148">
        <f t="shared" si="48"/>
        <v>588563.78999999992</v>
      </c>
      <c r="I107" s="148">
        <f t="shared" si="48"/>
        <v>670844.17000000004</v>
      </c>
      <c r="J107" s="148">
        <f t="shared" si="48"/>
        <v>704997.19</v>
      </c>
      <c r="K107" s="148">
        <f t="shared" si="48"/>
        <v>770425.32</v>
      </c>
      <c r="L107" s="148">
        <f t="shared" si="48"/>
        <v>767522.74</v>
      </c>
      <c r="M107" s="148">
        <f t="shared" si="48"/>
        <v>794352.63000000012</v>
      </c>
      <c r="N107" s="149">
        <f t="shared" si="48"/>
        <v>770337.93000000017</v>
      </c>
      <c r="O107" s="147">
        <f t="shared" si="48"/>
        <v>893774.24</v>
      </c>
      <c r="P107" s="148">
        <f t="shared" si="48"/>
        <v>1153143</v>
      </c>
      <c r="Q107" s="148">
        <f t="shared" si="48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149"/>
      <c r="AB107" s="45">
        <f>SUM(AB98:AB106)</f>
        <v>245232.44999999995</v>
      </c>
      <c r="AC107" s="150">
        <f t="shared" ref="AC107:AE107" si="49">SUM(AC98:AC106)</f>
        <v>493630.6</v>
      </c>
      <c r="AD107" s="150">
        <f t="shared" si="49"/>
        <v>481555.91000000003</v>
      </c>
      <c r="AE107" s="150">
        <f t="shared" si="49"/>
        <v>590062.85</v>
      </c>
      <c r="AF107" s="150">
        <f t="shared" ref="AF107:AG107" si="50">SUM(AF98:AF106)</f>
        <v>663927.13</v>
      </c>
      <c r="AG107" s="150">
        <f t="shared" si="50"/>
        <v>616707.21000000008</v>
      </c>
      <c r="AH107" s="150">
        <f t="shared" ref="AH107:AI107" si="51">SUM(AH98:AH106)</f>
        <v>671921.83</v>
      </c>
      <c r="AI107" s="150">
        <f t="shared" si="51"/>
        <v>755202.81</v>
      </c>
      <c r="AJ107" s="150">
        <f t="shared" ref="AJ107:AK107" si="52">SUM(AJ98:AJ106)</f>
        <v>719963.68</v>
      </c>
      <c r="AK107" s="150">
        <f t="shared" si="52"/>
        <v>718052.26</v>
      </c>
      <c r="AL107" s="150">
        <f t="shared" ref="AL107:AM107" si="53">SUM(AL98:AL106)</f>
        <v>604732.36999999988</v>
      </c>
      <c r="AM107" s="150">
        <f t="shared" si="53"/>
        <v>716156.06999999983</v>
      </c>
      <c r="AN107" s="151"/>
      <c r="AO107" s="45">
        <f>SUM(AO98:AO106)</f>
        <v>152943.81999999998</v>
      </c>
    </row>
    <row r="108" spans="1:41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91"/>
      <c r="AB108" s="92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4"/>
      <c r="AO108" s="92"/>
    </row>
    <row r="109" spans="1:41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22"/>
      <c r="AB109" s="98">
        <f>O109-C109</f>
        <v>-490467</v>
      </c>
      <c r="AC109" s="99">
        <f>P109-D109</f>
        <v>346513</v>
      </c>
      <c r="AD109" s="99">
        <f>Q109-E109</f>
        <v>316416</v>
      </c>
      <c r="AE109" s="99">
        <f>R109-F109</f>
        <v>283743</v>
      </c>
      <c r="AF109" s="99">
        <f>S109-G109</f>
        <v>-74014</v>
      </c>
      <c r="AG109" s="99">
        <f>T109-H109</f>
        <v>1333409</v>
      </c>
      <c r="AH109" s="99">
        <f>U109-I109</f>
        <v>938976</v>
      </c>
      <c r="AI109" s="249">
        <f>IF(ISERROR(V109-J109)=TRUE,"N/A",V109-J109)</f>
        <v>1899107</v>
      </c>
      <c r="AJ109" s="249">
        <f>IF(ISERROR(W109-K109)=TRUE,"N/A",W109-K109)</f>
        <v>946187</v>
      </c>
      <c r="AK109" s="249">
        <f>IF(ISERROR(X109-L109)=TRUE,"N/A",X109-L109)</f>
        <v>-17534</v>
      </c>
      <c r="AL109" s="249">
        <f>IF(ISERROR(Y109-M109)=TRUE,"N/A",Y109-M109)</f>
        <v>-413619</v>
      </c>
      <c r="AM109" s="249">
        <f>IF(ISERROR(Z109-N109)=TRUE,"N/A",Z109-N109)</f>
        <v>2078492</v>
      </c>
      <c r="AN109" s="100"/>
      <c r="AO109" s="183" t="s">
        <v>213</v>
      </c>
    </row>
    <row r="110" spans="1:41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22"/>
      <c r="AB110" s="98">
        <f>O110-C110</f>
        <v>-15060</v>
      </c>
      <c r="AC110" s="99">
        <f>P110-D110</f>
        <v>2505</v>
      </c>
      <c r="AD110" s="99">
        <f>Q110-E110</f>
        <v>8243</v>
      </c>
      <c r="AE110" s="99">
        <f>R110-F110</f>
        <v>10675</v>
      </c>
      <c r="AF110" s="99">
        <f>S110-G110</f>
        <v>6464</v>
      </c>
      <c r="AG110" s="99">
        <f>T110-H110</f>
        <v>23936</v>
      </c>
      <c r="AH110" s="99">
        <f>U110-I110</f>
        <v>22678</v>
      </c>
      <c r="AI110" s="249">
        <f>IF(ISERROR(V110-J110)=TRUE,"N/A",V110-J110)</f>
        <v>18128</v>
      </c>
      <c r="AJ110" s="249">
        <f>IF(ISERROR(W110-K110)=TRUE,"N/A",W110-K110)</f>
        <v>4214</v>
      </c>
      <c r="AK110" s="249">
        <f>IF(ISERROR(X110-L110)=TRUE,"N/A",X110-L110)</f>
        <v>10382</v>
      </c>
      <c r="AL110" s="249">
        <f>IF(ISERROR(Y110-M110)=TRUE,"N/A",Y110-M110)</f>
        <v>22412</v>
      </c>
      <c r="AM110" s="249">
        <f>IF(ISERROR(Z110-N110)=TRUE,"N/A",Z110-N110)</f>
        <v>39625</v>
      </c>
      <c r="AN110" s="100"/>
      <c r="AO110" s="183" t="s">
        <v>213</v>
      </c>
    </row>
    <row r="111" spans="1:41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22"/>
      <c r="AB111" s="98">
        <f>O111-C111</f>
        <v>-8240</v>
      </c>
      <c r="AC111" s="99">
        <f>P111-D111</f>
        <v>-289757</v>
      </c>
      <c r="AD111" s="99">
        <f>Q111-E111</f>
        <v>-245940</v>
      </c>
      <c r="AE111" s="99">
        <f>R111-F111</f>
        <v>-485543</v>
      </c>
      <c r="AF111" s="99">
        <f>S111-G111</f>
        <v>-377753</v>
      </c>
      <c r="AG111" s="99">
        <f>T111-H111</f>
        <v>-370195</v>
      </c>
      <c r="AH111" s="99">
        <f>U111-I111</f>
        <v>-517183</v>
      </c>
      <c r="AI111" s="249">
        <f>IF(ISERROR(V111-J111)=TRUE,"N/A",V111-J111)</f>
        <v>-111709</v>
      </c>
      <c r="AJ111" s="249">
        <f>IF(ISERROR(W111-K111)=TRUE,"N/A",W111-K111)</f>
        <v>40828</v>
      </c>
      <c r="AK111" s="249">
        <f>IF(ISERROR(X111-L111)=TRUE,"N/A",X111-L111)</f>
        <v>-123501</v>
      </c>
      <c r="AL111" s="249">
        <f>IF(ISERROR(Y111-M111)=TRUE,"N/A",Y111-M111)</f>
        <v>-426615</v>
      </c>
      <c r="AM111" s="249">
        <f>IF(ISERROR(Z111-N111)=TRUE,"N/A",Z111-N111)</f>
        <v>431020</v>
      </c>
      <c r="AN111" s="100"/>
      <c r="AO111" s="183" t="s">
        <v>213</v>
      </c>
    </row>
    <row r="112" spans="1:41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22"/>
      <c r="AB112" s="98">
        <f>O112-C112</f>
        <v>-100776</v>
      </c>
      <c r="AC112" s="99">
        <f>P112-D112</f>
        <v>-98570</v>
      </c>
      <c r="AD112" s="99">
        <f>Q112-E112</f>
        <v>-263740</v>
      </c>
      <c r="AE112" s="99">
        <f>R112-F112</f>
        <v>-460016</v>
      </c>
      <c r="AF112" s="99">
        <f>S112-G112</f>
        <v>-227851</v>
      </c>
      <c r="AG112" s="99">
        <f>T112-H112</f>
        <v>-415514</v>
      </c>
      <c r="AH112" s="99">
        <f>U112-I112</f>
        <v>-289030</v>
      </c>
      <c r="AI112" s="249">
        <f>IF(ISERROR(V112-J112)=TRUE,"N/A",V112-J112)</f>
        <v>-35591</v>
      </c>
      <c r="AJ112" s="249">
        <f>IF(ISERROR(W112-K112)=TRUE,"N/A",W112-K112)</f>
        <v>51001</v>
      </c>
      <c r="AK112" s="249">
        <f>IF(ISERROR(X112-L112)=TRUE,"N/A",X112-L112)</f>
        <v>-149642</v>
      </c>
      <c r="AL112" s="249">
        <f>IF(ISERROR(Y112-M112)=TRUE,"N/A",Y112-M112)</f>
        <v>-569302</v>
      </c>
      <c r="AM112" s="249">
        <f>IF(ISERROR(Z112-N112)=TRUE,"N/A",Z112-N112)</f>
        <v>239965</v>
      </c>
      <c r="AN112" s="100"/>
      <c r="AO112" s="183" t="s">
        <v>213</v>
      </c>
    </row>
    <row r="113" spans="1:41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22"/>
      <c r="AB113" s="98">
        <f>O113-C113</f>
        <v>-3405398</v>
      </c>
      <c r="AC113" s="99">
        <f>P113-D113</f>
        <v>975962</v>
      </c>
      <c r="AD113" s="99">
        <f>Q113-E113</f>
        <v>1792595</v>
      </c>
      <c r="AE113" s="99">
        <f>R113-F113</f>
        <v>83908</v>
      </c>
      <c r="AF113" s="99">
        <f>S113-G113</f>
        <v>-158229</v>
      </c>
      <c r="AG113" s="99">
        <f>T113-H113</f>
        <v>-163337</v>
      </c>
      <c r="AH113" s="99">
        <f>U113-I113</f>
        <v>-79713</v>
      </c>
      <c r="AI113" s="249">
        <f>IF(ISERROR(V113-J113)=TRUE,"N/A",V113-J113)</f>
        <v>-90463</v>
      </c>
      <c r="AJ113" s="249">
        <f>IF(ISERROR(W113-K113)=TRUE,"N/A",W113-K113)</f>
        <v>68955</v>
      </c>
      <c r="AK113" s="249">
        <f>IF(ISERROR(X113-L113)=TRUE,"N/A",X113-L113)</f>
        <v>106292</v>
      </c>
      <c r="AL113" s="249">
        <f>IF(ISERROR(Y113-M113)=TRUE,"N/A",Y113-M113)</f>
        <v>291935</v>
      </c>
      <c r="AM113" s="249">
        <f>IF(ISERROR(Z113-N113)=TRUE,"N/A",Z113-N113)</f>
        <v>-685379</v>
      </c>
      <c r="AN113" s="100"/>
      <c r="AO113" s="183" t="s">
        <v>213</v>
      </c>
    </row>
    <row r="114" spans="1:41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Z114" si="54">SUM(D109:D113)</f>
        <v>11728459</v>
      </c>
      <c r="E114" s="160">
        <f t="shared" si="54"/>
        <v>11249702</v>
      </c>
      <c r="F114" s="160">
        <f t="shared" si="54"/>
        <v>12099494</v>
      </c>
      <c r="G114" s="160">
        <f t="shared" si="54"/>
        <v>17298395</v>
      </c>
      <c r="H114" s="160">
        <f t="shared" si="54"/>
        <v>22325004</v>
      </c>
      <c r="I114" s="160">
        <f t="shared" si="54"/>
        <v>19693404</v>
      </c>
      <c r="J114" s="160">
        <f t="shared" si="54"/>
        <v>12512823</v>
      </c>
      <c r="K114" s="160">
        <f t="shared" si="54"/>
        <v>10911929</v>
      </c>
      <c r="L114" s="160">
        <f t="shared" si="54"/>
        <v>13226170</v>
      </c>
      <c r="M114" s="160">
        <f t="shared" si="54"/>
        <v>15130548</v>
      </c>
      <c r="N114" s="161">
        <f t="shared" si="54"/>
        <v>11944821</v>
      </c>
      <c r="O114" s="159">
        <f t="shared" si="54"/>
        <v>8779821</v>
      </c>
      <c r="P114" s="160">
        <f t="shared" si="54"/>
        <v>12665112</v>
      </c>
      <c r="Q114" s="160">
        <f t="shared" si="54"/>
        <v>12857276</v>
      </c>
      <c r="R114" s="160">
        <f t="shared" si="54"/>
        <v>11532261</v>
      </c>
      <c r="S114" s="160">
        <f t="shared" si="54"/>
        <v>16467012</v>
      </c>
      <c r="T114" s="160">
        <f t="shared" si="54"/>
        <v>22733303</v>
      </c>
      <c r="U114" s="160">
        <f t="shared" si="54"/>
        <v>19769132</v>
      </c>
      <c r="V114" s="160">
        <f t="shared" si="54"/>
        <v>14192295</v>
      </c>
      <c r="W114" s="160">
        <f t="shared" si="54"/>
        <v>12023114</v>
      </c>
      <c r="X114" s="160">
        <f t="shared" si="54"/>
        <v>13052167</v>
      </c>
      <c r="Y114" s="160">
        <f t="shared" si="54"/>
        <v>14035359</v>
      </c>
      <c r="Z114" s="160">
        <f t="shared" si="54"/>
        <v>14048544</v>
      </c>
      <c r="AA114" s="161"/>
      <c r="AB114" s="101">
        <f t="shared" ref="AB114:AO121" si="55">SUM(AB109:AB113)</f>
        <v>-4019941</v>
      </c>
      <c r="AC114" s="162">
        <f t="shared" ref="AC114:AE114" si="56">SUM(AC109:AC113)</f>
        <v>936653</v>
      </c>
      <c r="AD114" s="162">
        <f t="shared" si="56"/>
        <v>1607574</v>
      </c>
      <c r="AE114" s="162">
        <f t="shared" si="56"/>
        <v>-567233</v>
      </c>
      <c r="AF114" s="162">
        <f t="shared" ref="AF114:AG114" si="57">SUM(AF109:AF113)</f>
        <v>-831383</v>
      </c>
      <c r="AG114" s="162">
        <f t="shared" si="57"/>
        <v>408299</v>
      </c>
      <c r="AH114" s="162">
        <f t="shared" ref="AH114" si="58">SUM(AH109:AH113)</f>
        <v>75728</v>
      </c>
      <c r="AI114" s="250">
        <f>IF(AI113="N/A","N/A",SUM(AI109:AI113))</f>
        <v>1679472</v>
      </c>
      <c r="AJ114" s="250">
        <f>IF(AJ113="N/A","N/A",SUM(AJ109:AJ113))</f>
        <v>1111185</v>
      </c>
      <c r="AK114" s="250">
        <f>IF(AK113="N/A","N/A",SUM(AK109:AK113))</f>
        <v>-174003</v>
      </c>
      <c r="AL114" s="250">
        <f>IF(AL113="N/A","N/A",SUM(AL109:AL113))</f>
        <v>-1095189</v>
      </c>
      <c r="AM114" s="250">
        <f>IF(AM113="N/A","N/A",SUM(AM109:AM113))</f>
        <v>2103723</v>
      </c>
      <c r="AN114" s="163"/>
      <c r="AO114" s="101">
        <f t="shared" si="55"/>
        <v>0</v>
      </c>
    </row>
    <row r="115" spans="1:41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59"/>
      <c r="AB115" s="60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2"/>
      <c r="AO115" s="60"/>
    </row>
    <row r="116" spans="1:41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59">D130-D123</f>
        <v>885026.44</v>
      </c>
      <c r="E116" s="116">
        <f t="shared" si="59"/>
        <v>948444.29999999993</v>
      </c>
      <c r="F116" s="116">
        <f t="shared" si="59"/>
        <v>835116.07999999984</v>
      </c>
      <c r="G116" s="116">
        <f t="shared" si="59"/>
        <v>1466563.31</v>
      </c>
      <c r="H116" s="116">
        <f t="shared" si="59"/>
        <v>1893474.63</v>
      </c>
      <c r="I116" s="116">
        <f t="shared" si="59"/>
        <v>1702039.5399999998</v>
      </c>
      <c r="J116" s="116">
        <f t="shared" si="59"/>
        <v>1308529.1100000001</v>
      </c>
      <c r="K116" s="116">
        <f t="shared" si="59"/>
        <v>676738.5</v>
      </c>
      <c r="L116" s="116">
        <f t="shared" si="59"/>
        <v>1202677.9499999997</v>
      </c>
      <c r="M116" s="116">
        <f t="shared" si="59"/>
        <v>1414476.54</v>
      </c>
      <c r="N116" s="117">
        <f t="shared" si="59"/>
        <v>1167237.93</v>
      </c>
      <c r="O116" s="115">
        <f t="shared" si="59"/>
        <v>1219451.52</v>
      </c>
      <c r="P116" s="116">
        <f t="shared" ref="P116:Q116" si="60">P130-P123</f>
        <v>1164026.48</v>
      </c>
      <c r="Q116" s="116">
        <f t="shared" si="60"/>
        <v>1084223.07</v>
      </c>
      <c r="R116" s="116">
        <f t="shared" ref="R116:S116" si="61">R130-R123</f>
        <v>1276079.83</v>
      </c>
      <c r="S116" s="116">
        <f t="shared" si="61"/>
        <v>1815272.53</v>
      </c>
      <c r="T116" s="116">
        <f t="shared" ref="T116:U116" si="62">T130-T123</f>
        <v>2915906.7299999995</v>
      </c>
      <c r="U116" s="116">
        <f t="shared" si="62"/>
        <v>1997871.1800000002</v>
      </c>
      <c r="V116" s="116">
        <f t="shared" ref="V116:W116" si="63">V130-V123</f>
        <v>1271814.76</v>
      </c>
      <c r="W116" s="116">
        <f t="shared" si="63"/>
        <v>2691744.79</v>
      </c>
      <c r="X116" s="116">
        <f t="shared" ref="X116:Y116" si="64">X130-X123</f>
        <v>1313424.4400000002</v>
      </c>
      <c r="Y116" s="116">
        <f t="shared" si="64"/>
        <v>1244614.6800000002</v>
      </c>
      <c r="Z116" s="236">
        <v>1514608.3</v>
      </c>
      <c r="AA116" s="223"/>
      <c r="AB116" s="44">
        <f>O116-C116</f>
        <v>254999.71999999997</v>
      </c>
      <c r="AC116" s="118">
        <f>P116-D116</f>
        <v>279000.04000000004</v>
      </c>
      <c r="AD116" s="118">
        <f>Q116-E116</f>
        <v>135778.77000000014</v>
      </c>
      <c r="AE116" s="118">
        <f>R116-F116</f>
        <v>440963.75000000023</v>
      </c>
      <c r="AF116" s="118">
        <f>S116-G116</f>
        <v>348709.22</v>
      </c>
      <c r="AG116" s="118">
        <f>T116-H116</f>
        <v>1022432.0999999996</v>
      </c>
      <c r="AH116" s="118">
        <f>U116-I116</f>
        <v>295831.64000000036</v>
      </c>
      <c r="AI116" s="249">
        <f>IF(ISERROR(V116-J116)=TRUE,"N/A",V116-J116)</f>
        <v>-36714.350000000093</v>
      </c>
      <c r="AJ116" s="249">
        <f>IF(ISERROR(W116-K116)=TRUE,"N/A",W116-K116)</f>
        <v>2015006.29</v>
      </c>
      <c r="AK116" s="249">
        <f>IF(ISERROR(X116-L116)=TRUE,"N/A",X116-L116)</f>
        <v>110746.49000000046</v>
      </c>
      <c r="AL116" s="249">
        <f>IF(ISERROR(Y116-M116)=TRUE,"N/A",Y116-M116)</f>
        <v>-169861.85999999987</v>
      </c>
      <c r="AM116" s="249">
        <f>IF(ISERROR(Z116-N116)=TRUE,"N/A",Z116-N116)</f>
        <v>347370.37000000011</v>
      </c>
      <c r="AN116" s="119"/>
      <c r="AO116" s="183" t="s">
        <v>213</v>
      </c>
    </row>
    <row r="117" spans="1:41" s="47" customFormat="1" x14ac:dyDescent="0.35">
      <c r="A117" s="171"/>
      <c r="B117" s="48" t="s">
        <v>38</v>
      </c>
      <c r="C117" s="115">
        <f t="shared" ref="C117:P117" si="65">C133-C124</f>
        <v>6075.2899999999991</v>
      </c>
      <c r="D117" s="116">
        <f t="shared" si="65"/>
        <v>6604.09</v>
      </c>
      <c r="E117" s="116">
        <f t="shared" si="65"/>
        <v>5384.420000000001</v>
      </c>
      <c r="F117" s="116">
        <f t="shared" si="65"/>
        <v>5096.2700000000004</v>
      </c>
      <c r="G117" s="116">
        <f t="shared" si="65"/>
        <v>7189.4100000000008</v>
      </c>
      <c r="H117" s="116">
        <f t="shared" si="65"/>
        <v>6721.7900000000009</v>
      </c>
      <c r="I117" s="116">
        <f t="shared" si="65"/>
        <v>9196.2099999999991</v>
      </c>
      <c r="J117" s="116">
        <f t="shared" si="65"/>
        <v>7587.8400000000011</v>
      </c>
      <c r="K117" s="116">
        <f t="shared" si="65"/>
        <v>4667.67</v>
      </c>
      <c r="L117" s="116">
        <f t="shared" si="65"/>
        <v>8488.41</v>
      </c>
      <c r="M117" s="116">
        <f t="shared" si="65"/>
        <v>8359.7199999999993</v>
      </c>
      <c r="N117" s="117">
        <f t="shared" si="65"/>
        <v>9210.69</v>
      </c>
      <c r="O117" s="115">
        <f t="shared" si="65"/>
        <v>10604.369999999999</v>
      </c>
      <c r="P117" s="116">
        <f t="shared" si="65"/>
        <v>6465.8500000000022</v>
      </c>
      <c r="Q117" s="116">
        <f t="shared" ref="Q117:R117" si="66">Q133-Q124</f>
        <v>6698.8799999999992</v>
      </c>
      <c r="R117" s="116">
        <f t="shared" si="66"/>
        <v>6275.02</v>
      </c>
      <c r="S117" s="116">
        <f t="shared" ref="S117:T117" si="67">S133-S124</f>
        <v>7746.9</v>
      </c>
      <c r="T117" s="116">
        <f t="shared" si="67"/>
        <v>7874.42</v>
      </c>
      <c r="U117" s="116">
        <f t="shared" ref="U117:V117" si="68">U133-U124</f>
        <v>6662.43</v>
      </c>
      <c r="V117" s="116">
        <f t="shared" si="68"/>
        <v>3860.5200000000004</v>
      </c>
      <c r="W117" s="116">
        <f t="shared" ref="W117:X117" si="69">W133-W124</f>
        <v>9418.9299999999985</v>
      </c>
      <c r="X117" s="116">
        <f t="shared" si="69"/>
        <v>8586.8200000000015</v>
      </c>
      <c r="Y117" s="116">
        <f t="shared" ref="Y117" si="70">Y133-Y124</f>
        <v>8526.34</v>
      </c>
      <c r="Z117" s="236">
        <v>22782.559999999998</v>
      </c>
      <c r="AA117" s="223"/>
      <c r="AB117" s="44">
        <f>O117-C117</f>
        <v>4529.08</v>
      </c>
      <c r="AC117" s="118">
        <f>P117-D117</f>
        <v>-138.23999999999796</v>
      </c>
      <c r="AD117" s="118">
        <f>Q117-E117</f>
        <v>1314.4599999999982</v>
      </c>
      <c r="AE117" s="118">
        <f>R117-F117</f>
        <v>1178.75</v>
      </c>
      <c r="AF117" s="118">
        <f>S117-G117</f>
        <v>557.48999999999887</v>
      </c>
      <c r="AG117" s="118">
        <f>T117-H117</f>
        <v>1152.6299999999992</v>
      </c>
      <c r="AH117" s="118">
        <f>U117-I117</f>
        <v>-2533.7799999999988</v>
      </c>
      <c r="AI117" s="249">
        <f>IF(ISERROR(V117-J117)=TRUE,"N/A",V117-J117)</f>
        <v>-3727.3200000000006</v>
      </c>
      <c r="AJ117" s="249">
        <f>IF(ISERROR(W117-K117)=TRUE,"N/A",W117-K117)</f>
        <v>4751.2599999999984</v>
      </c>
      <c r="AK117" s="249">
        <f>IF(ISERROR(X117-L117)=TRUE,"N/A",X117-L117)</f>
        <v>98.410000000001673</v>
      </c>
      <c r="AL117" s="249">
        <f>IF(ISERROR(Y117-M117)=TRUE,"N/A",Y117-M117)</f>
        <v>166.6200000000008</v>
      </c>
      <c r="AM117" s="249">
        <f>IF(ISERROR(Z117-N117)=TRUE,"N/A",Z117-N117)</f>
        <v>13571.869999999997</v>
      </c>
      <c r="AN117" s="119"/>
      <c r="AO117" s="183" t="s">
        <v>213</v>
      </c>
    </row>
    <row r="118" spans="1:41" s="47" customFormat="1" x14ac:dyDescent="0.35">
      <c r="A118" s="171"/>
      <c r="B118" s="48" t="s">
        <v>39</v>
      </c>
      <c r="C118" s="115">
        <f t="shared" ref="C118:P118" si="71">C136-C125</f>
        <v>215628.67000000004</v>
      </c>
      <c r="D118" s="116">
        <f t="shared" si="71"/>
        <v>205151.00999999998</v>
      </c>
      <c r="E118" s="116">
        <f t="shared" si="71"/>
        <v>258335.22999999998</v>
      </c>
      <c r="F118" s="116">
        <f t="shared" si="71"/>
        <v>180172.31</v>
      </c>
      <c r="G118" s="116">
        <f t="shared" si="71"/>
        <v>272120.43000000005</v>
      </c>
      <c r="H118" s="116">
        <f t="shared" si="71"/>
        <v>367742.00000000006</v>
      </c>
      <c r="I118" s="116">
        <f t="shared" si="71"/>
        <v>392423.19</v>
      </c>
      <c r="J118" s="116">
        <f t="shared" si="71"/>
        <v>413064.33999999997</v>
      </c>
      <c r="K118" s="116">
        <f t="shared" si="71"/>
        <v>101573.44999999998</v>
      </c>
      <c r="L118" s="116">
        <f t="shared" si="71"/>
        <v>237082.69</v>
      </c>
      <c r="M118" s="116">
        <f t="shared" si="71"/>
        <v>307601.40000000002</v>
      </c>
      <c r="N118" s="117">
        <f t="shared" si="71"/>
        <v>197535.07999999996</v>
      </c>
      <c r="O118" s="115">
        <f t="shared" si="71"/>
        <v>252377.46</v>
      </c>
      <c r="P118" s="116">
        <f t="shared" si="71"/>
        <v>236680.09000000003</v>
      </c>
      <c r="Q118" s="116">
        <f t="shared" ref="Q118:R118" si="72">Q136-Q125</f>
        <v>230146.65000000002</v>
      </c>
      <c r="R118" s="116">
        <f t="shared" si="72"/>
        <v>225553.39</v>
      </c>
      <c r="S118" s="116">
        <f t="shared" ref="S118:T118" si="73">S136-S125</f>
        <v>285300.95</v>
      </c>
      <c r="T118" s="116">
        <f t="shared" si="73"/>
        <v>532906.09</v>
      </c>
      <c r="U118" s="116">
        <f t="shared" ref="U118:V118" si="74">U136-U125</f>
        <v>439941.17000000004</v>
      </c>
      <c r="V118" s="116">
        <f t="shared" si="74"/>
        <v>271877.57</v>
      </c>
      <c r="W118" s="116">
        <f t="shared" ref="W118:X118" si="75">W136-W125</f>
        <v>587113.84000000008</v>
      </c>
      <c r="X118" s="116">
        <f t="shared" si="75"/>
        <v>242740.48000000004</v>
      </c>
      <c r="Y118" s="116">
        <f t="shared" ref="Y118" si="76">Y136-Y125</f>
        <v>240240.7</v>
      </c>
      <c r="Z118" s="236">
        <v>281576.91000000003</v>
      </c>
      <c r="AA118" s="223"/>
      <c r="AB118" s="44">
        <f>O118-C118</f>
        <v>36748.78999999995</v>
      </c>
      <c r="AC118" s="118">
        <f>P118-D118</f>
        <v>31529.080000000045</v>
      </c>
      <c r="AD118" s="118">
        <f>Q118-E118</f>
        <v>-28188.579999999958</v>
      </c>
      <c r="AE118" s="118">
        <f>R118-F118</f>
        <v>45381.080000000016</v>
      </c>
      <c r="AF118" s="118">
        <f>S118-G118</f>
        <v>13180.51999999996</v>
      </c>
      <c r="AG118" s="118">
        <f>T118-H118</f>
        <v>165164.08999999991</v>
      </c>
      <c r="AH118" s="118">
        <f>U118-I118</f>
        <v>47517.98000000004</v>
      </c>
      <c r="AI118" s="249">
        <f>IF(ISERROR(V118-J118)=TRUE,"N/A",V118-J118)</f>
        <v>-141186.76999999996</v>
      </c>
      <c r="AJ118" s="249">
        <f>IF(ISERROR(W118-K118)=TRUE,"N/A",W118-K118)</f>
        <v>485540.39000000013</v>
      </c>
      <c r="AK118" s="249">
        <f>IF(ISERROR(X118-L118)=TRUE,"N/A",X118-L118)</f>
        <v>5657.7900000000373</v>
      </c>
      <c r="AL118" s="249">
        <f>IF(ISERROR(Y118-M118)=TRUE,"N/A",Y118-M118)</f>
        <v>-67360.700000000012</v>
      </c>
      <c r="AM118" s="249">
        <f>IF(ISERROR(Z118-N118)=TRUE,"N/A",Z118-N118)</f>
        <v>84041.830000000075</v>
      </c>
      <c r="AN118" s="119"/>
      <c r="AO118" s="183" t="s">
        <v>213</v>
      </c>
    </row>
    <row r="119" spans="1:41" s="47" customFormat="1" x14ac:dyDescent="0.35">
      <c r="A119" s="171"/>
      <c r="B119" s="48" t="s">
        <v>40</v>
      </c>
      <c r="C119" s="115">
        <f t="shared" ref="C119:P119" si="77">C137-C126</f>
        <v>148804.85999999999</v>
      </c>
      <c r="D119" s="116">
        <f t="shared" si="77"/>
        <v>162344.28000000003</v>
      </c>
      <c r="E119" s="116">
        <f t="shared" si="77"/>
        <v>228531.37</v>
      </c>
      <c r="F119" s="116">
        <f t="shared" si="77"/>
        <v>123834.63</v>
      </c>
      <c r="G119" s="116">
        <f t="shared" si="77"/>
        <v>231944.08</v>
      </c>
      <c r="H119" s="116">
        <f t="shared" si="77"/>
        <v>294203.90000000002</v>
      </c>
      <c r="I119" s="116">
        <f t="shared" si="77"/>
        <v>299208.37</v>
      </c>
      <c r="J119" s="116">
        <f t="shared" si="77"/>
        <v>355074.23</v>
      </c>
      <c r="K119" s="116">
        <f t="shared" si="77"/>
        <v>109477.86</v>
      </c>
      <c r="L119" s="116">
        <f t="shared" si="77"/>
        <v>175913.55000000002</v>
      </c>
      <c r="M119" s="116">
        <f t="shared" si="77"/>
        <v>297886.72000000003</v>
      </c>
      <c r="N119" s="117">
        <f t="shared" si="77"/>
        <v>116462.27</v>
      </c>
      <c r="O119" s="115">
        <f t="shared" si="77"/>
        <v>149773.39000000001</v>
      </c>
      <c r="P119" s="116">
        <f t="shared" si="77"/>
        <v>189099.84000000003</v>
      </c>
      <c r="Q119" s="116">
        <f t="shared" ref="Q119:R119" si="78">Q137-Q126</f>
        <v>188049.06000000003</v>
      </c>
      <c r="R119" s="116">
        <f t="shared" si="78"/>
        <v>153783.88</v>
      </c>
      <c r="S119" s="116">
        <f t="shared" ref="S119:T119" si="79">S137-S126</f>
        <v>194697.02000000002</v>
      </c>
      <c r="T119" s="116">
        <f t="shared" si="79"/>
        <v>450360.02000000008</v>
      </c>
      <c r="U119" s="116">
        <f t="shared" ref="U119:V119" si="80">U137-U126</f>
        <v>286514.07999999996</v>
      </c>
      <c r="V119" s="116">
        <f t="shared" si="80"/>
        <v>282919.76</v>
      </c>
      <c r="W119" s="116">
        <f t="shared" ref="W119:X119" si="81">W137-W126</f>
        <v>363963.08999999997</v>
      </c>
      <c r="X119" s="116">
        <f t="shared" si="81"/>
        <v>184644.2</v>
      </c>
      <c r="Y119" s="116">
        <f t="shared" ref="Y119" si="82">Y137-Y126</f>
        <v>149274.71000000002</v>
      </c>
      <c r="Z119" s="236">
        <v>202344.07</v>
      </c>
      <c r="AA119" s="223"/>
      <c r="AB119" s="44">
        <f>O119-C119</f>
        <v>968.53000000002794</v>
      </c>
      <c r="AC119" s="118">
        <f>P119-D119</f>
        <v>26755.559999999998</v>
      </c>
      <c r="AD119" s="118">
        <f>Q119-E119</f>
        <v>-40482.309999999969</v>
      </c>
      <c r="AE119" s="118">
        <f>R119-F119</f>
        <v>29949.25</v>
      </c>
      <c r="AF119" s="118">
        <f>S119-G119</f>
        <v>-37247.059999999969</v>
      </c>
      <c r="AG119" s="118">
        <f>T119-H119</f>
        <v>156156.12000000005</v>
      </c>
      <c r="AH119" s="118">
        <f>U119-I119</f>
        <v>-12694.290000000037</v>
      </c>
      <c r="AI119" s="249">
        <f>IF(ISERROR(V119-J119)=TRUE,"N/A",V119-J119)</f>
        <v>-72154.469999999972</v>
      </c>
      <c r="AJ119" s="249">
        <f>IF(ISERROR(W119-K119)=TRUE,"N/A",W119-K119)</f>
        <v>254485.22999999998</v>
      </c>
      <c r="AK119" s="249">
        <f>IF(ISERROR(X119-L119)=TRUE,"N/A",X119-L119)</f>
        <v>8730.6499999999942</v>
      </c>
      <c r="AL119" s="249">
        <f>IF(ISERROR(Y119-M119)=TRUE,"N/A",Y119-M119)</f>
        <v>-148612.01</v>
      </c>
      <c r="AM119" s="249">
        <f>IF(ISERROR(Z119-N119)=TRUE,"N/A",Z119-N119)</f>
        <v>85881.8</v>
      </c>
      <c r="AN119" s="119"/>
      <c r="AO119" s="183" t="s">
        <v>213</v>
      </c>
    </row>
    <row r="120" spans="1:41" s="47" customFormat="1" x14ac:dyDescent="0.35">
      <c r="A120" s="171"/>
      <c r="B120" s="48" t="s">
        <v>41</v>
      </c>
      <c r="C120" s="115">
        <f t="shared" ref="C120:P120" si="83">C138-C127</f>
        <v>44856.39</v>
      </c>
      <c r="D120" s="116">
        <f t="shared" si="83"/>
        <v>118159.67999999999</v>
      </c>
      <c r="E120" s="116">
        <f t="shared" si="83"/>
        <v>81548.820000000007</v>
      </c>
      <c r="F120" s="116">
        <f t="shared" si="83"/>
        <v>163324.87</v>
      </c>
      <c r="G120" s="116">
        <f t="shared" si="83"/>
        <v>206573.68</v>
      </c>
      <c r="H120" s="116">
        <f t="shared" si="83"/>
        <v>100782.94999999998</v>
      </c>
      <c r="I120" s="116">
        <f t="shared" si="83"/>
        <v>210289.96000000002</v>
      </c>
      <c r="J120" s="116">
        <f t="shared" si="83"/>
        <v>193114.78999999998</v>
      </c>
      <c r="K120" s="116">
        <f t="shared" si="83"/>
        <v>144717.44</v>
      </c>
      <c r="L120" s="116">
        <f t="shared" si="83"/>
        <v>70354.26999999999</v>
      </c>
      <c r="M120" s="116">
        <f t="shared" si="83"/>
        <v>218347.75</v>
      </c>
      <c r="N120" s="117">
        <f t="shared" si="83"/>
        <v>119420.98000000001</v>
      </c>
      <c r="O120" s="115">
        <f t="shared" si="83"/>
        <v>339086.6</v>
      </c>
      <c r="P120" s="116">
        <f t="shared" si="83"/>
        <v>134944.85999999999</v>
      </c>
      <c r="Q120" s="116">
        <f t="shared" ref="Q120:R120" si="84">Q138-Q127</f>
        <v>115099.03999999998</v>
      </c>
      <c r="R120" s="116">
        <f t="shared" si="84"/>
        <v>176298.05000000002</v>
      </c>
      <c r="S120" s="116">
        <f t="shared" ref="S120:T120" si="85">S138-S127</f>
        <v>154752.01999999999</v>
      </c>
      <c r="T120" s="116">
        <f t="shared" si="85"/>
        <v>207420.03999999998</v>
      </c>
      <c r="U120" s="116">
        <f t="shared" ref="U120:V120" si="86">U138-U127</f>
        <v>183981.81000000003</v>
      </c>
      <c r="V120" s="116">
        <f t="shared" si="86"/>
        <v>187723.76</v>
      </c>
      <c r="W120" s="116">
        <f t="shared" ref="W120:X120" si="87">W138-W127</f>
        <v>212469.02000000002</v>
      </c>
      <c r="X120" s="116">
        <f t="shared" si="87"/>
        <v>141491.82</v>
      </c>
      <c r="Y120" s="116">
        <f t="shared" ref="Y120" si="88">Y138-Y127</f>
        <v>157529.85999999999</v>
      </c>
      <c r="Z120" s="236">
        <v>187055.2</v>
      </c>
      <c r="AA120" s="223"/>
      <c r="AB120" s="44">
        <f>O120-C120</f>
        <v>294230.20999999996</v>
      </c>
      <c r="AC120" s="118">
        <f>P120-D120</f>
        <v>16785.179999999993</v>
      </c>
      <c r="AD120" s="118">
        <f>Q120-E120</f>
        <v>33550.219999999972</v>
      </c>
      <c r="AE120" s="118">
        <f>R120-F120</f>
        <v>12973.180000000022</v>
      </c>
      <c r="AF120" s="118">
        <f>S120-G120</f>
        <v>-51821.66</v>
      </c>
      <c r="AG120" s="118">
        <f>T120-H120</f>
        <v>106637.09</v>
      </c>
      <c r="AH120" s="118">
        <f>U120-I120</f>
        <v>-26308.149999999994</v>
      </c>
      <c r="AI120" s="249">
        <f>IF(ISERROR(V120-J120)=TRUE,"N/A",V120-J120)</f>
        <v>-5391.0299999999697</v>
      </c>
      <c r="AJ120" s="249">
        <f>IF(ISERROR(W120-K120)=TRUE,"N/A",W120-K120)</f>
        <v>67751.580000000016</v>
      </c>
      <c r="AK120" s="249">
        <f>IF(ISERROR(X120-L120)=TRUE,"N/A",X120-L120)</f>
        <v>71137.550000000017</v>
      </c>
      <c r="AL120" s="249">
        <f>IF(ISERROR(Y120-M120)=TRUE,"N/A",Y120-M120)</f>
        <v>-60817.890000000014</v>
      </c>
      <c r="AM120" s="249">
        <f>IF(ISERROR(Z120-N120)=TRUE,"N/A",Z120-N120)</f>
        <v>67634.22</v>
      </c>
      <c r="AN120" s="119"/>
      <c r="AO120" s="183" t="s">
        <v>213</v>
      </c>
    </row>
    <row r="121" spans="1:41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89">SUM(D116:D120)</f>
        <v>1377285.4999999998</v>
      </c>
      <c r="E121" s="154">
        <f t="shared" si="89"/>
        <v>1522244.14</v>
      </c>
      <c r="F121" s="154">
        <f t="shared" si="89"/>
        <v>1307544.1600000001</v>
      </c>
      <c r="G121" s="154">
        <f t="shared" si="89"/>
        <v>2184390.91</v>
      </c>
      <c r="H121" s="154">
        <f t="shared" si="89"/>
        <v>2662925.27</v>
      </c>
      <c r="I121" s="154">
        <f t="shared" si="89"/>
        <v>2613157.27</v>
      </c>
      <c r="J121" s="154">
        <f t="shared" si="89"/>
        <v>2277370.31</v>
      </c>
      <c r="K121" s="154">
        <f t="shared" si="89"/>
        <v>1037174.9199999999</v>
      </c>
      <c r="L121" s="154">
        <f t="shared" si="89"/>
        <v>1694516.8699999996</v>
      </c>
      <c r="M121" s="154">
        <f t="shared" si="89"/>
        <v>2246672.13</v>
      </c>
      <c r="N121" s="156">
        <f t="shared" si="89"/>
        <v>1609866.9499999997</v>
      </c>
      <c r="O121" s="153">
        <f t="shared" si="89"/>
        <v>1971293.3400000003</v>
      </c>
      <c r="P121" s="154">
        <f t="shared" si="89"/>
        <v>1731217.12</v>
      </c>
      <c r="Q121" s="154">
        <f t="shared" ref="Q121:R121" si="90">SUM(Q116:Q120)</f>
        <v>1624216.7000000002</v>
      </c>
      <c r="R121" s="154">
        <f t="shared" si="90"/>
        <v>1837990.1700000002</v>
      </c>
      <c r="S121" s="154">
        <f t="shared" ref="S121:T121" si="91">SUM(S116:S120)</f>
        <v>2457769.42</v>
      </c>
      <c r="T121" s="154">
        <f t="shared" si="91"/>
        <v>4114467.2999999993</v>
      </c>
      <c r="U121" s="154">
        <f t="shared" ref="U121:V121" si="92">SUM(U116:U120)</f>
        <v>2914970.6700000004</v>
      </c>
      <c r="V121" s="154">
        <f t="shared" si="92"/>
        <v>2018196.37</v>
      </c>
      <c r="W121" s="154">
        <f t="shared" ref="W121:X121" si="93">SUM(W116:W120)</f>
        <v>3864709.6700000004</v>
      </c>
      <c r="X121" s="154">
        <f t="shared" si="93"/>
        <v>1890887.7600000002</v>
      </c>
      <c r="Y121" s="154">
        <f t="shared" ref="Y121" si="94">SUM(Y116:Y120)</f>
        <v>1800186.29</v>
      </c>
      <c r="Z121" s="291">
        <v>2208367.04</v>
      </c>
      <c r="AA121" s="156"/>
      <c r="AB121" s="155">
        <f t="shared" si="55"/>
        <v>591476.32999999984</v>
      </c>
      <c r="AC121" s="157">
        <f t="shared" ref="AC121:AE121" si="95">SUM(AC116:AC120)</f>
        <v>353931.62000000011</v>
      </c>
      <c r="AD121" s="157">
        <f t="shared" si="95"/>
        <v>101972.56000000017</v>
      </c>
      <c r="AE121" s="157">
        <f t="shared" si="95"/>
        <v>530446.01000000024</v>
      </c>
      <c r="AF121" s="157">
        <f t="shared" ref="AF121:AG121" si="96">SUM(AF116:AF120)</f>
        <v>273378.50999999989</v>
      </c>
      <c r="AG121" s="157">
        <f t="shared" si="96"/>
        <v>1451542.0299999998</v>
      </c>
      <c r="AH121" s="157">
        <f t="shared" ref="AH121" si="97">SUM(AH116:AH120)</f>
        <v>301813.40000000037</v>
      </c>
      <c r="AI121" s="250">
        <f>IF(AI120="N/A","N/A",SUM(AI116:AI120))</f>
        <v>-259173.94</v>
      </c>
      <c r="AJ121" s="250">
        <f>IF(AJ120="N/A","N/A",SUM(AJ116:AJ120))</f>
        <v>2827534.7500000005</v>
      </c>
      <c r="AK121" s="250">
        <f>IF(AK120="N/A","N/A",SUM(AK116:AK120))</f>
        <v>196370.89000000051</v>
      </c>
      <c r="AL121" s="250">
        <f>IF(AL120="N/A","N/A",SUM(AL116:AL120))</f>
        <v>-446485.83999999991</v>
      </c>
      <c r="AM121" s="250">
        <f>IF(AM120="N/A","N/A",SUM(AM116:AM120))</f>
        <v>598500.0900000002</v>
      </c>
      <c r="AN121" s="158"/>
      <c r="AO121" s="155">
        <f t="shared" si="55"/>
        <v>0</v>
      </c>
    </row>
    <row r="122" spans="1:41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59"/>
      <c r="AB122" s="60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2"/>
      <c r="AO122" s="60"/>
    </row>
    <row r="123" spans="1:41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23"/>
      <c r="AB123" s="44">
        <f>O123-C123</f>
        <v>-60551.930000000051</v>
      </c>
      <c r="AC123" s="118">
        <f>P123-D123</f>
        <v>9638.4399999999441</v>
      </c>
      <c r="AD123" s="118">
        <f>Q123-E123</f>
        <v>-76438.180000000051</v>
      </c>
      <c r="AE123" s="118">
        <f>R123-F123</f>
        <v>142382.12</v>
      </c>
      <c r="AF123" s="118">
        <f>S123-G123</f>
        <v>55760.729999999749</v>
      </c>
      <c r="AG123" s="118">
        <f>T123-H123</f>
        <v>404974.49</v>
      </c>
      <c r="AH123" s="118">
        <f>U123-I123</f>
        <v>267785.05999999982</v>
      </c>
      <c r="AI123" s="249">
        <f>IF(ISERROR(V123-J123)=TRUE,"N/A",V123-J123)</f>
        <v>72206.729999999981</v>
      </c>
      <c r="AJ123" s="249">
        <f>IF(ISERROR(W123-K123)=TRUE,"N/A",W123-K123)</f>
        <v>233271.14000000007</v>
      </c>
      <c r="AK123" s="249">
        <f>IF(ISERROR(X123-L123)=TRUE,"N/A",X123-L123)</f>
        <v>111921.57999999996</v>
      </c>
      <c r="AL123" s="249">
        <f>IF(ISERROR(Y123-M123)=TRUE,"N/A",Y123-M123)</f>
        <v>13248.020000000019</v>
      </c>
      <c r="AM123" s="249">
        <f>IF(ISERROR(Z123-N123)=TRUE,"N/A",Z123-N123)</f>
        <v>328408.15999999992</v>
      </c>
      <c r="AN123" s="119"/>
      <c r="AO123" s="183" t="s">
        <v>213</v>
      </c>
    </row>
    <row r="124" spans="1:41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23"/>
      <c r="AB124" s="44">
        <f>O124-C124</f>
        <v>-1409.92</v>
      </c>
      <c r="AC124" s="118">
        <f>P124-D124</f>
        <v>337.64999999999964</v>
      </c>
      <c r="AD124" s="118">
        <f>Q124-E124</f>
        <v>209.64000000000033</v>
      </c>
      <c r="AE124" s="118">
        <f>R124-F124</f>
        <v>1196.8500000000004</v>
      </c>
      <c r="AF124" s="118">
        <f>S124-G124</f>
        <v>925.46</v>
      </c>
      <c r="AG124" s="118">
        <f>T124-H124</f>
        <v>2796.91</v>
      </c>
      <c r="AH124" s="118">
        <f>U124-I124</f>
        <v>4620.0499999999984</v>
      </c>
      <c r="AI124" s="249">
        <f>IF(ISERROR(V124-J124)=TRUE,"N/A",V124-J124)</f>
        <v>2351.2799999999997</v>
      </c>
      <c r="AJ124" s="249">
        <f>IF(ISERROR(W124-K124)=TRUE,"N/A",W124-K124)</f>
        <v>1458.9300000000003</v>
      </c>
      <c r="AK124" s="249">
        <f>IF(ISERROR(X124-L124)=TRUE,"N/A",X124-L124)</f>
        <v>2289.2600000000002</v>
      </c>
      <c r="AL124" s="249">
        <f>IF(ISERROR(Y124-M124)=TRUE,"N/A",Y124-M124)</f>
        <v>3539.3500000000004</v>
      </c>
      <c r="AM124" s="249">
        <f>IF(ISERROR(Z124-N124)=TRUE,"N/A",Z124-N124)</f>
        <v>4441.130000000001</v>
      </c>
      <c r="AN124" s="119"/>
      <c r="AO124" s="183" t="s">
        <v>213</v>
      </c>
    </row>
    <row r="125" spans="1:41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23"/>
      <c r="AB125" s="44">
        <f>O125-C125</f>
        <v>-1467.0599999999686</v>
      </c>
      <c r="AC125" s="118">
        <f>P125-D125</f>
        <v>-16961.110000000015</v>
      </c>
      <c r="AD125" s="118">
        <f>Q125-E125</f>
        <v>-63101.720000000016</v>
      </c>
      <c r="AE125" s="118">
        <f>R125-F125</f>
        <v>2962.6800000000076</v>
      </c>
      <c r="AF125" s="118">
        <f>S125-G125</f>
        <v>-33059.129999999976</v>
      </c>
      <c r="AG125" s="118">
        <f>T125-H125</f>
        <v>32732.360000000044</v>
      </c>
      <c r="AH125" s="118">
        <f>U125-I125</f>
        <v>5236.789999999979</v>
      </c>
      <c r="AI125" s="249">
        <f>IF(ISERROR(V125-J125)=TRUE,"N/A",V125-J125)</f>
        <v>-55711.179999999993</v>
      </c>
      <c r="AJ125" s="249">
        <f>IF(ISERROR(W125-K125)=TRUE,"N/A",W125-K125)</f>
        <v>48318.78</v>
      </c>
      <c r="AK125" s="249">
        <f>IF(ISERROR(X125-L125)=TRUE,"N/A",X125-L125)</f>
        <v>14203.979999999981</v>
      </c>
      <c r="AL125" s="249">
        <f>IF(ISERROR(Y125-M125)=TRUE,"N/A",Y125-M125)</f>
        <v>-35714.130000000034</v>
      </c>
      <c r="AM125" s="249">
        <f>IF(ISERROR(Z125-N125)=TRUE,"N/A",Z125-N125)</f>
        <v>59568.369999999981</v>
      </c>
      <c r="AN125" s="119"/>
      <c r="AO125" s="183" t="s">
        <v>213</v>
      </c>
    </row>
    <row r="126" spans="1:41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23"/>
      <c r="AB126" s="44">
        <f>O126-C126</f>
        <v>-7595.4900000000052</v>
      </c>
      <c r="AC126" s="118">
        <f>P126-D126</f>
        <v>-14979.449999999997</v>
      </c>
      <c r="AD126" s="118">
        <f>Q126-E126</f>
        <v>-69054.579999999987</v>
      </c>
      <c r="AE126" s="118">
        <f>R126-F126</f>
        <v>3767.5299999999843</v>
      </c>
      <c r="AF126" s="118">
        <f>S126-G126</f>
        <v>-17825.490000000005</v>
      </c>
      <c r="AG126" s="118">
        <f>T126-H126</f>
        <v>37639.479999999952</v>
      </c>
      <c r="AH126" s="118">
        <f>U126-I126</f>
        <v>169.05000000001746</v>
      </c>
      <c r="AI126" s="249">
        <f>IF(ISERROR(V126-J126)=TRUE,"N/A",V126-J126)</f>
        <v>-58022.91</v>
      </c>
      <c r="AJ126" s="249">
        <f>IF(ISERROR(W126-K126)=TRUE,"N/A",W126-K126)</f>
        <v>46189.86</v>
      </c>
      <c r="AK126" s="249">
        <f>IF(ISERROR(X126-L126)=TRUE,"N/A",X126-L126)</f>
        <v>2551.1100000000006</v>
      </c>
      <c r="AL126" s="249">
        <f>IF(ISERROR(Y126-M126)=TRUE,"N/A",Y126-M126)</f>
        <v>-80104.45</v>
      </c>
      <c r="AM126" s="249">
        <f>IF(ISERROR(Z126-N126)=TRUE,"N/A",Z126-N126)</f>
        <v>27088.42</v>
      </c>
      <c r="AN126" s="119"/>
      <c r="AO126" s="183" t="s">
        <v>213</v>
      </c>
    </row>
    <row r="127" spans="1:41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23"/>
      <c r="AB127" s="44">
        <f>O127-C127</f>
        <v>-260763.13</v>
      </c>
      <c r="AC127" s="118">
        <f>P127-D127</f>
        <v>113622.07</v>
      </c>
      <c r="AD127" s="118">
        <f>Q127-E127</f>
        <v>149064.6</v>
      </c>
      <c r="AE127" s="118">
        <f>R127-F127</f>
        <v>2895.9799999999959</v>
      </c>
      <c r="AF127" s="118">
        <f>S127-G127</f>
        <v>-3727.5400000000081</v>
      </c>
      <c r="AG127" s="118">
        <f>T127-H127</f>
        <v>-3344.1900000000023</v>
      </c>
      <c r="AH127" s="118">
        <f>U127-I127</f>
        <v>1534.8500000000058</v>
      </c>
      <c r="AI127" s="249">
        <f>IF(ISERROR(V127-J127)=TRUE,"N/A",V127-J127)</f>
        <v>546.18000000000757</v>
      </c>
      <c r="AJ127" s="249">
        <f>IF(ISERROR(W127-K127)=TRUE,"N/A",W127-K127)</f>
        <v>16815.840000000011</v>
      </c>
      <c r="AK127" s="249">
        <f>IF(ISERROR(X127-L127)=TRUE,"N/A",X127-L127)</f>
        <v>-11884.429999999993</v>
      </c>
      <c r="AL127" s="249">
        <f>IF(ISERROR(Y127-M127)=TRUE,"N/A",Y127-M127)</f>
        <v>20252.57</v>
      </c>
      <c r="AM127" s="249">
        <f>IF(ISERROR(Z127-N127)=TRUE,"N/A",Z127-N127)</f>
        <v>-88140.099999999991</v>
      </c>
      <c r="AN127" s="119"/>
      <c r="AO127" s="183" t="s">
        <v>213</v>
      </c>
    </row>
    <row r="128" spans="1:41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O146" si="98">SUM(D123:D127)</f>
        <v>974883.13000000012</v>
      </c>
      <c r="E128" s="154">
        <f t="shared" si="98"/>
        <v>1109179.7400000002</v>
      </c>
      <c r="F128" s="154">
        <f t="shared" si="98"/>
        <v>855842.93</v>
      </c>
      <c r="G128" s="154">
        <f t="shared" si="98"/>
        <v>1467488.58</v>
      </c>
      <c r="H128" s="154">
        <f t="shared" si="98"/>
        <v>1875446.64</v>
      </c>
      <c r="I128" s="154">
        <f t="shared" si="98"/>
        <v>1650756.3800000001</v>
      </c>
      <c r="J128" s="154">
        <f t="shared" si="98"/>
        <v>1319849.53</v>
      </c>
      <c r="K128" s="154">
        <f t="shared" si="98"/>
        <v>634308.63</v>
      </c>
      <c r="L128" s="154">
        <f t="shared" si="98"/>
        <v>1097675.6000000001</v>
      </c>
      <c r="M128" s="154">
        <f t="shared" si="98"/>
        <v>1228096.3500000001</v>
      </c>
      <c r="N128" s="156">
        <f t="shared" si="98"/>
        <v>986014.9800000001</v>
      </c>
      <c r="O128" s="153">
        <f t="shared" si="98"/>
        <v>732735.52</v>
      </c>
      <c r="P128" s="154">
        <f t="shared" si="98"/>
        <v>1066540.73</v>
      </c>
      <c r="Q128" s="154">
        <f t="shared" si="98"/>
        <v>1049859.5</v>
      </c>
      <c r="R128" s="154">
        <f t="shared" si="98"/>
        <v>1009048.0900000002</v>
      </c>
      <c r="S128" s="154">
        <f t="shared" si="98"/>
        <v>1469562.6099999999</v>
      </c>
      <c r="T128" s="154">
        <f t="shared" si="98"/>
        <v>2350245.69</v>
      </c>
      <c r="U128" s="207">
        <f t="shared" si="98"/>
        <v>1930102.18</v>
      </c>
      <c r="V128" s="207">
        <f t="shared" si="98"/>
        <v>1281219.6299999999</v>
      </c>
      <c r="W128" s="207">
        <f t="shared" si="98"/>
        <v>980363.18000000017</v>
      </c>
      <c r="X128" s="207">
        <f t="shared" si="98"/>
        <v>1216757.1000000001</v>
      </c>
      <c r="Y128" s="207">
        <f t="shared" si="98"/>
        <v>1149317.71</v>
      </c>
      <c r="Z128" s="292">
        <v>1317380.96</v>
      </c>
      <c r="AA128" s="156"/>
      <c r="AB128" s="155">
        <f t="shared" si="98"/>
        <v>-331787.53000000003</v>
      </c>
      <c r="AC128" s="157">
        <f t="shared" ref="AC128:AE128" si="99">SUM(AC123:AC127)</f>
        <v>91657.599999999948</v>
      </c>
      <c r="AD128" s="157">
        <f t="shared" si="99"/>
        <v>-59320.240000000049</v>
      </c>
      <c r="AE128" s="157">
        <f t="shared" si="99"/>
        <v>153205.15999999997</v>
      </c>
      <c r="AF128" s="157">
        <f t="shared" ref="AF128:AG128" si="100">SUM(AF123:AF127)</f>
        <v>2074.0299999997587</v>
      </c>
      <c r="AG128" s="157">
        <f t="shared" si="100"/>
        <v>474799.05</v>
      </c>
      <c r="AH128" s="157">
        <f t="shared" ref="AH128" si="101">SUM(AH123:AH127)</f>
        <v>279345.79999999981</v>
      </c>
      <c r="AI128" s="250">
        <f>IF(AI127="N/A","N/A",SUM(AI123:AI127))</f>
        <v>-38629.900000000009</v>
      </c>
      <c r="AJ128" s="250">
        <f>IF(AJ127="N/A","N/A",SUM(AJ123:AJ127))</f>
        <v>346054.5500000001</v>
      </c>
      <c r="AK128" s="250">
        <f>IF(AK127="N/A","N/A",SUM(AK123:AK127))</f>
        <v>119081.49999999994</v>
      </c>
      <c r="AL128" s="250">
        <f>IF(AL127="N/A","N/A",SUM(AL123:AL127))</f>
        <v>-78778.640000000014</v>
      </c>
      <c r="AM128" s="250">
        <f>IF(AM127="N/A","N/A",SUM(AM123:AM127))</f>
        <v>331365.97999999992</v>
      </c>
      <c r="AN128" s="158"/>
      <c r="AO128" s="155">
        <f t="shared" si="98"/>
        <v>0</v>
      </c>
    </row>
    <row r="129" spans="1:41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59"/>
      <c r="AB129" s="60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2"/>
      <c r="AO129" s="60"/>
    </row>
    <row r="130" spans="1:41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117"/>
      <c r="AB130" s="44">
        <f>O130-C130</f>
        <v>194447.79000000004</v>
      </c>
      <c r="AC130" s="118">
        <f>P130-D130</f>
        <v>288638.48</v>
      </c>
      <c r="AD130" s="118">
        <f>Q130-E130</f>
        <v>59340.590000000084</v>
      </c>
      <c r="AE130" s="118">
        <f>R130-F130</f>
        <v>583345.87000000011</v>
      </c>
      <c r="AF130" s="118">
        <f>S130-G130</f>
        <v>404469.94999999972</v>
      </c>
      <c r="AG130" s="118">
        <f>T130-H130</f>
        <v>1427406.5899999999</v>
      </c>
      <c r="AH130" s="118">
        <f>U130-I130</f>
        <v>563616.70000000019</v>
      </c>
      <c r="AI130" s="118">
        <f>V130-J130</f>
        <v>35492.379999999888</v>
      </c>
      <c r="AJ130" s="118">
        <f>W130-K130</f>
        <v>2248277.4300000002</v>
      </c>
      <c r="AK130" s="118">
        <f>X130-L130</f>
        <v>222668.0700000003</v>
      </c>
      <c r="AL130" s="118">
        <f>Y130-M130</f>
        <v>-156613.83999999985</v>
      </c>
      <c r="AM130" s="118">
        <f>Z130-N130</f>
        <v>675778.53</v>
      </c>
      <c r="AN130" s="119"/>
      <c r="AO130" s="76">
        <f>IF(ISERROR(GETPIVOTDATA("VALUE",'CSS WK pvt'!$I$2,"DT_FILE",AO$8,"CD_CO",AO$6,"TRIM_CAT",TRIM(B130),"TRIM_LINE",A129))=TRUE,0,GETPIVOTDATA("VALUE",'CSS WK pvt'!$I$2,"DT_FILE",AO$8,"CD_CO",AO$6,"TRIM_CAT",TRIM(B130),"TRIM_LINE",A129))</f>
        <v>0</v>
      </c>
    </row>
    <row r="131" spans="1:41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f>AO131</f>
        <v>299286.2</v>
      </c>
      <c r="AA131" s="117"/>
      <c r="AB131" s="44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9"/>
      <c r="AO131" s="76">
        <f>GETPIVOTDATA("VALUE",'CSS ESCO pvt'!$I$3,"DATE_FILE",$AO$8,"COMPANY",$AO$6,"TRIM_CAT","Residential-GRID","TRIM_LINE",A129)</f>
        <v>299286.2</v>
      </c>
    </row>
    <row r="132" spans="1:41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f>Z130-Z131</f>
        <v>2154709.7999999998</v>
      </c>
      <c r="AA132" s="117"/>
      <c r="AB132" s="44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9"/>
      <c r="AO132" s="76"/>
    </row>
    <row r="133" spans="1:41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117"/>
      <c r="AB133" s="44">
        <f>O133-C133</f>
        <v>3119.16</v>
      </c>
      <c r="AC133" s="118">
        <f>P133-D133</f>
        <v>199.41000000000167</v>
      </c>
      <c r="AD133" s="118">
        <f>Q133-E133</f>
        <v>1524.0999999999985</v>
      </c>
      <c r="AE133" s="118">
        <f>R133-F133</f>
        <v>2375.6000000000004</v>
      </c>
      <c r="AF133" s="118">
        <f>S133-G133</f>
        <v>1482.9499999999989</v>
      </c>
      <c r="AG133" s="118">
        <f>T133-H133</f>
        <v>3949.5399999999991</v>
      </c>
      <c r="AH133" s="118">
        <f>U133-I133</f>
        <v>2086.2699999999986</v>
      </c>
      <c r="AI133" s="118">
        <f>V133-J133</f>
        <v>-1376.0400000000009</v>
      </c>
      <c r="AJ133" s="118">
        <f>W133-K133</f>
        <v>6210.1899999999987</v>
      </c>
      <c r="AK133" s="118">
        <f>X133-L133</f>
        <v>2387.6700000000019</v>
      </c>
      <c r="AL133" s="118">
        <f>Y133-M133</f>
        <v>3705.9700000000012</v>
      </c>
      <c r="AM133" s="118">
        <f>Z133-N133</f>
        <v>18013</v>
      </c>
      <c r="AN133" s="119"/>
      <c r="AO133" s="76">
        <f>IF(ISERROR(GETPIVOTDATA("VALUE",'CSS WK pvt'!$I$2,"DT_FILE",AO$8,"CD_CO",AO$6,"TRIM_CAT",TRIM(B133),"TRIM_LINE",A129))=TRUE,0,GETPIVOTDATA("VALUE",'CSS WK pvt'!$I$2,"DT_FILE",AO$8,"CD_CO",AO$6,"TRIM_CAT",TRIM(B133),"TRIM_LINE",A129))</f>
        <v>0</v>
      </c>
    </row>
    <row r="134" spans="1:41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f>AO134</f>
        <v>8848</v>
      </c>
      <c r="AA134" s="117"/>
      <c r="AB134" s="44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9"/>
      <c r="AO134" s="76">
        <f>GETPIVOTDATA("VALUE",'CSS ESCO pvt'!$I$3,"DATE_FILE",$AO$8,"COMPANY",$AO$6,"TRIM_CAT","Low Income Residential-GRID","TRIM_LINE",A129)</f>
        <v>8848</v>
      </c>
    </row>
    <row r="135" spans="1:41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f>Z133-Z134</f>
        <v>28178</v>
      </c>
      <c r="AA135" s="117"/>
      <c r="AB135" s="44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9"/>
      <c r="AO135" s="76"/>
    </row>
    <row r="136" spans="1:41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117"/>
      <c r="AB136" s="44">
        <f>O136-C136</f>
        <v>35281.729999999981</v>
      </c>
      <c r="AC136" s="118">
        <f>P136-D136</f>
        <v>14567.97000000003</v>
      </c>
      <c r="AD136" s="118">
        <f>Q136-E136</f>
        <v>-91290.299999999988</v>
      </c>
      <c r="AE136" s="118">
        <f>R136-F136</f>
        <v>48343.760000000009</v>
      </c>
      <c r="AF136" s="118">
        <f>S136-G136</f>
        <v>-19878.609999999986</v>
      </c>
      <c r="AG136" s="118">
        <f>T136-H136</f>
        <v>197896.44999999995</v>
      </c>
      <c r="AH136" s="118">
        <f>U136-I136</f>
        <v>52754.770000000019</v>
      </c>
      <c r="AI136" s="118">
        <f>V136-J136</f>
        <v>-196897.94999999995</v>
      </c>
      <c r="AJ136" s="118">
        <f>W136-K136</f>
        <v>533859.17000000004</v>
      </c>
      <c r="AK136" s="118">
        <f>X136-L136</f>
        <v>19861.770000000019</v>
      </c>
      <c r="AL136" s="118">
        <f>Y136-M136</f>
        <v>-103074.83000000002</v>
      </c>
      <c r="AM136" s="118">
        <f>Z136-N136</f>
        <v>143610.20000000001</v>
      </c>
      <c r="AN136" s="119"/>
      <c r="AO136" s="76">
        <f>IF(ISERROR(GETPIVOTDATA("VALUE",'CSS WK pvt'!$I$2,"DT_FILE",AO$8,"CD_CO",AO$6,"TRIM_CAT",TRIM(B136),"TRIM_LINE",A129))=TRUE,0,GETPIVOTDATA("VALUE",'CSS WK pvt'!$I$2,"DT_FILE",AO$8,"CD_CO",AO$6,"TRIM_CAT",TRIM(B136),"TRIM_LINE",A129))</f>
        <v>0</v>
      </c>
    </row>
    <row r="137" spans="1:41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117"/>
      <c r="AB137" s="44">
        <f>O137-C137</f>
        <v>-6626.9599999999919</v>
      </c>
      <c r="AC137" s="118">
        <f>P137-D137</f>
        <v>11776.109999999986</v>
      </c>
      <c r="AD137" s="118">
        <f>Q137-E137</f>
        <v>-109536.88999999996</v>
      </c>
      <c r="AE137" s="118">
        <f>R137-F137</f>
        <v>33716.78</v>
      </c>
      <c r="AF137" s="118">
        <f>S137-G137</f>
        <v>-55072.549999999988</v>
      </c>
      <c r="AG137" s="118">
        <f>T137-H137</f>
        <v>193795.60000000003</v>
      </c>
      <c r="AH137" s="118">
        <f>U137-I137</f>
        <v>-12525.239999999991</v>
      </c>
      <c r="AI137" s="118">
        <f>V137-J137</f>
        <v>-130177.38</v>
      </c>
      <c r="AJ137" s="118">
        <f>W137-K137</f>
        <v>300675.08999999997</v>
      </c>
      <c r="AK137" s="118">
        <f>X137-L137</f>
        <v>11281.760000000009</v>
      </c>
      <c r="AL137" s="118">
        <f>Y137-M137</f>
        <v>-228716.46000000002</v>
      </c>
      <c r="AM137" s="118">
        <f>Z137-N137</f>
        <v>112970.22</v>
      </c>
      <c r="AN137" s="119"/>
      <c r="AO137" s="76">
        <f>IF(ISERROR(GETPIVOTDATA("VALUE",'CSS WK pvt'!$I$2,"DT_FILE",AO$8,"CD_CO",AO$6,"TRIM_CAT",TRIM(B137),"TRIM_LINE",A129))=TRUE,0,GETPIVOTDATA("VALUE",'CSS WK pvt'!$I$2,"DT_FILE",AO$8,"CD_CO",AO$6,"TRIM_CAT",TRIM(B137),"TRIM_LINE",A129))</f>
        <v>0</v>
      </c>
    </row>
    <row r="138" spans="1:41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117"/>
      <c r="AB138" s="44">
        <f>O138-C138</f>
        <v>33467.080000000016</v>
      </c>
      <c r="AC138" s="118">
        <f>P138-D138</f>
        <v>130407.25</v>
      </c>
      <c r="AD138" s="118">
        <f>Q138-E138</f>
        <v>182614.81999999998</v>
      </c>
      <c r="AE138" s="118">
        <f>R138-F138</f>
        <v>15869.160000000033</v>
      </c>
      <c r="AF138" s="118">
        <f>S138-G138</f>
        <v>-55549.200000000012</v>
      </c>
      <c r="AG138" s="118">
        <f>T138-H138</f>
        <v>103292.9</v>
      </c>
      <c r="AH138" s="118">
        <f>U138-I138</f>
        <v>-24773.299999999988</v>
      </c>
      <c r="AI138" s="118">
        <f>V138-J138</f>
        <v>-4844.8499999999767</v>
      </c>
      <c r="AJ138" s="118">
        <f>W138-K138</f>
        <v>84567.420000000013</v>
      </c>
      <c r="AK138" s="118">
        <f>X138-L138</f>
        <v>59253.120000000024</v>
      </c>
      <c r="AL138" s="118">
        <f>Y138-M138</f>
        <v>-40565.320000000007</v>
      </c>
      <c r="AM138" s="118">
        <f>Z138-N138</f>
        <v>-20505.880000000005</v>
      </c>
      <c r="AN138" s="119"/>
      <c r="AO138" s="76">
        <f>IF(ISERROR(GETPIVOTDATA("VALUE",'CSS WK pvt'!$I$2,"DT_FILE",AO$8,"CD_CO",AO$6,"TRIM_CAT",TRIM(B138),"TRIM_LINE",A129))=TRUE,0,GETPIVOTDATA("VALUE",'CSS WK pvt'!$I$2,"DT_FILE",AO$8,"CD_CO",AO$6,"TRIM_CAT",TRIM(B138),"TRIM_LINE",A129))</f>
        <v>0</v>
      </c>
    </row>
    <row r="139" spans="1:41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02">SUM(D130:D138)</f>
        <v>2352168.63</v>
      </c>
      <c r="E139" s="148">
        <f t="shared" si="102"/>
        <v>2631423.88</v>
      </c>
      <c r="F139" s="148">
        <f t="shared" si="102"/>
        <v>2163387.09</v>
      </c>
      <c r="G139" s="148">
        <f t="shared" si="102"/>
        <v>3651879.4899999998</v>
      </c>
      <c r="H139" s="148">
        <f t="shared" si="102"/>
        <v>4538371.9099999992</v>
      </c>
      <c r="I139" s="148">
        <f t="shared" si="102"/>
        <v>4263913.6499999994</v>
      </c>
      <c r="J139" s="148">
        <f t="shared" si="102"/>
        <v>3597219.8400000003</v>
      </c>
      <c r="K139" s="148">
        <f t="shared" si="102"/>
        <v>1671483.55</v>
      </c>
      <c r="L139" s="148">
        <f t="shared" si="102"/>
        <v>2792192.47</v>
      </c>
      <c r="M139" s="148">
        <f t="shared" si="102"/>
        <v>3474768.4799999995</v>
      </c>
      <c r="N139" s="149">
        <f t="shared" si="102"/>
        <v>2595881.9299999997</v>
      </c>
      <c r="O139" s="147">
        <f t="shared" si="102"/>
        <v>2704028.8600000003</v>
      </c>
      <c r="P139" s="148">
        <f t="shared" si="102"/>
        <v>2797757.85</v>
      </c>
      <c r="Q139" s="148">
        <f t="shared" si="102"/>
        <v>2674076.2000000002</v>
      </c>
      <c r="R139" s="148">
        <f t="shared" si="102"/>
        <v>2847038.26</v>
      </c>
      <c r="S139" s="148">
        <f t="shared" si="102"/>
        <v>3927332.03</v>
      </c>
      <c r="T139" s="148">
        <f t="shared" si="102"/>
        <v>6464712.9899999993</v>
      </c>
      <c r="U139" s="148">
        <f t="shared" si="102"/>
        <v>4845072.8499999996</v>
      </c>
      <c r="V139" s="148">
        <f t="shared" si="102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v>2949504</v>
      </c>
      <c r="Z139" s="235">
        <v>3525748</v>
      </c>
      <c r="AA139" s="149"/>
      <c r="AB139" s="45">
        <f>SUM(AB130:AB138)</f>
        <v>259688.80000000005</v>
      </c>
      <c r="AC139" s="150">
        <f t="shared" ref="AC139:AE139" si="103">SUM(AC130:AC138)</f>
        <v>445589.22</v>
      </c>
      <c r="AD139" s="150">
        <f t="shared" si="103"/>
        <v>42652.320000000123</v>
      </c>
      <c r="AE139" s="150">
        <f t="shared" si="103"/>
        <v>683651.17000000016</v>
      </c>
      <c r="AF139" s="150">
        <f t="shared" ref="AF139:AG139" si="104">SUM(AF130:AF138)</f>
        <v>275452.53999999975</v>
      </c>
      <c r="AG139" s="150">
        <f t="shared" si="104"/>
        <v>1926341.0799999998</v>
      </c>
      <c r="AH139" s="150">
        <f t="shared" ref="AH139:AI139" si="105">SUM(AH130:AH138)</f>
        <v>581159.20000000019</v>
      </c>
      <c r="AI139" s="150">
        <f t="shared" si="105"/>
        <v>-297803.84000000008</v>
      </c>
      <c r="AJ139" s="150">
        <f t="shared" ref="AJ139:AK139" si="106">SUM(AJ130:AJ138)</f>
        <v>3173589.3</v>
      </c>
      <c r="AK139" s="150">
        <f t="shared" si="106"/>
        <v>315452.39000000036</v>
      </c>
      <c r="AL139" s="150">
        <f t="shared" ref="AL139:AM139" si="107">SUM(AL130:AL138)</f>
        <v>-525264.48</v>
      </c>
      <c r="AM139" s="150">
        <f t="shared" si="107"/>
        <v>929866.07</v>
      </c>
      <c r="AN139" s="151"/>
      <c r="AO139" s="45">
        <f>SUM(AO130:AO138)</f>
        <v>308134.2</v>
      </c>
    </row>
    <row r="140" spans="1:41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111"/>
      <c r="AB140" s="112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4"/>
      <c r="AO140" s="112"/>
    </row>
    <row r="141" spans="1:41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117"/>
      <c r="AB141" s="44">
        <f>O141-C141</f>
        <v>129959.48999999999</v>
      </c>
      <c r="AC141" s="118">
        <f>P141-D141</f>
        <v>-25829.059999999823</v>
      </c>
      <c r="AD141" s="118">
        <f>Q141-E141</f>
        <v>107566.27000000002</v>
      </c>
      <c r="AE141" s="118">
        <f>R141-F141</f>
        <v>291192.24</v>
      </c>
      <c r="AF141" s="118">
        <f>S141-G141</f>
        <v>521949.91000000015</v>
      </c>
      <c r="AG141" s="118">
        <f>T141-H141</f>
        <v>257475.13000000035</v>
      </c>
      <c r="AH141" s="118">
        <f>U141-I141</f>
        <v>909980.8200000003</v>
      </c>
      <c r="AI141" s="118">
        <f>V141-J141</f>
        <v>457836.14000000013</v>
      </c>
      <c r="AJ141" s="118">
        <f>W141-K141</f>
        <v>2340828.7999999998</v>
      </c>
      <c r="AK141" s="118">
        <f>X141-L141</f>
        <v>222142.1399999999</v>
      </c>
      <c r="AL141" s="118">
        <f>Y141-M141</f>
        <v>83030.290000000037</v>
      </c>
      <c r="AM141" s="118">
        <f>Z141-N141</f>
        <v>385971.53</v>
      </c>
      <c r="AN141" s="119"/>
      <c r="AO141" s="76">
        <f>IF(ISERROR(GETPIVOTDATA("VALUE",'CSS WK pvt'!$I$2,"DT_FILE",AO$8,"CD_CO",AO$6,"TRIM_CAT",TRIM(B141),"TRIM_LINE",A140))=TRUE,0,GETPIVOTDATA("VALUE",'CSS WK pvt'!$I$2,"DT_FILE",AO$8,"CD_CO",AO$6,"TRIM_CAT",TRIM(B141),"TRIM_LINE",A140))</f>
        <v>0</v>
      </c>
    </row>
    <row r="142" spans="1:41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117"/>
      <c r="AB142" s="44">
        <f>O142-C142</f>
        <v>-2672.49</v>
      </c>
      <c r="AC142" s="118">
        <f>P142-D142</f>
        <v>-2549.91</v>
      </c>
      <c r="AD142" s="118">
        <f>Q142-E142</f>
        <v>-994.68999999999869</v>
      </c>
      <c r="AE142" s="118">
        <f>R142-F142</f>
        <v>1202.6400000000012</v>
      </c>
      <c r="AF142" s="118">
        <f>S142-G142</f>
        <v>1225.8999999999996</v>
      </c>
      <c r="AG142" s="118">
        <f>T142-H142</f>
        <v>3420.7699999999986</v>
      </c>
      <c r="AH142" s="118">
        <f>U142-I142</f>
        <v>1986.4800000000014</v>
      </c>
      <c r="AI142" s="118">
        <f>V142-J142</f>
        <v>-516.36000000000058</v>
      </c>
      <c r="AJ142" s="118">
        <f>W142-K142</f>
        <v>6737.2200000000012</v>
      </c>
      <c r="AK142" s="118">
        <f>X142-L142</f>
        <v>5274.74</v>
      </c>
      <c r="AL142" s="118">
        <f>Y142-M142</f>
        <v>339.22000000000116</v>
      </c>
      <c r="AM142" s="118">
        <f>Z142-N142</f>
        <v>2883.5999999999985</v>
      </c>
      <c r="AN142" s="119"/>
      <c r="AO142" s="76">
        <f>IF(ISERROR(GETPIVOTDATA("VALUE",'CSS WK pvt'!$I$2,"DT_FILE",AO$8,"CD_CO",AO$6,"TRIM_CAT",TRIM(B142),"TRIM_LINE",A140))=TRUE,0,GETPIVOTDATA("VALUE",'CSS WK pvt'!$I$2,"DT_FILE",AO$8,"CD_CO",AO$6,"TRIM_CAT",TRIM(B142),"TRIM_LINE",A140))</f>
        <v>0</v>
      </c>
    </row>
    <row r="143" spans="1:41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117"/>
      <c r="AB143" s="44">
        <f>O143-C143</f>
        <v>18695.649999999965</v>
      </c>
      <c r="AC143" s="118">
        <f>P143-D143</f>
        <v>-67600.75</v>
      </c>
      <c r="AD143" s="118">
        <f>Q143-E143</f>
        <v>-13146.059999999998</v>
      </c>
      <c r="AE143" s="118">
        <f>R143-F143</f>
        <v>10122.079999999958</v>
      </c>
      <c r="AF143" s="118">
        <f>S143-G143</f>
        <v>-8161.7700000000186</v>
      </c>
      <c r="AG143" s="118">
        <f>T143-H143</f>
        <v>-11123.150000000023</v>
      </c>
      <c r="AH143" s="118">
        <f>U143-I143</f>
        <v>78017.909999999916</v>
      </c>
      <c r="AI143" s="118">
        <f>V143-J143</f>
        <v>750.46999999997206</v>
      </c>
      <c r="AJ143" s="118">
        <f>W143-K143</f>
        <v>282583.41999999993</v>
      </c>
      <c r="AK143" s="118">
        <f>X143-L143</f>
        <v>28268.229999999981</v>
      </c>
      <c r="AL143" s="118">
        <f>Y143-M143</f>
        <v>-32757.369999999995</v>
      </c>
      <c r="AM143" s="118">
        <f>Z143-N143</f>
        <v>66270.570000000007</v>
      </c>
      <c r="AN143" s="119"/>
      <c r="AO143" s="76">
        <f>IF(ISERROR(GETPIVOTDATA("VALUE",'CSS WK pvt'!$I$2,"DT_FILE",AO$8,"CD_CO",AO$6,"TRIM_CAT",TRIM(B143),"TRIM_LINE",A140))=TRUE,0,GETPIVOTDATA("VALUE",'CSS WK pvt'!$I$2,"DT_FILE",AO$8,"CD_CO",AO$6,"TRIM_CAT",TRIM(B143),"TRIM_LINE",A140))</f>
        <v>0</v>
      </c>
    </row>
    <row r="144" spans="1:41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117"/>
      <c r="AB144" s="44">
        <f>O144-C144</f>
        <v>13767.470000000001</v>
      </c>
      <c r="AC144" s="118">
        <f>P144-D144</f>
        <v>-95228.200000000012</v>
      </c>
      <c r="AD144" s="118">
        <f>Q144-E144</f>
        <v>-11807.059999999998</v>
      </c>
      <c r="AE144" s="118">
        <f>R144-F144</f>
        <v>1711.9500000000116</v>
      </c>
      <c r="AF144" s="118">
        <f>S144-G144</f>
        <v>-42848.619999999995</v>
      </c>
      <c r="AG144" s="118">
        <f>T144-H144</f>
        <v>-77954.359999999986</v>
      </c>
      <c r="AH144" s="118">
        <f>U144-I144</f>
        <v>159110.15999999997</v>
      </c>
      <c r="AI144" s="118">
        <f>V144-J144</f>
        <v>-92429.770000000019</v>
      </c>
      <c r="AJ144" s="118">
        <f>W144-K144</f>
        <v>169381.68</v>
      </c>
      <c r="AK144" s="118">
        <f>X144-L144</f>
        <v>22826.920000000013</v>
      </c>
      <c r="AL144" s="118">
        <f>Y144-M144</f>
        <v>-34172.919999999984</v>
      </c>
      <c r="AM144" s="118">
        <f>Z144-N144</f>
        <v>4892.7799999999988</v>
      </c>
      <c r="AN144" s="119"/>
      <c r="AO144" s="76">
        <f>IF(ISERROR(GETPIVOTDATA("VALUE",'CSS WK pvt'!$I$2,"DT_FILE",AO$8,"CD_CO",AO$6,"TRIM_CAT",TRIM(B144),"TRIM_LINE",A140))=TRUE,0,GETPIVOTDATA("VALUE",'CSS WK pvt'!$I$2,"DT_FILE",AO$8,"CD_CO",AO$6,"TRIM_CAT",TRIM(B144),"TRIM_LINE",A140))</f>
        <v>0</v>
      </c>
    </row>
    <row r="145" spans="1:41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117"/>
      <c r="AB145" s="44">
        <f>O145-C145</f>
        <v>126084.48000000001</v>
      </c>
      <c r="AC145" s="118">
        <f>P145-D145</f>
        <v>-33797.840000000011</v>
      </c>
      <c r="AD145" s="118">
        <f>Q145-E145</f>
        <v>22170.690000000002</v>
      </c>
      <c r="AE145" s="118">
        <f>R145-F145</f>
        <v>-32582.020000000019</v>
      </c>
      <c r="AF145" s="118">
        <f>S145-G145</f>
        <v>38833.020000000019</v>
      </c>
      <c r="AG145" s="118">
        <f>T145-H145</f>
        <v>844.11999999999534</v>
      </c>
      <c r="AH145" s="118">
        <f>U145-I145</f>
        <v>-5693.6500000000233</v>
      </c>
      <c r="AI145" s="118">
        <f>V145-J145</f>
        <v>15756.459999999992</v>
      </c>
      <c r="AJ145" s="118">
        <f>W145-K145</f>
        <v>46675.199999999983</v>
      </c>
      <c r="AK145" s="118">
        <f>X145-L145</f>
        <v>-3578.9400000000023</v>
      </c>
      <c r="AL145" s="118">
        <f>Y145-M145</f>
        <v>41157.320000000007</v>
      </c>
      <c r="AM145" s="118">
        <f>Z145-N145</f>
        <v>9780.8699999999953</v>
      </c>
      <c r="AN145" s="119"/>
      <c r="AO145" s="76">
        <f>IF(ISERROR(GETPIVOTDATA("VALUE",'CSS WK pvt'!$I$2,"DT_FILE",AO$8,"CD_CO",AO$6,"TRIM_CAT",TRIM(B145),"TRIM_LINE",A140))=TRUE,0,GETPIVOTDATA("VALUE",'CSS WK pvt'!$I$2,"DT_FILE",AO$8,"CD_CO",AO$6,"TRIM_CAT",TRIM(B145),"TRIM_LINE",A140))</f>
        <v>0</v>
      </c>
    </row>
    <row r="146" spans="1:41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08">SUM(D141:D145)</f>
        <v>2470200.59</v>
      </c>
      <c r="E146" s="154">
        <f t="shared" si="108"/>
        <v>2326768.44</v>
      </c>
      <c r="F146" s="155">
        <f t="shared" si="108"/>
        <v>2298113.27</v>
      </c>
      <c r="G146" s="154">
        <f t="shared" si="108"/>
        <v>2941764.9699999997</v>
      </c>
      <c r="H146" s="154">
        <f t="shared" si="108"/>
        <v>4153885.4000000004</v>
      </c>
      <c r="I146" s="154">
        <f t="shared" si="108"/>
        <v>4102854.9600000004</v>
      </c>
      <c r="J146" s="154">
        <f t="shared" si="108"/>
        <v>3356314.06</v>
      </c>
      <c r="K146" s="154">
        <f t="shared" si="108"/>
        <v>2400050.3600000003</v>
      </c>
      <c r="L146" s="154">
        <f t="shared" si="108"/>
        <v>2157399.9000000004</v>
      </c>
      <c r="M146" s="154">
        <f t="shared" si="108"/>
        <v>3066606.46</v>
      </c>
      <c r="N146" s="156">
        <f t="shared" si="108"/>
        <v>2613371.65</v>
      </c>
      <c r="O146" s="153">
        <f t="shared" si="108"/>
        <v>2578747.7400000002</v>
      </c>
      <c r="P146" s="154">
        <f t="shared" si="108"/>
        <v>2245194.83</v>
      </c>
      <c r="Q146" s="154">
        <f t="shared" si="108"/>
        <v>2430557.59</v>
      </c>
      <c r="R146" s="154">
        <f t="shared" si="108"/>
        <v>2569760.16</v>
      </c>
      <c r="S146" s="154">
        <f t="shared" si="108"/>
        <v>3452763.41</v>
      </c>
      <c r="T146" s="154">
        <f t="shared" si="108"/>
        <v>4326547.91</v>
      </c>
      <c r="U146" s="154">
        <f t="shared" si="108"/>
        <v>5246256.68</v>
      </c>
      <c r="V146" s="154">
        <f t="shared" si="108"/>
        <v>3737711</v>
      </c>
      <c r="W146" s="154">
        <f t="shared" si="108"/>
        <v>5246256.68</v>
      </c>
      <c r="X146" s="154">
        <f t="shared" si="108"/>
        <v>2432332.9899999998</v>
      </c>
      <c r="Y146" s="154">
        <v>3124203</v>
      </c>
      <c r="Z146" s="291">
        <v>3083171</v>
      </c>
      <c r="AA146" s="156"/>
      <c r="AB146" s="155">
        <f t="shared" si="98"/>
        <v>285834.59999999998</v>
      </c>
      <c r="AC146" s="157">
        <f t="shared" ref="AC146:AE146" si="109">SUM(AC141:AC145)</f>
        <v>-225005.75999999983</v>
      </c>
      <c r="AD146" s="157">
        <f t="shared" si="109"/>
        <v>103789.15000000002</v>
      </c>
      <c r="AE146" s="157">
        <f t="shared" si="109"/>
        <v>271646.88999999996</v>
      </c>
      <c r="AF146" s="157">
        <f t="shared" ref="AF146:AG146" si="110">SUM(AF141:AF145)</f>
        <v>510998.44000000018</v>
      </c>
      <c r="AG146" s="157">
        <f t="shared" si="110"/>
        <v>172662.51000000033</v>
      </c>
      <c r="AH146" s="157">
        <f t="shared" ref="AH146:AI146" si="111">SUM(AH141:AH145)</f>
        <v>1143401.7200000002</v>
      </c>
      <c r="AI146" s="157">
        <f t="shared" si="111"/>
        <v>381396.94000000006</v>
      </c>
      <c r="AJ146" s="157">
        <f t="shared" ref="AJ146:AK146" si="112">SUM(AJ141:AJ145)</f>
        <v>2846206.3200000003</v>
      </c>
      <c r="AK146" s="157">
        <f t="shared" si="112"/>
        <v>274933.08999999991</v>
      </c>
      <c r="AL146" s="157">
        <f t="shared" ref="AL146:AM146" si="113">SUM(AL141:AL145)</f>
        <v>57596.540000000066</v>
      </c>
      <c r="AM146" s="157">
        <f t="shared" si="113"/>
        <v>469799.35</v>
      </c>
      <c r="AN146" s="158"/>
      <c r="AO146" s="55">
        <f t="shared" si="98"/>
        <v>0</v>
      </c>
    </row>
    <row r="147" spans="1:41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105"/>
      <c r="AB147" s="106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8"/>
      <c r="AO147" s="106"/>
    </row>
    <row r="148" spans="1:41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123"/>
      <c r="AB148" s="43">
        <f>O148-C148</f>
        <v>1081</v>
      </c>
      <c r="AC148" s="124">
        <f>P148-D148</f>
        <v>112</v>
      </c>
      <c r="AD148" s="124">
        <f>Q148-E148</f>
        <v>-331</v>
      </c>
      <c r="AE148" s="124">
        <f>R148-F148</f>
        <v>1377</v>
      </c>
      <c r="AF148" s="124">
        <f>S148-G148</f>
        <v>941</v>
      </c>
      <c r="AG148" s="124">
        <f>T148-H148</f>
        <v>-207</v>
      </c>
      <c r="AH148" s="124">
        <f>U148-I148</f>
        <v>1811</v>
      </c>
      <c r="AI148" s="124">
        <f>V148-J148</f>
        <v>-755</v>
      </c>
      <c r="AJ148" s="124">
        <f>W148-K148</f>
        <v>1862</v>
      </c>
      <c r="AK148" s="124">
        <f>X148-L148</f>
        <v>-261</v>
      </c>
      <c r="AL148" s="124">
        <f>Y148-M148</f>
        <v>-1178</v>
      </c>
      <c r="AM148" s="124">
        <f>Z148-N148</f>
        <v>-666</v>
      </c>
      <c r="AN148" s="125"/>
      <c r="AO148" s="76">
        <f>IF(ISERROR(GETPIVOTDATA("VALUE",'CSS WK pvt'!$I$2,"DT_FILE",AO$8,"CD_CO",AO$6,"TRIM_CAT",TRIM(B148),"TRIM_LINE",A147))=TRUE,0,GETPIVOTDATA("VALUE",'CSS WK pvt'!$I$2,"DT_FILE",AO$8,"CD_CO",AO$6,"TRIM_CAT",TRIM(B148),"TRIM_LINE",A147))</f>
        <v>0</v>
      </c>
    </row>
    <row r="149" spans="1:41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123"/>
      <c r="AB149" s="43">
        <f>O149-C149</f>
        <v>5</v>
      </c>
      <c r="AC149" s="124">
        <f>P149-D149</f>
        <v>21</v>
      </c>
      <c r="AD149" s="124">
        <f>Q149-E149</f>
        <v>-16</v>
      </c>
      <c r="AE149" s="124">
        <f>R149-F149</f>
        <v>13</v>
      </c>
      <c r="AF149" s="124">
        <f>S149-G149</f>
        <v>21</v>
      </c>
      <c r="AG149" s="124">
        <f>T149-H149</f>
        <v>20</v>
      </c>
      <c r="AH149" s="124">
        <f>U149-I149</f>
        <v>16</v>
      </c>
      <c r="AI149" s="124">
        <f>V149-J149</f>
        <v>-17</v>
      </c>
      <c r="AJ149" s="124">
        <f>W149-K149</f>
        <v>41</v>
      </c>
      <c r="AK149" s="124">
        <f>X149-L149</f>
        <v>30</v>
      </c>
      <c r="AL149" s="124">
        <f>Y149-M149</f>
        <v>3</v>
      </c>
      <c r="AM149" s="124">
        <f>Z149-N149</f>
        <v>-4</v>
      </c>
      <c r="AN149" s="125"/>
      <c r="AO149" s="76">
        <f>IF(ISERROR(GETPIVOTDATA("VALUE",'CSS WK pvt'!$I$2,"DT_FILE",AO$8,"CD_CO",AO$6,"TRIM_CAT",TRIM(B149),"TRIM_LINE",A147))=TRUE,0,GETPIVOTDATA("VALUE",'CSS WK pvt'!$I$2,"DT_FILE",AO$8,"CD_CO",AO$6,"TRIM_CAT",TRIM(B149),"TRIM_LINE",A147))</f>
        <v>0</v>
      </c>
    </row>
    <row r="150" spans="1:41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123"/>
      <c r="AB150" s="43">
        <f>O150-C150</f>
        <v>277</v>
      </c>
      <c r="AC150" s="124">
        <f>P150-D150</f>
        <v>-450</v>
      </c>
      <c r="AD150" s="124">
        <f>Q150-E150</f>
        <v>62</v>
      </c>
      <c r="AE150" s="124">
        <f>R150-F150</f>
        <v>752</v>
      </c>
      <c r="AF150" s="124">
        <f>S150-G150</f>
        <v>74</v>
      </c>
      <c r="AG150" s="124">
        <f>T150-H150</f>
        <v>87</v>
      </c>
      <c r="AH150" s="124">
        <f>U150-I150</f>
        <v>503</v>
      </c>
      <c r="AI150" s="124">
        <f>V150-J150</f>
        <v>-58</v>
      </c>
      <c r="AJ150" s="124">
        <f>W150-K150</f>
        <v>491</v>
      </c>
      <c r="AK150" s="124">
        <f>X150-L150</f>
        <v>84</v>
      </c>
      <c r="AL150" s="124">
        <f>Y150-M150</f>
        <v>89</v>
      </c>
      <c r="AM150" s="124">
        <f>Z150-N150</f>
        <v>9</v>
      </c>
      <c r="AN150" s="125"/>
      <c r="AO150" s="76">
        <f>IF(ISERROR(GETPIVOTDATA("VALUE",'CSS WK pvt'!$I$2,"DT_FILE",AO$8,"CD_CO",AO$6,"TRIM_CAT",TRIM(B150),"TRIM_LINE",A147))=TRUE,0,GETPIVOTDATA("VALUE",'CSS WK pvt'!$I$2,"DT_FILE",AO$8,"CD_CO",AO$6,"TRIM_CAT",TRIM(B150),"TRIM_LINE",A147))</f>
        <v>0</v>
      </c>
    </row>
    <row r="151" spans="1:41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123"/>
      <c r="AB151" s="43">
        <f>O151-C151</f>
        <v>22</v>
      </c>
      <c r="AC151" s="124">
        <f>P151-D151</f>
        <v>-79</v>
      </c>
      <c r="AD151" s="124">
        <f>Q151-E151</f>
        <v>116</v>
      </c>
      <c r="AE151" s="124">
        <f>R151-F151</f>
        <v>11</v>
      </c>
      <c r="AF151" s="124">
        <f>S151-G151</f>
        <v>-1</v>
      </c>
      <c r="AG151" s="124">
        <f>T151-H151</f>
        <v>-28</v>
      </c>
      <c r="AH151" s="124">
        <f>U151-I151</f>
        <v>29</v>
      </c>
      <c r="AI151" s="124">
        <f>V151-J151</f>
        <v>-19</v>
      </c>
      <c r="AJ151" s="124">
        <f>W151-K151</f>
        <v>14</v>
      </c>
      <c r="AK151" s="124">
        <f>X151-L151</f>
        <v>3</v>
      </c>
      <c r="AL151" s="124">
        <f>Y151-M151</f>
        <v>63</v>
      </c>
      <c r="AM151" s="124">
        <f>Z151-N151</f>
        <v>-88</v>
      </c>
      <c r="AN151" s="125"/>
      <c r="AO151" s="76">
        <f>IF(ISERROR(GETPIVOTDATA("VALUE",'CSS WK pvt'!$I$2,"DT_FILE",AO$8,"CD_CO",AO$6,"TRIM_CAT",TRIM(B151),"TRIM_LINE",A147))=TRUE,0,GETPIVOTDATA("VALUE",'CSS WK pvt'!$I$2,"DT_FILE",AO$8,"CD_CO",AO$6,"TRIM_CAT",TRIM(B151),"TRIM_LINE",A147))</f>
        <v>0</v>
      </c>
    </row>
    <row r="152" spans="1:41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123"/>
      <c r="AB152" s="43">
        <f>O152-C152</f>
        <v>153</v>
      </c>
      <c r="AC152" s="124">
        <f>P152-D152</f>
        <v>87</v>
      </c>
      <c r="AD152" s="124">
        <f>Q152-E152</f>
        <v>38</v>
      </c>
      <c r="AE152" s="124">
        <f>R152-F152</f>
        <v>1</v>
      </c>
      <c r="AF152" s="124">
        <f>S152-G152</f>
        <v>-1</v>
      </c>
      <c r="AG152" s="124">
        <f>T152-H152</f>
        <v>-2</v>
      </c>
      <c r="AH152" s="124">
        <f>U152-I152</f>
        <v>1</v>
      </c>
      <c r="AI152" s="124">
        <f>V152-J152</f>
        <v>-2</v>
      </c>
      <c r="AJ152" s="124">
        <f>W152-K152</f>
        <v>0</v>
      </c>
      <c r="AK152" s="124">
        <f>X152-L152</f>
        <v>-2</v>
      </c>
      <c r="AL152" s="124">
        <f>Y152-M152</f>
        <v>0</v>
      </c>
      <c r="AM152" s="124">
        <f>Z152-N152</f>
        <v>-6</v>
      </c>
      <c r="AN152" s="125"/>
      <c r="AO152" s="76">
        <f>IF(ISERROR(GETPIVOTDATA("VALUE",'CSS WK pvt'!$I$2,"DT_FILE",AO$8,"CD_CO",AO$6,"TRIM_CAT",TRIM(B152),"TRIM_LINE",A147))=TRUE,0,GETPIVOTDATA("VALUE",'CSS WK pvt'!$I$2,"DT_FILE",AO$8,"CD_CO",AO$6,"TRIM_CAT",TRIM(B152),"TRIM_LINE",A147))</f>
        <v>0</v>
      </c>
    </row>
    <row r="153" spans="1:41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O160" si="114">SUM(D148:D152)</f>
        <v>13470</v>
      </c>
      <c r="E153" s="82">
        <f t="shared" si="114"/>
        <v>13747</v>
      </c>
      <c r="F153" s="84">
        <f t="shared" si="114"/>
        <v>12616</v>
      </c>
      <c r="G153" s="82">
        <f t="shared" si="114"/>
        <v>13598</v>
      </c>
      <c r="H153" s="82">
        <f t="shared" si="114"/>
        <v>13504</v>
      </c>
      <c r="I153" s="82">
        <f t="shared" si="114"/>
        <v>12730</v>
      </c>
      <c r="J153" s="82">
        <f t="shared" si="114"/>
        <v>14665</v>
      </c>
      <c r="K153" s="82">
        <f t="shared" si="114"/>
        <v>12682</v>
      </c>
      <c r="L153" s="82">
        <f t="shared" si="114"/>
        <v>12427</v>
      </c>
      <c r="M153" s="82">
        <f t="shared" si="114"/>
        <v>15426</v>
      </c>
      <c r="N153" s="83">
        <f t="shared" si="114"/>
        <v>14292</v>
      </c>
      <c r="O153" s="81">
        <f t="shared" si="114"/>
        <v>13969</v>
      </c>
      <c r="P153" s="82">
        <f t="shared" si="114"/>
        <v>13161</v>
      </c>
      <c r="Q153" s="82">
        <f t="shared" si="114"/>
        <v>13616</v>
      </c>
      <c r="R153" s="82">
        <f t="shared" si="114"/>
        <v>14770</v>
      </c>
      <c r="S153" s="82">
        <f t="shared" si="114"/>
        <v>14632</v>
      </c>
      <c r="T153" s="82">
        <f t="shared" si="114"/>
        <v>13374</v>
      </c>
      <c r="U153" s="82">
        <f t="shared" si="114"/>
        <v>15090</v>
      </c>
      <c r="V153" s="82">
        <f t="shared" si="114"/>
        <v>13814</v>
      </c>
      <c r="W153" s="82">
        <f t="shared" si="114"/>
        <v>15090</v>
      </c>
      <c r="X153" s="82">
        <f t="shared" si="114"/>
        <v>12281</v>
      </c>
      <c r="Y153" s="82">
        <v>14403</v>
      </c>
      <c r="Z153" s="226">
        <v>13537</v>
      </c>
      <c r="AA153" s="83"/>
      <c r="AB153" s="84">
        <f t="shared" si="114"/>
        <v>1538</v>
      </c>
      <c r="AC153" s="85">
        <f t="shared" ref="AC153:AE153" si="115">SUM(AC148:AC152)</f>
        <v>-309</v>
      </c>
      <c r="AD153" s="85">
        <f t="shared" si="115"/>
        <v>-131</v>
      </c>
      <c r="AE153" s="85">
        <f t="shared" si="115"/>
        <v>2154</v>
      </c>
      <c r="AF153" s="85">
        <f t="shared" ref="AF153:AG153" si="116">SUM(AF148:AF152)</f>
        <v>1034</v>
      </c>
      <c r="AG153" s="85">
        <f t="shared" si="116"/>
        <v>-130</v>
      </c>
      <c r="AH153" s="85">
        <f t="shared" ref="AH153:AI153" si="117">SUM(AH148:AH152)</f>
        <v>2360</v>
      </c>
      <c r="AI153" s="85">
        <f t="shared" si="117"/>
        <v>-851</v>
      </c>
      <c r="AJ153" s="85">
        <f t="shared" ref="AJ153:AK153" si="118">SUM(AJ148:AJ152)</f>
        <v>2408</v>
      </c>
      <c r="AK153" s="85">
        <f t="shared" si="118"/>
        <v>-146</v>
      </c>
      <c r="AL153" s="85">
        <f t="shared" ref="AL153:AM153" si="119">SUM(AL148:AL152)</f>
        <v>-1023</v>
      </c>
      <c r="AM153" s="85">
        <f t="shared" si="119"/>
        <v>-755</v>
      </c>
      <c r="AN153" s="86"/>
      <c r="AO153" s="84">
        <f t="shared" si="114"/>
        <v>0</v>
      </c>
    </row>
    <row r="154" spans="1:41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111"/>
      <c r="AB154" s="112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4"/>
      <c r="AO154" s="112"/>
    </row>
    <row r="155" spans="1:41" s="47" customFormat="1" x14ac:dyDescent="0.35">
      <c r="A155" s="171"/>
      <c r="B155" s="48" t="s">
        <v>37</v>
      </c>
      <c r="C155" s="115">
        <f t="shared" ref="C155:O155" si="120">C130-C141</f>
        <v>-10855.629999999888</v>
      </c>
      <c r="D155" s="116">
        <f t="shared" si="120"/>
        <v>-162230.8899999999</v>
      </c>
      <c r="E155" s="116">
        <f t="shared" si="120"/>
        <v>18449.320000000065</v>
      </c>
      <c r="F155" s="44">
        <f t="shared" si="120"/>
        <v>-130593.39000000013</v>
      </c>
      <c r="G155" s="116">
        <f t="shared" si="120"/>
        <v>501463.33000000007</v>
      </c>
      <c r="H155" s="116">
        <f t="shared" si="120"/>
        <v>114479.81000000006</v>
      </c>
      <c r="I155" s="116">
        <f t="shared" si="120"/>
        <v>-179095.68999999994</v>
      </c>
      <c r="J155" s="116">
        <f t="shared" si="120"/>
        <v>-211101.23999999976</v>
      </c>
      <c r="K155" s="116">
        <f t="shared" si="120"/>
        <v>-432908.44000000018</v>
      </c>
      <c r="L155" s="116">
        <f t="shared" si="120"/>
        <v>331441.0299999998</v>
      </c>
      <c r="M155" s="116">
        <f t="shared" si="120"/>
        <v>196765.12999999989</v>
      </c>
      <c r="N155" s="117">
        <f t="shared" si="120"/>
        <v>-138530</v>
      </c>
      <c r="O155" s="115">
        <f t="shared" si="120"/>
        <v>53632.670000000158</v>
      </c>
      <c r="P155" s="116">
        <f t="shared" ref="P155:R155" si="121">P130-P141</f>
        <v>152236.64999999991</v>
      </c>
      <c r="Q155" s="116">
        <f t="shared" si="121"/>
        <v>-29776.35999999987</v>
      </c>
      <c r="R155" s="116">
        <f t="shared" si="121"/>
        <v>161560.24</v>
      </c>
      <c r="S155" s="116">
        <f t="shared" ref="S155:T155" si="122">S130-S141</f>
        <v>383983.36999999965</v>
      </c>
      <c r="T155" s="116">
        <f t="shared" si="122"/>
        <v>1284411.2699999996</v>
      </c>
      <c r="U155" s="116">
        <f t="shared" ref="U155:W155" si="123">U130-U141</f>
        <v>-525459.81000000006</v>
      </c>
      <c r="V155" s="116">
        <f t="shared" si="123"/>
        <v>-633445</v>
      </c>
      <c r="W155" s="116">
        <f t="shared" si="123"/>
        <v>-525459.81000000006</v>
      </c>
      <c r="X155" s="236">
        <v>431685</v>
      </c>
      <c r="Y155" s="236">
        <v>-42879</v>
      </c>
      <c r="Z155" s="236">
        <v>151277</v>
      </c>
      <c r="AA155" s="117"/>
      <c r="AB155" s="44">
        <f>O155-C155</f>
        <v>64488.300000000047</v>
      </c>
      <c r="AC155" s="118">
        <f>P155-D155</f>
        <v>314467.5399999998</v>
      </c>
      <c r="AD155" s="118">
        <f>Q155-E155</f>
        <v>-48225.679999999935</v>
      </c>
      <c r="AE155" s="118">
        <f>R155-F155</f>
        <v>292153.63000000012</v>
      </c>
      <c r="AF155" s="118">
        <f>S155-G155</f>
        <v>-117479.96000000043</v>
      </c>
      <c r="AG155" s="118">
        <f>T155-H155</f>
        <v>1169931.4599999995</v>
      </c>
      <c r="AH155" s="118">
        <f>U155-I155</f>
        <v>-346364.12000000011</v>
      </c>
      <c r="AI155" s="118">
        <f>V155-J155</f>
        <v>-422343.76000000024</v>
      </c>
      <c r="AJ155" s="118">
        <f>W155-K155</f>
        <v>-92551.369999999879</v>
      </c>
      <c r="AK155" s="118">
        <f>X155-L155</f>
        <v>100243.9700000002</v>
      </c>
      <c r="AL155" s="118">
        <f>Y155-M155</f>
        <v>-239644.12999999989</v>
      </c>
      <c r="AM155" s="118">
        <f>Z155-N155</f>
        <v>289807</v>
      </c>
      <c r="AN155" s="119"/>
      <c r="AO155" s="44">
        <f>AO130-AO141</f>
        <v>0</v>
      </c>
    </row>
    <row r="156" spans="1:41" s="47" customFormat="1" x14ac:dyDescent="0.35">
      <c r="A156" s="171"/>
      <c r="B156" s="48" t="s">
        <v>38</v>
      </c>
      <c r="C156" s="115">
        <f t="shared" ref="C156:O156" si="124">C133-C142</f>
        <v>-267.79000000000087</v>
      </c>
      <c r="D156" s="116">
        <f t="shared" si="124"/>
        <v>-1732.58</v>
      </c>
      <c r="E156" s="116">
        <f t="shared" si="124"/>
        <v>-3802.3099999999977</v>
      </c>
      <c r="F156" s="44">
        <f t="shared" si="124"/>
        <v>-2823.6299999999992</v>
      </c>
      <c r="G156" s="116">
        <f t="shared" si="124"/>
        <v>222.75</v>
      </c>
      <c r="H156" s="116">
        <f t="shared" si="124"/>
        <v>1481.3400000000001</v>
      </c>
      <c r="I156" s="116">
        <f t="shared" si="124"/>
        <v>372.54000000000087</v>
      </c>
      <c r="J156" s="116">
        <f t="shared" si="124"/>
        <v>-1492.3199999999997</v>
      </c>
      <c r="K156" s="116">
        <f t="shared" si="124"/>
        <v>999.36000000000058</v>
      </c>
      <c r="L156" s="116">
        <f t="shared" si="124"/>
        <v>4380.3799999999992</v>
      </c>
      <c r="M156" s="116">
        <f t="shared" si="124"/>
        <v>-756.75</v>
      </c>
      <c r="N156" s="117">
        <f t="shared" si="124"/>
        <v>1355.5999999999985</v>
      </c>
      <c r="O156" s="115">
        <f t="shared" si="124"/>
        <v>5523.8599999999988</v>
      </c>
      <c r="P156" s="116">
        <f t="shared" ref="P156:R156" si="125">P133-P142</f>
        <v>1016.7400000000016</v>
      </c>
      <c r="Q156" s="116">
        <f t="shared" si="125"/>
        <v>-1283.5200000000004</v>
      </c>
      <c r="R156" s="116">
        <f t="shared" si="125"/>
        <v>-1650.67</v>
      </c>
      <c r="S156" s="116">
        <f t="shared" ref="S156:T156" si="126">S133-S142</f>
        <v>479.79999999999927</v>
      </c>
      <c r="T156" s="116">
        <f t="shared" si="126"/>
        <v>2010.1100000000006</v>
      </c>
      <c r="U156" s="116">
        <f t="shared" ref="U156:W156" si="127">U133-U142</f>
        <v>472.32999999999811</v>
      </c>
      <c r="V156" s="116">
        <f t="shared" si="127"/>
        <v>-2352</v>
      </c>
      <c r="W156" s="116">
        <f t="shared" si="127"/>
        <v>472.32999999999811</v>
      </c>
      <c r="X156" s="236">
        <v>5274</v>
      </c>
      <c r="Y156" s="236">
        <v>2610</v>
      </c>
      <c r="Z156" s="236">
        <v>16485</v>
      </c>
      <c r="AA156" s="117"/>
      <c r="AB156" s="44">
        <f>O156-C156</f>
        <v>5791.65</v>
      </c>
      <c r="AC156" s="118">
        <f>P156-D156</f>
        <v>2749.3200000000015</v>
      </c>
      <c r="AD156" s="118">
        <f>Q156-E156</f>
        <v>2518.7899999999972</v>
      </c>
      <c r="AE156" s="118">
        <f>R156-F156</f>
        <v>1172.9599999999991</v>
      </c>
      <c r="AF156" s="118">
        <f>S156-G156</f>
        <v>257.04999999999927</v>
      </c>
      <c r="AG156" s="118">
        <f>T156-H156</f>
        <v>528.77000000000044</v>
      </c>
      <c r="AH156" s="118">
        <f>U156-I156</f>
        <v>99.789999999997235</v>
      </c>
      <c r="AI156" s="118">
        <f>V156-J156</f>
        <v>-859.68000000000029</v>
      </c>
      <c r="AJ156" s="118">
        <f>W156-K156</f>
        <v>-527.03000000000247</v>
      </c>
      <c r="AK156" s="118">
        <f>X156-L156</f>
        <v>893.6200000000008</v>
      </c>
      <c r="AL156" s="118">
        <f>Y156-M156</f>
        <v>3366.75</v>
      </c>
      <c r="AM156" s="118">
        <f>Z156-N156</f>
        <v>15129.400000000001</v>
      </c>
      <c r="AN156" s="119"/>
      <c r="AO156" s="44">
        <f>AO133-AO142</f>
        <v>0</v>
      </c>
    </row>
    <row r="157" spans="1:41" s="47" customFormat="1" x14ac:dyDescent="0.35">
      <c r="A157" s="171"/>
      <c r="B157" s="48" t="s">
        <v>39</v>
      </c>
      <c r="C157" s="115">
        <f t="shared" ref="C157:O157" si="128">C136-C143</f>
        <v>52837.010000000009</v>
      </c>
      <c r="D157" s="116">
        <f t="shared" si="128"/>
        <v>-24195.72000000003</v>
      </c>
      <c r="E157" s="116">
        <f t="shared" si="128"/>
        <v>99032.239999999991</v>
      </c>
      <c r="F157" s="44">
        <f t="shared" si="128"/>
        <v>-59013.340000000026</v>
      </c>
      <c r="G157" s="116">
        <f t="shared" si="128"/>
        <v>13101.049999999988</v>
      </c>
      <c r="H157" s="116">
        <f t="shared" si="128"/>
        <v>123294.87</v>
      </c>
      <c r="I157" s="116">
        <f t="shared" si="128"/>
        <v>73704.849999999977</v>
      </c>
      <c r="J157" s="116">
        <f t="shared" si="128"/>
        <v>154205.41999999993</v>
      </c>
      <c r="K157" s="116">
        <f t="shared" si="128"/>
        <v>-202834.04000000004</v>
      </c>
      <c r="L157" s="116">
        <f t="shared" si="128"/>
        <v>122672.44</v>
      </c>
      <c r="M157" s="116">
        <f t="shared" si="128"/>
        <v>54615.460000000021</v>
      </c>
      <c r="N157" s="117">
        <f t="shared" si="128"/>
        <v>-42891.630000000005</v>
      </c>
      <c r="O157" s="115">
        <f t="shared" si="128"/>
        <v>69423.090000000026</v>
      </c>
      <c r="P157" s="116">
        <f t="shared" ref="P157:R157" si="129">P136-P143</f>
        <v>57973</v>
      </c>
      <c r="Q157" s="116">
        <f t="shared" si="129"/>
        <v>20888</v>
      </c>
      <c r="R157" s="116">
        <f t="shared" si="129"/>
        <v>-20791.659999999974</v>
      </c>
      <c r="S157" s="116">
        <f t="shared" ref="S157:T157" si="130">S136-S143</f>
        <v>1384.210000000021</v>
      </c>
      <c r="T157" s="116">
        <f t="shared" si="130"/>
        <v>332314.46999999997</v>
      </c>
      <c r="U157" s="116">
        <f t="shared" ref="U157:W157" si="131">U136-U143</f>
        <v>48441.710000000079</v>
      </c>
      <c r="V157" s="116">
        <f t="shared" si="131"/>
        <v>-43443</v>
      </c>
      <c r="W157" s="116">
        <f t="shared" si="131"/>
        <v>48441.710000000079</v>
      </c>
      <c r="X157" s="236">
        <v>125438</v>
      </c>
      <c r="Y157" s="236">
        <v>-15702</v>
      </c>
      <c r="Z157" s="236">
        <v>34448</v>
      </c>
      <c r="AA157" s="117"/>
      <c r="AB157" s="44">
        <f>O157-C157</f>
        <v>16586.080000000016</v>
      </c>
      <c r="AC157" s="118">
        <f>P157-D157</f>
        <v>82168.72000000003</v>
      </c>
      <c r="AD157" s="118">
        <f>Q157-E157</f>
        <v>-78144.239999999991</v>
      </c>
      <c r="AE157" s="118">
        <f>R157-F157</f>
        <v>38221.680000000051</v>
      </c>
      <c r="AF157" s="118">
        <f>S157-G157</f>
        <v>-11716.839999999967</v>
      </c>
      <c r="AG157" s="118">
        <f>T157-H157</f>
        <v>209019.59999999998</v>
      </c>
      <c r="AH157" s="118">
        <f>U157-I157</f>
        <v>-25263.139999999898</v>
      </c>
      <c r="AI157" s="118">
        <f>V157-J157</f>
        <v>-197648.41999999993</v>
      </c>
      <c r="AJ157" s="118">
        <f>W157-K157</f>
        <v>251275.75000000012</v>
      </c>
      <c r="AK157" s="118">
        <f>X157-L157</f>
        <v>2765.5599999999977</v>
      </c>
      <c r="AL157" s="118">
        <f>Y157-M157</f>
        <v>-70317.460000000021</v>
      </c>
      <c r="AM157" s="118">
        <f>Z157-N157</f>
        <v>77339.63</v>
      </c>
      <c r="AN157" s="119"/>
      <c r="AO157" s="44">
        <f t="shared" ref="AO157:AO159" si="132">AO136-AO143</f>
        <v>0</v>
      </c>
    </row>
    <row r="158" spans="1:41" s="47" customFormat="1" x14ac:dyDescent="0.35">
      <c r="A158" s="171"/>
      <c r="B158" s="48" t="s">
        <v>40</v>
      </c>
      <c r="C158" s="115">
        <f t="shared" ref="C158:O158" si="133">C137-C144</f>
        <v>108352.18</v>
      </c>
      <c r="D158" s="116">
        <f t="shared" si="133"/>
        <v>29723.750000000029</v>
      </c>
      <c r="E158" s="116">
        <f t="shared" si="133"/>
        <v>134202.32999999999</v>
      </c>
      <c r="F158" s="44">
        <f t="shared" si="133"/>
        <v>-35182.669999999984</v>
      </c>
      <c r="G158" s="116">
        <f t="shared" si="133"/>
        <v>85764.94</v>
      </c>
      <c r="H158" s="116">
        <f t="shared" si="133"/>
        <v>126109.63</v>
      </c>
      <c r="I158" s="116">
        <f t="shared" si="133"/>
        <v>185691.3</v>
      </c>
      <c r="J158" s="116">
        <f t="shared" si="133"/>
        <v>200152.61</v>
      </c>
      <c r="K158" s="116">
        <f t="shared" si="133"/>
        <v>-117237.50999999998</v>
      </c>
      <c r="L158" s="116">
        <f t="shared" si="133"/>
        <v>141514.90000000002</v>
      </c>
      <c r="M158" s="116">
        <f t="shared" si="133"/>
        <v>104437.54000000004</v>
      </c>
      <c r="N158" s="117">
        <f t="shared" si="133"/>
        <v>-61410.44</v>
      </c>
      <c r="O158" s="115">
        <f t="shared" si="133"/>
        <v>87957.75</v>
      </c>
      <c r="P158" s="116">
        <f t="shared" ref="P158:R158" si="134">P137-P144</f>
        <v>136728.06000000003</v>
      </c>
      <c r="Q158" s="116">
        <f t="shared" si="134"/>
        <v>36472.500000000029</v>
      </c>
      <c r="R158" s="116">
        <f t="shared" si="134"/>
        <v>-3177.8399999999965</v>
      </c>
      <c r="S158" s="116">
        <f t="shared" ref="S158:T158" si="135">S137-S144</f>
        <v>73541.010000000009</v>
      </c>
      <c r="T158" s="116">
        <f t="shared" si="135"/>
        <v>397859.59</v>
      </c>
      <c r="U158" s="116">
        <f t="shared" ref="U158:W158" si="136">U137-U144</f>
        <v>14055.900000000023</v>
      </c>
      <c r="V158" s="116">
        <f t="shared" si="136"/>
        <v>162405</v>
      </c>
      <c r="W158" s="116">
        <f t="shared" si="136"/>
        <v>14055.900000000023</v>
      </c>
      <c r="X158" s="236">
        <v>90343</v>
      </c>
      <c r="Y158" s="236">
        <v>-90106</v>
      </c>
      <c r="Z158" s="236">
        <v>46667</v>
      </c>
      <c r="AA158" s="117"/>
      <c r="AB158" s="44">
        <f>O158-C158</f>
        <v>-20394.429999999993</v>
      </c>
      <c r="AC158" s="118">
        <f>P158-D158</f>
        <v>107004.31</v>
      </c>
      <c r="AD158" s="118">
        <f>Q158-E158</f>
        <v>-97729.829999999958</v>
      </c>
      <c r="AE158" s="118">
        <f>R158-F158</f>
        <v>32004.829999999987</v>
      </c>
      <c r="AF158" s="118">
        <f>S158-G158</f>
        <v>-12223.929999999993</v>
      </c>
      <c r="AG158" s="118">
        <f>T158-H158</f>
        <v>271749.96000000002</v>
      </c>
      <c r="AH158" s="118">
        <f>U158-I158</f>
        <v>-171635.39999999997</v>
      </c>
      <c r="AI158" s="118">
        <f>V158-J158</f>
        <v>-37747.609999999986</v>
      </c>
      <c r="AJ158" s="118">
        <f>W158-K158</f>
        <v>131293.41</v>
      </c>
      <c r="AK158" s="118">
        <f>X158-L158</f>
        <v>-51171.900000000023</v>
      </c>
      <c r="AL158" s="118">
        <f>Y158-M158</f>
        <v>-194543.54000000004</v>
      </c>
      <c r="AM158" s="118">
        <f>Z158-N158</f>
        <v>108077.44</v>
      </c>
      <c r="AN158" s="119"/>
      <c r="AO158" s="44">
        <f t="shared" si="132"/>
        <v>0</v>
      </c>
    </row>
    <row r="159" spans="1:41" s="47" customFormat="1" x14ac:dyDescent="0.35">
      <c r="A159" s="171"/>
      <c r="B159" s="48" t="s">
        <v>41</v>
      </c>
      <c r="C159" s="115">
        <f t="shared" ref="C159:O159" si="137">C138-C145</f>
        <v>1361.1499999999942</v>
      </c>
      <c r="D159" s="116">
        <f t="shared" si="137"/>
        <v>40403.479999999981</v>
      </c>
      <c r="E159" s="116">
        <f t="shared" si="137"/>
        <v>56773.860000000015</v>
      </c>
      <c r="F159" s="44">
        <f t="shared" si="137"/>
        <v>92886.849999999977</v>
      </c>
      <c r="G159" s="116">
        <f t="shared" si="137"/>
        <v>109562.45000000001</v>
      </c>
      <c r="H159" s="116">
        <f t="shared" si="137"/>
        <v>19120.859999999986</v>
      </c>
      <c r="I159" s="116">
        <f t="shared" si="137"/>
        <v>80385.69</v>
      </c>
      <c r="J159" s="116">
        <f t="shared" si="137"/>
        <v>99141.309999999969</v>
      </c>
      <c r="K159" s="116">
        <f t="shared" si="137"/>
        <v>23413.820000000007</v>
      </c>
      <c r="L159" s="116">
        <f t="shared" si="137"/>
        <v>34783.819999999978</v>
      </c>
      <c r="M159" s="116">
        <f t="shared" si="137"/>
        <v>53100.640000000014</v>
      </c>
      <c r="N159" s="117">
        <f t="shared" si="137"/>
        <v>223986.75</v>
      </c>
      <c r="O159" s="115">
        <f t="shared" si="137"/>
        <v>-91256.25</v>
      </c>
      <c r="P159" s="116">
        <f t="shared" ref="P159:R159" si="138">P138-P145</f>
        <v>204608.57</v>
      </c>
      <c r="Q159" s="116">
        <f t="shared" si="138"/>
        <v>217217.99</v>
      </c>
      <c r="R159" s="116">
        <f t="shared" si="138"/>
        <v>141338.03000000003</v>
      </c>
      <c r="S159" s="116">
        <f t="shared" ref="S159:T159" si="139">S138-S145</f>
        <v>15180.229999999981</v>
      </c>
      <c r="T159" s="116">
        <f t="shared" si="139"/>
        <v>121569.63999999998</v>
      </c>
      <c r="U159" s="116">
        <f t="shared" ref="U159:W159" si="140">U138-U145</f>
        <v>61306.040000000037</v>
      </c>
      <c r="V159" s="116">
        <f t="shared" si="140"/>
        <v>78540</v>
      </c>
      <c r="W159" s="116">
        <f t="shared" si="140"/>
        <v>61306.040000000037</v>
      </c>
      <c r="X159" s="236">
        <v>97616</v>
      </c>
      <c r="Y159" s="236">
        <v>-28622</v>
      </c>
      <c r="Z159" s="236">
        <v>193700</v>
      </c>
      <c r="AA159" s="117"/>
      <c r="AB159" s="44">
        <f>O159-C159</f>
        <v>-92617.4</v>
      </c>
      <c r="AC159" s="118">
        <f>P159-D159</f>
        <v>164205.09000000003</v>
      </c>
      <c r="AD159" s="118">
        <f>Q159-E159</f>
        <v>160444.12999999998</v>
      </c>
      <c r="AE159" s="118">
        <f>R159-F159</f>
        <v>48451.180000000051</v>
      </c>
      <c r="AF159" s="118">
        <f>S159-G159</f>
        <v>-94382.22000000003</v>
      </c>
      <c r="AG159" s="118">
        <f>T159-H159</f>
        <v>102448.78</v>
      </c>
      <c r="AH159" s="118">
        <f>U159-I159</f>
        <v>-19079.649999999965</v>
      </c>
      <c r="AI159" s="118">
        <f>V159-J159</f>
        <v>-20601.309999999969</v>
      </c>
      <c r="AJ159" s="118">
        <f>W159-K159</f>
        <v>37892.22000000003</v>
      </c>
      <c r="AK159" s="118">
        <f>X159-L159</f>
        <v>62832.180000000022</v>
      </c>
      <c r="AL159" s="118">
        <f>Y159-M159</f>
        <v>-81722.640000000014</v>
      </c>
      <c r="AM159" s="118">
        <f>Z159-N159</f>
        <v>-30286.75</v>
      </c>
      <c r="AN159" s="119"/>
      <c r="AO159" s="44">
        <f t="shared" si="132"/>
        <v>0</v>
      </c>
    </row>
    <row r="160" spans="1:41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41">SUM(D155:D159)</f>
        <v>-118031.9599999999</v>
      </c>
      <c r="E160" s="148">
        <f t="shared" si="141"/>
        <v>304655.44000000006</v>
      </c>
      <c r="F160" s="45">
        <f t="shared" si="141"/>
        <v>-134726.18000000017</v>
      </c>
      <c r="G160" s="148">
        <f t="shared" si="141"/>
        <v>710114.52</v>
      </c>
      <c r="H160" s="148">
        <f t="shared" si="141"/>
        <v>384486.51</v>
      </c>
      <c r="I160" s="148">
        <f t="shared" si="141"/>
        <v>161058.69000000003</v>
      </c>
      <c r="J160" s="148">
        <f t="shared" si="141"/>
        <v>240905.78000000012</v>
      </c>
      <c r="K160" s="148">
        <f t="shared" si="141"/>
        <v>-728566.81000000029</v>
      </c>
      <c r="L160" s="148">
        <f t="shared" si="141"/>
        <v>634792.56999999972</v>
      </c>
      <c r="M160" s="148">
        <f t="shared" si="141"/>
        <v>408162.01999999996</v>
      </c>
      <c r="N160" s="149">
        <f t="shared" si="141"/>
        <v>-17489.72</v>
      </c>
      <c r="O160" s="147">
        <f t="shared" si="141"/>
        <v>125281.12000000017</v>
      </c>
      <c r="P160" s="148">
        <f t="shared" ref="P160:R160" si="142">SUM(P155:P159)</f>
        <v>552563.02</v>
      </c>
      <c r="Q160" s="148">
        <f t="shared" si="142"/>
        <v>243518.61000000016</v>
      </c>
      <c r="R160" s="148">
        <f t="shared" si="142"/>
        <v>277278.10000000003</v>
      </c>
      <c r="S160" s="148">
        <f t="shared" ref="S160:T160" si="143">SUM(S155:S159)</f>
        <v>474568.61999999965</v>
      </c>
      <c r="T160" s="148">
        <f t="shared" si="143"/>
        <v>2138165.0799999996</v>
      </c>
      <c r="U160" s="148">
        <f t="shared" ref="U160:X160" si="144">SUM(U155:U159)</f>
        <v>-401183.82999999996</v>
      </c>
      <c r="V160" s="148">
        <f t="shared" si="144"/>
        <v>-438295</v>
      </c>
      <c r="W160" s="148">
        <f t="shared" si="144"/>
        <v>-401183.82999999996</v>
      </c>
      <c r="X160" s="148">
        <f t="shared" si="144"/>
        <v>750356</v>
      </c>
      <c r="Y160" s="148">
        <v>-174699</v>
      </c>
      <c r="Z160" s="235">
        <v>442577</v>
      </c>
      <c r="AA160" s="149"/>
      <c r="AB160" s="45">
        <f t="shared" si="114"/>
        <v>-26145.79999999993</v>
      </c>
      <c r="AC160" s="150">
        <f t="shared" ref="AC160:AE160" si="145">SUM(AC155:AC159)</f>
        <v>670594.97999999986</v>
      </c>
      <c r="AD160" s="150">
        <f t="shared" si="145"/>
        <v>-61136.829999999929</v>
      </c>
      <c r="AE160" s="150">
        <f t="shared" si="145"/>
        <v>412004.28000000026</v>
      </c>
      <c r="AF160" s="150">
        <f t="shared" ref="AF160:AG160" si="146">SUM(AF155:AF159)</f>
        <v>-235545.90000000043</v>
      </c>
      <c r="AG160" s="150">
        <f t="shared" si="146"/>
        <v>1753678.5699999996</v>
      </c>
      <c r="AH160" s="150">
        <f t="shared" ref="AH160:AI160" si="147">SUM(AH155:AH159)</f>
        <v>-562242.52</v>
      </c>
      <c r="AI160" s="150">
        <f t="shared" si="147"/>
        <v>-679200.78</v>
      </c>
      <c r="AJ160" s="150">
        <f t="shared" ref="AJ160:AK160" si="148">SUM(AJ155:AJ159)</f>
        <v>327382.98000000027</v>
      </c>
      <c r="AK160" s="150">
        <f t="shared" si="148"/>
        <v>115563.4300000002</v>
      </c>
      <c r="AL160" s="150">
        <f t="shared" ref="AL160:AM160" si="149">SUM(AL155:AL159)</f>
        <v>-582861.02</v>
      </c>
      <c r="AM160" s="150">
        <f t="shared" si="149"/>
        <v>460066.72000000003</v>
      </c>
      <c r="AN160" s="151"/>
      <c r="AO160" s="45">
        <f t="shared" si="114"/>
        <v>0</v>
      </c>
    </row>
    <row r="161" spans="1:41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91"/>
      <c r="AB161" s="92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4"/>
      <c r="AO161" s="92"/>
    </row>
    <row r="162" spans="1:41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127"/>
      <c r="AB162" s="76">
        <f>O162-C162</f>
        <v>-2</v>
      </c>
      <c r="AC162" s="128">
        <f>P162-D162</f>
        <v>-2</v>
      </c>
      <c r="AD162" s="128">
        <f>Q162-E162</f>
        <v>-3</v>
      </c>
      <c r="AE162" s="128">
        <f>R162-F162</f>
        <v>-4</v>
      </c>
      <c r="AF162" s="128">
        <f>S162-G162</f>
        <v>-2</v>
      </c>
      <c r="AG162" s="128">
        <f>T162-H162</f>
        <v>-2</v>
      </c>
      <c r="AH162" s="128">
        <f>U162-I162</f>
        <v>-2</v>
      </c>
      <c r="AI162" s="128">
        <f>V162-J162</f>
        <v>0</v>
      </c>
      <c r="AJ162" s="128">
        <f>W162-K162</f>
        <v>-2</v>
      </c>
      <c r="AK162" s="128">
        <f>X162-L162</f>
        <v>-3</v>
      </c>
      <c r="AL162" s="128">
        <f>Y162-M162</f>
        <v>-3</v>
      </c>
      <c r="AM162" s="128">
        <f>Z162-N162</f>
        <v>-1</v>
      </c>
      <c r="AN162" s="130"/>
      <c r="AO162" s="76">
        <f>IF(ISERROR(GETPIVOTDATA("VALUE",'CSS WK pvt'!$I$2,"DT_FILE",AO$8,"CD_CO",AO$6,"TRIM_CAT",TRIM(B162),"TRIM_LINE",A161))=TRUE,0,GETPIVOTDATA("VALUE",'CSS WK pvt'!$I$2,"DT_FILE",AO$8,"CD_CO",AO$6,"TRIM_CAT",TRIM(B162),"TRIM_LINE",A161))</f>
        <v>0</v>
      </c>
    </row>
    <row r="163" spans="1:41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f>AO163</f>
        <v>0</v>
      </c>
      <c r="AA163" s="127"/>
      <c r="AB163" s="76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30"/>
      <c r="AO163" s="76">
        <f>GETPIVOTDATA("VALUE",'CSS ESCO pvt'!$I$3,"DATE_FILE",$AO$8,"COMPANY",$AO$6,"TRIM_CAT","Residential-GRID","TRIM_LINE",A161)</f>
        <v>0</v>
      </c>
    </row>
    <row r="164" spans="1:41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f>Z162-Z163</f>
        <v>1</v>
      </c>
      <c r="AA164" s="127"/>
      <c r="AB164" s="76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30"/>
      <c r="AO164" s="76"/>
    </row>
    <row r="165" spans="1:41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127"/>
      <c r="AB165" s="76">
        <f>O165-C165</f>
        <v>2</v>
      </c>
      <c r="AC165" s="128">
        <f>P165-D165</f>
        <v>3</v>
      </c>
      <c r="AD165" s="128">
        <f>Q165-E165</f>
        <v>1</v>
      </c>
      <c r="AE165" s="128">
        <f>R165-F165</f>
        <v>2</v>
      </c>
      <c r="AF165" s="128">
        <f>S165-G165</f>
        <v>3</v>
      </c>
      <c r="AG165" s="128">
        <f>T165-H165</f>
        <v>2</v>
      </c>
      <c r="AH165" s="128">
        <f>U165-I165</f>
        <v>2</v>
      </c>
      <c r="AI165" s="128">
        <f>V165-J165</f>
        <v>3</v>
      </c>
      <c r="AJ165" s="128">
        <f>W165-K165</f>
        <v>4</v>
      </c>
      <c r="AK165" s="128">
        <f>X165-L165</f>
        <v>6</v>
      </c>
      <c r="AL165" s="128">
        <f>Y165-M165</f>
        <v>8</v>
      </c>
      <c r="AM165" s="128">
        <f>Z165-N165</f>
        <v>8</v>
      </c>
      <c r="AN165" s="130"/>
      <c r="AO165" s="76">
        <f>IF(ISERROR(GETPIVOTDATA("VALUE",'CSS WK pvt'!$I$2,"DT_FILE",AO$8,"CD_CO",AO$6,"TRIM_CAT",TRIM(B165),"TRIM_LINE",A161))=TRUE,0,GETPIVOTDATA("VALUE",'CSS WK pvt'!$I$2,"DT_FILE",AO$8,"CD_CO",AO$6,"TRIM_CAT",TRIM(B165),"TRIM_LINE",A161))</f>
        <v>0</v>
      </c>
    </row>
    <row r="166" spans="1:41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f>AO166</f>
        <v>2</v>
      </c>
      <c r="AA166" s="127"/>
      <c r="AB166" s="76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30"/>
      <c r="AO166" s="76">
        <f>GETPIVOTDATA("VALUE",'CSS ESCO pvt'!$I$3,"DATE_FILE",$AO$8,"COMPANY",$AO$6,"TRIM_CAT","Low Income Residential-GRID","TRIM_LINE",A161)</f>
        <v>2</v>
      </c>
    </row>
    <row r="167" spans="1:41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f>Z165-Z166</f>
        <v>12</v>
      </c>
      <c r="AA167" s="127"/>
      <c r="AB167" s="76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30"/>
      <c r="AO167" s="76"/>
    </row>
    <row r="168" spans="1:41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127"/>
      <c r="AB168" s="76">
        <f>O168-C168</f>
        <v>0</v>
      </c>
      <c r="AC168" s="128">
        <f>P168-D168</f>
        <v>0</v>
      </c>
      <c r="AD168" s="128">
        <f>Q168-E168</f>
        <v>0</v>
      </c>
      <c r="AE168" s="128">
        <f>R168-F168</f>
        <v>0</v>
      </c>
      <c r="AF168" s="128">
        <f>S168-G168</f>
        <v>0</v>
      </c>
      <c r="AG168" s="128">
        <f>T168-H168</f>
        <v>0</v>
      </c>
      <c r="AH168" s="128">
        <f>U168-I168</f>
        <v>0</v>
      </c>
      <c r="AI168" s="128">
        <f>V168-J168</f>
        <v>0</v>
      </c>
      <c r="AJ168" s="128">
        <f>W168-K168</f>
        <v>0</v>
      </c>
      <c r="AK168" s="128">
        <f>X168-L168</f>
        <v>0</v>
      </c>
      <c r="AL168" s="128">
        <f>Y168-M168</f>
        <v>0</v>
      </c>
      <c r="AM168" s="128">
        <f>Z168-N168</f>
        <v>0</v>
      </c>
      <c r="AN168" s="130"/>
      <c r="AO168" s="76">
        <f>IF(ISERROR(GETPIVOTDATA("VALUE",'CSS WK pvt'!$I$2,"DT_FILE",AO$8,"CD_CO",AO$6,"TRIM_CAT",TRIM(B168),"TRIM_LINE",A161))=TRUE,0,GETPIVOTDATA("VALUE",'CSS WK pvt'!$I$2,"DT_FILE",AO$8,"CD_CO",AO$6,"TRIM_CAT",TRIM(B168),"TRIM_LINE",A161))</f>
        <v>0</v>
      </c>
    </row>
    <row r="169" spans="1:41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127"/>
      <c r="AB169" s="76">
        <f>O169-C169</f>
        <v>0</v>
      </c>
      <c r="AC169" s="128">
        <f>P169-D169</f>
        <v>0</v>
      </c>
      <c r="AD169" s="128">
        <f>Q169-E169</f>
        <v>0</v>
      </c>
      <c r="AE169" s="128">
        <f>R169-F169</f>
        <v>0</v>
      </c>
      <c r="AF169" s="128">
        <f>S169-G169</f>
        <v>0</v>
      </c>
      <c r="AG169" s="128">
        <f>T169-H169</f>
        <v>0</v>
      </c>
      <c r="AH169" s="128">
        <f>U169-I169</f>
        <v>0</v>
      </c>
      <c r="AI169" s="128">
        <f>V169-J169</f>
        <v>0</v>
      </c>
      <c r="AJ169" s="128">
        <f>W169-K169</f>
        <v>0</v>
      </c>
      <c r="AK169" s="128">
        <f>X169-L169</f>
        <v>0</v>
      </c>
      <c r="AL169" s="128">
        <f>Y169-M169</f>
        <v>0</v>
      </c>
      <c r="AM169" s="128">
        <f>Z169-N169</f>
        <v>0</v>
      </c>
      <c r="AN169" s="130"/>
      <c r="AO169" s="76">
        <f>IF(ISERROR(GETPIVOTDATA("VALUE",'CSS WK pvt'!$I$2,"DT_FILE",AO$8,"CD_CO",AO$6,"TRIM_CAT",TRIM(B169),"TRIM_LINE",A161))=TRUE,0,GETPIVOTDATA("VALUE",'CSS WK pvt'!$I$2,"DT_FILE",AO$8,"CD_CO",AO$6,"TRIM_CAT",TRIM(B169),"TRIM_LINE",A161))</f>
        <v>0</v>
      </c>
    </row>
    <row r="170" spans="1:41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127"/>
      <c r="AB170" s="76">
        <f>O170-C170</f>
        <v>0</v>
      </c>
      <c r="AC170" s="128">
        <f>P170-D170</f>
        <v>0</v>
      </c>
      <c r="AD170" s="128">
        <f>Q170-E170</f>
        <v>0</v>
      </c>
      <c r="AE170" s="128">
        <f>R170-F170</f>
        <v>0</v>
      </c>
      <c r="AF170" s="128">
        <f>S170-G170</f>
        <v>0</v>
      </c>
      <c r="AG170" s="128">
        <f>T170-H170</f>
        <v>0</v>
      </c>
      <c r="AH170" s="128">
        <f>U170-I170</f>
        <v>0</v>
      </c>
      <c r="AI170" s="128">
        <f>V170-J170</f>
        <v>0</v>
      </c>
      <c r="AJ170" s="128">
        <f>W170-K170</f>
        <v>0</v>
      </c>
      <c r="AK170" s="128">
        <f>X170-L170</f>
        <v>0</v>
      </c>
      <c r="AL170" s="128">
        <f>Y170-M170</f>
        <v>0</v>
      </c>
      <c r="AM170" s="128">
        <f>Z170-N170</f>
        <v>0</v>
      </c>
      <c r="AN170" s="130"/>
      <c r="AO170" s="76">
        <f>IF(ISERROR(GETPIVOTDATA("VALUE",'CSS WK pvt'!$I$2,"DT_FILE",AO$8,"CD_CO",AO$6,"TRIM_CAT",TRIM(B170),"TRIM_LINE",A161))=TRUE,0,GETPIVOTDATA("VALUE",'CSS WK pvt'!$I$2,"DT_FILE",AO$8,"CD_CO",AO$6,"TRIM_CAT",TRIM(B170),"TRIM_LINE",A161))</f>
        <v>0</v>
      </c>
    </row>
    <row r="171" spans="1:41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150">SUM(D162:D170)</f>
        <v>7</v>
      </c>
      <c r="E171" s="143">
        <f t="shared" si="150"/>
        <v>7</v>
      </c>
      <c r="F171" s="144">
        <f t="shared" si="150"/>
        <v>9</v>
      </c>
      <c r="G171" s="143">
        <f t="shared" si="150"/>
        <v>7</v>
      </c>
      <c r="H171" s="144">
        <f t="shared" si="150"/>
        <v>8</v>
      </c>
      <c r="I171" s="143">
        <f t="shared" si="150"/>
        <v>9</v>
      </c>
      <c r="J171" s="144">
        <f t="shared" si="150"/>
        <v>8</v>
      </c>
      <c r="K171" s="143">
        <f t="shared" si="150"/>
        <v>9</v>
      </c>
      <c r="L171" s="144">
        <f t="shared" si="150"/>
        <v>9</v>
      </c>
      <c r="M171" s="144">
        <f t="shared" si="150"/>
        <v>9</v>
      </c>
      <c r="N171" s="145">
        <f t="shared" si="150"/>
        <v>8</v>
      </c>
      <c r="O171" s="142">
        <f t="shared" si="150"/>
        <v>8</v>
      </c>
      <c r="P171" s="144">
        <f t="shared" si="150"/>
        <v>8</v>
      </c>
      <c r="Q171" s="144">
        <f t="shared" si="150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145"/>
      <c r="AB171" s="144">
        <f>SUM(AB162:AB170)</f>
        <v>0</v>
      </c>
      <c r="AC171" s="146">
        <f t="shared" ref="AC171:AE171" si="151">SUM(AC162:AC170)</f>
        <v>1</v>
      </c>
      <c r="AD171" s="146">
        <f t="shared" si="151"/>
        <v>-2</v>
      </c>
      <c r="AE171" s="146">
        <f t="shared" si="151"/>
        <v>-2</v>
      </c>
      <c r="AF171" s="146">
        <f t="shared" ref="AF171:AG171" si="152">SUM(AF162:AF170)</f>
        <v>1</v>
      </c>
      <c r="AG171" s="146">
        <f t="shared" si="152"/>
        <v>0</v>
      </c>
      <c r="AH171" s="146">
        <f t="shared" ref="AH171:AI171" si="153">SUM(AH162:AH170)</f>
        <v>0</v>
      </c>
      <c r="AI171" s="146">
        <f t="shared" si="153"/>
        <v>3</v>
      </c>
      <c r="AJ171" s="146">
        <f t="shared" ref="AJ171:AK171" si="154">SUM(AJ162:AJ170)</f>
        <v>2</v>
      </c>
      <c r="AK171" s="146">
        <f t="shared" si="154"/>
        <v>3</v>
      </c>
      <c r="AL171" s="146">
        <f t="shared" ref="AL171:AM171" si="155">SUM(AL162:AL170)</f>
        <v>5</v>
      </c>
      <c r="AM171" s="146">
        <f t="shared" si="155"/>
        <v>7</v>
      </c>
      <c r="AN171" s="141"/>
      <c r="AO171" s="101">
        <f>SUM(AO162:AO170)</f>
        <v>2</v>
      </c>
    </row>
    <row r="172" spans="1:41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105"/>
      <c r="AB172" s="106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8"/>
      <c r="AO172" s="106"/>
    </row>
    <row r="173" spans="1:41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130"/>
      <c r="AB173" s="132">
        <f>O173-C173</f>
        <v>0</v>
      </c>
      <c r="AC173" s="129">
        <f>P173-D173</f>
        <v>-1</v>
      </c>
      <c r="AD173" s="129">
        <f>Q173-E173</f>
        <v>-1</v>
      </c>
      <c r="AE173" s="129">
        <f>R173-F173</f>
        <v>-4</v>
      </c>
      <c r="AF173" s="129">
        <f>S173-G173</f>
        <v>0</v>
      </c>
      <c r="AG173" s="129">
        <f>T173-H173</f>
        <v>-6</v>
      </c>
      <c r="AH173" s="129">
        <f>U173-I173</f>
        <v>-6</v>
      </c>
      <c r="AI173" s="129">
        <f>V173-J173</f>
        <v>-1</v>
      </c>
      <c r="AJ173" s="129">
        <f>W173-K173</f>
        <v>0</v>
      </c>
      <c r="AK173" s="129">
        <f>X173-L173</f>
        <v>0</v>
      </c>
      <c r="AL173" s="129">
        <f>Y173-M173</f>
        <v>0</v>
      </c>
      <c r="AM173" s="129">
        <f>Z173-N173</f>
        <v>0</v>
      </c>
      <c r="AN173" s="130"/>
      <c r="AO173" s="76">
        <f>IF(ISERROR(GETPIVOTDATA("VALUE",'CSS WK pvt'!$I$2,"DT_FILE",AO$8,"CD_CO",AO$6,"TRIM_CAT",TRIM(B173),"TRIM_LINE",A172))=TRUE,0,GETPIVOTDATA("VALUE",'CSS WK pvt'!$I$2,"DT_FILE",AO$8,"CD_CO",AO$6,"TRIM_CAT",TRIM(B173),"TRIM_LINE",A172))</f>
        <v>0</v>
      </c>
    </row>
    <row r="174" spans="1:41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94">
        <v>0</v>
      </c>
      <c r="AA174" s="130"/>
      <c r="AB174" s="132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30"/>
      <c r="AO174" s="76"/>
    </row>
    <row r="175" spans="1:41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94">
        <v>0</v>
      </c>
      <c r="AA175" s="130"/>
      <c r="AB175" s="132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30"/>
      <c r="AO175" s="76"/>
    </row>
    <row r="176" spans="1:41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130"/>
      <c r="AB176" s="132">
        <f>O176-C176</f>
        <v>0</v>
      </c>
      <c r="AC176" s="129">
        <f>P176-D176</f>
        <v>0</v>
      </c>
      <c r="AD176" s="129">
        <f>Q176-E176</f>
        <v>0</v>
      </c>
      <c r="AE176" s="129">
        <f>R176-F176</f>
        <v>0</v>
      </c>
      <c r="AF176" s="129">
        <f>S176-G176</f>
        <v>0</v>
      </c>
      <c r="AG176" s="129">
        <f>T176-H176</f>
        <v>0</v>
      </c>
      <c r="AH176" s="129">
        <f>U176-I176</f>
        <v>0</v>
      </c>
      <c r="AI176" s="129">
        <f>V176-J176</f>
        <v>0</v>
      </c>
      <c r="AJ176" s="129">
        <f>W176-K176</f>
        <v>0</v>
      </c>
      <c r="AK176" s="129">
        <f>X176-L176</f>
        <v>0</v>
      </c>
      <c r="AL176" s="129">
        <f>Y176-M176</f>
        <v>0</v>
      </c>
      <c r="AM176" s="129">
        <f>Z176-N176</f>
        <v>0</v>
      </c>
      <c r="AN176" s="130"/>
      <c r="AO176" s="76">
        <f>IF(ISERROR(GETPIVOTDATA("VALUE",'CSS WK pvt'!$I$2,"DT_FILE",AO$8,"CD_CO",AO$6,"TRIM_CAT",TRIM(B176),"TRIM_LINE",A172))=TRUE,0,GETPIVOTDATA("VALUE",'CSS WK pvt'!$I$2,"DT_FILE",AO$8,"CD_CO",AO$6,"TRIM_CAT",TRIM(B176),"TRIM_LINE",A172))</f>
        <v>0</v>
      </c>
    </row>
    <row r="177" spans="1:41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94">
        <v>0</v>
      </c>
      <c r="AA177" s="130"/>
      <c r="AB177" s="132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30"/>
      <c r="AO177" s="76"/>
    </row>
    <row r="178" spans="1:41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94">
        <v>0</v>
      </c>
      <c r="AA178" s="130"/>
      <c r="AB178" s="132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30"/>
      <c r="AO178" s="76"/>
    </row>
    <row r="179" spans="1:41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130"/>
      <c r="AB179" s="132">
        <f>O179-C179</f>
        <v>-1</v>
      </c>
      <c r="AC179" s="129">
        <f>P179-D179</f>
        <v>0</v>
      </c>
      <c r="AD179" s="129">
        <f>Q179-E179</f>
        <v>0</v>
      </c>
      <c r="AE179" s="129">
        <f>R179-F179</f>
        <v>-1</v>
      </c>
      <c r="AF179" s="129">
        <f>S179-G179</f>
        <v>0</v>
      </c>
      <c r="AG179" s="129">
        <f>T179-H179</f>
        <v>0</v>
      </c>
      <c r="AH179" s="129">
        <f>U179-I179</f>
        <v>-2</v>
      </c>
      <c r="AI179" s="129">
        <f>V179-J179</f>
        <v>0</v>
      </c>
      <c r="AJ179" s="129">
        <f>W179-K179</f>
        <v>0</v>
      </c>
      <c r="AK179" s="129">
        <f>X179-L179</f>
        <v>0</v>
      </c>
      <c r="AL179" s="129">
        <f>Y179-M179</f>
        <v>-1</v>
      </c>
      <c r="AM179" s="129">
        <f>Z179-N179</f>
        <v>-2</v>
      </c>
      <c r="AN179" s="130"/>
      <c r="AO179" s="76">
        <f>IF(ISERROR(GETPIVOTDATA("VALUE",'CSS WK pvt'!$I$2,"DT_FILE",AO$8,"CD_CO",AO$6,"TRIM_CAT",TRIM(B179),"TRIM_LINE",A172))=TRUE,0,GETPIVOTDATA("VALUE",'CSS WK pvt'!$I$2,"DT_FILE",AO$8,"CD_CO",AO$6,"TRIM_CAT",TRIM(B179),"TRIM_LINE",A172))</f>
        <v>0</v>
      </c>
    </row>
    <row r="180" spans="1:41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130"/>
      <c r="AB180" s="132">
        <f>O180-C180</f>
        <v>0</v>
      </c>
      <c r="AC180" s="129">
        <f>P180-D180</f>
        <v>0</v>
      </c>
      <c r="AD180" s="129">
        <f>Q180-E180</f>
        <v>0</v>
      </c>
      <c r="AE180" s="129">
        <f>R180-F180</f>
        <v>0</v>
      </c>
      <c r="AF180" s="129">
        <f>S180-G180</f>
        <v>0</v>
      </c>
      <c r="AG180" s="129">
        <f>T180-H180</f>
        <v>0</v>
      </c>
      <c r="AH180" s="129">
        <f>U180-I180</f>
        <v>0</v>
      </c>
      <c r="AI180" s="129">
        <f>V180-J180</f>
        <v>0</v>
      </c>
      <c r="AJ180" s="129">
        <f>W180-K180</f>
        <v>0</v>
      </c>
      <c r="AK180" s="129">
        <f>X180-L180</f>
        <v>0</v>
      </c>
      <c r="AL180" s="129">
        <f>Y180-M180</f>
        <v>0</v>
      </c>
      <c r="AM180" s="129">
        <f>Z180-N180</f>
        <v>0</v>
      </c>
      <c r="AN180" s="130"/>
      <c r="AO180" s="76">
        <f>IF(ISERROR(GETPIVOTDATA("VALUE",'CSS WK pvt'!$I$2,"DT_FILE",AO$8,"CD_CO",AO$6,"TRIM_CAT",TRIM(B180),"TRIM_LINE",A172))=TRUE,0,GETPIVOTDATA("VALUE",'CSS WK pvt'!$I$2,"DT_FILE",AO$8,"CD_CO",AO$6,"TRIM_CAT",TRIM(B180),"TRIM_LINE",A172))</f>
        <v>0</v>
      </c>
    </row>
    <row r="181" spans="1:41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130"/>
      <c r="AB181" s="132">
        <f>O181-C181</f>
        <v>0</v>
      </c>
      <c r="AC181" s="129">
        <f>P181-D181</f>
        <v>0</v>
      </c>
      <c r="AD181" s="129">
        <f>Q181-E181</f>
        <v>0</v>
      </c>
      <c r="AE181" s="129">
        <f>R181-F181</f>
        <v>0</v>
      </c>
      <c r="AF181" s="129">
        <f>S181-G181</f>
        <v>0</v>
      </c>
      <c r="AG181" s="129">
        <f>T181-H181</f>
        <v>0</v>
      </c>
      <c r="AH181" s="129">
        <f>U181-I181</f>
        <v>0</v>
      </c>
      <c r="AI181" s="129">
        <f>V181-J181</f>
        <v>0</v>
      </c>
      <c r="AJ181" s="129">
        <f>W181-K181</f>
        <v>0</v>
      </c>
      <c r="AK181" s="129">
        <f>X181-L181</f>
        <v>0</v>
      </c>
      <c r="AL181" s="129">
        <f>Y181-M181</f>
        <v>0</v>
      </c>
      <c r="AM181" s="129">
        <f>Z181-N181</f>
        <v>0</v>
      </c>
      <c r="AN181" s="130"/>
      <c r="AO181" s="76">
        <f>IF(ISERROR(GETPIVOTDATA("VALUE",'CSS WK pvt'!$I$2,"DT_FILE",AO$8,"CD_CO",AO$6,"TRIM_CAT",TRIM(B181),"TRIM_LINE",A172))=TRUE,0,GETPIVOTDATA("VALUE",'CSS WK pvt'!$I$2,"DT_FILE",AO$8,"CD_CO",AO$6,"TRIM_CAT",TRIM(B181),"TRIM_LINE",A172))</f>
        <v>0</v>
      </c>
    </row>
    <row r="182" spans="1:41" s="87" customFormat="1" x14ac:dyDescent="0.35">
      <c r="A182" s="172"/>
      <c r="B182" s="72" t="s">
        <v>42</v>
      </c>
      <c r="C182" s="138">
        <f t="shared" ref="C182:Q182" si="156">SUM(C173:C181)</f>
        <v>2</v>
      </c>
      <c r="D182" s="139">
        <f t="shared" si="156"/>
        <v>1</v>
      </c>
      <c r="E182" s="139">
        <f t="shared" si="156"/>
        <v>1</v>
      </c>
      <c r="F182" s="139">
        <f t="shared" si="156"/>
        <v>5</v>
      </c>
      <c r="G182" s="139">
        <f t="shared" si="156"/>
        <v>0</v>
      </c>
      <c r="H182" s="140">
        <f t="shared" si="156"/>
        <v>6</v>
      </c>
      <c r="I182" s="139">
        <f t="shared" si="156"/>
        <v>8</v>
      </c>
      <c r="J182" s="140">
        <f t="shared" si="156"/>
        <v>1</v>
      </c>
      <c r="K182" s="139">
        <f t="shared" si="156"/>
        <v>0</v>
      </c>
      <c r="L182" s="140">
        <f t="shared" si="156"/>
        <v>0</v>
      </c>
      <c r="M182" s="140">
        <f t="shared" si="156"/>
        <v>1</v>
      </c>
      <c r="N182" s="141">
        <f t="shared" si="156"/>
        <v>2</v>
      </c>
      <c r="O182" s="138">
        <f t="shared" si="156"/>
        <v>1</v>
      </c>
      <c r="P182" s="140">
        <f t="shared" si="156"/>
        <v>0</v>
      </c>
      <c r="Q182" s="140">
        <f t="shared" si="156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141"/>
      <c r="AB182" s="138">
        <f>SUM(AB173:AB181)</f>
        <v>-1</v>
      </c>
      <c r="AC182" s="140">
        <f t="shared" ref="AC182:AE182" si="157">SUM(AC173:AC181)</f>
        <v>-1</v>
      </c>
      <c r="AD182" s="140">
        <f t="shared" si="157"/>
        <v>-1</v>
      </c>
      <c r="AE182" s="140">
        <f t="shared" si="157"/>
        <v>-5</v>
      </c>
      <c r="AF182" s="140">
        <f t="shared" ref="AF182:AG182" si="158">SUM(AF173:AF181)</f>
        <v>0</v>
      </c>
      <c r="AG182" s="140">
        <f t="shared" si="158"/>
        <v>-6</v>
      </c>
      <c r="AH182" s="140">
        <f t="shared" ref="AH182:AI182" si="159">SUM(AH173:AH181)</f>
        <v>-8</v>
      </c>
      <c r="AI182" s="140">
        <f t="shared" si="159"/>
        <v>-1</v>
      </c>
      <c r="AJ182" s="140">
        <f t="shared" ref="AJ182:AK182" si="160">SUM(AJ173:AJ181)</f>
        <v>0</v>
      </c>
      <c r="AK182" s="140">
        <f t="shared" si="160"/>
        <v>0</v>
      </c>
      <c r="AL182" s="140">
        <f t="shared" ref="AL182:AM182" si="161">SUM(AL173:AL181)</f>
        <v>-1</v>
      </c>
      <c r="AM182" s="140">
        <f t="shared" si="161"/>
        <v>-2</v>
      </c>
      <c r="AN182" s="141"/>
      <c r="AO182" s="101">
        <f>SUM(AO173:AO181)</f>
        <v>0</v>
      </c>
    </row>
    <row r="183" spans="1:41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105"/>
      <c r="AB183" s="106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8"/>
      <c r="AO183" s="106"/>
    </row>
    <row r="184" spans="1:41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130"/>
      <c r="AB184" s="132">
        <f>O184-C184</f>
        <v>-6</v>
      </c>
      <c r="AC184" s="129">
        <f>P184-D184</f>
        <v>-15</v>
      </c>
      <c r="AD184" s="129">
        <f>Q184-E184</f>
        <v>-33</v>
      </c>
      <c r="AE184" s="129">
        <f>R184-F184</f>
        <v>-29</v>
      </c>
      <c r="AF184" s="129">
        <f>S184-G184</f>
        <v>-29</v>
      </c>
      <c r="AG184" s="129">
        <f>T184-H184</f>
        <v>-36</v>
      </c>
      <c r="AH184" s="129">
        <f>U184-I184</f>
        <v>-21</v>
      </c>
      <c r="AI184" s="129">
        <f>V184-J184</f>
        <v>-8</v>
      </c>
      <c r="AJ184" s="129">
        <f>W184-K184</f>
        <v>6</v>
      </c>
      <c r="AK184" s="129">
        <f>X184-L184</f>
        <v>2</v>
      </c>
      <c r="AL184" s="129">
        <f>Y184-M184</f>
        <v>-4</v>
      </c>
      <c r="AM184" s="129">
        <f>Z184-N184</f>
        <v>0</v>
      </c>
      <c r="AN184" s="130"/>
      <c r="AO184" s="76">
        <f>IF(ISERROR(GETPIVOTDATA("VALUE",'CSS WK pvt'!$I$2,"DT_FILE",AO$8,"CD_CO",AO$6,"TRIM_CAT",TRIM(B184),"TRIM_LINE",A183))=TRUE,0,GETPIVOTDATA("VALUE",'CSS WK pvt'!$I$2,"DT_FILE",AO$8,"CD_CO",AO$6,"TRIM_CAT",TRIM(B184),"TRIM_LINE",A183))</f>
        <v>0</v>
      </c>
    </row>
    <row r="185" spans="1:41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f>AO185</f>
        <v>5</v>
      </c>
      <c r="AA185" s="130"/>
      <c r="AB185" s="132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30"/>
      <c r="AO185" s="76">
        <f>GETPIVOTDATA("VALUE",'CSS ESCO pvt'!$I$3,"DATE_FILE",$AO$8,"COMPANY",$AO$6,"TRIM_CAT","Residential-GRID","TRIM_LINE",A183)</f>
        <v>5</v>
      </c>
    </row>
    <row r="186" spans="1:41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f>Z184-Z185</f>
        <v>25</v>
      </c>
      <c r="AA186" s="130"/>
      <c r="AB186" s="132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30"/>
      <c r="AO186" s="76"/>
    </row>
    <row r="187" spans="1:41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130"/>
      <c r="AB187" s="132">
        <f>O187-C187</f>
        <v>-4</v>
      </c>
      <c r="AC187" s="129">
        <f>P187-D187</f>
        <v>-4</v>
      </c>
      <c r="AD187" s="129">
        <f>Q187-E187</f>
        <v>-6</v>
      </c>
      <c r="AE187" s="129">
        <f>R187-F187</f>
        <v>-5</v>
      </c>
      <c r="AF187" s="129">
        <f>S187-G187</f>
        <v>-2</v>
      </c>
      <c r="AG187" s="129">
        <f>T187-H187</f>
        <v>-1</v>
      </c>
      <c r="AH187" s="129">
        <f>U187-I187</f>
        <v>1</v>
      </c>
      <c r="AI187" s="129">
        <f>V187-J187</f>
        <v>2</v>
      </c>
      <c r="AJ187" s="129">
        <f>W187-K187</f>
        <v>0</v>
      </c>
      <c r="AK187" s="129">
        <f>X187-L187</f>
        <v>0</v>
      </c>
      <c r="AL187" s="129">
        <f>Y187-M187</f>
        <v>0</v>
      </c>
      <c r="AM187" s="129">
        <f>Z187-N187</f>
        <v>-4</v>
      </c>
      <c r="AN187" s="130"/>
      <c r="AO187" s="76">
        <f>IF(ISERROR(GETPIVOTDATA("VALUE",'CSS WK pvt'!$I$2,"DT_FILE",AO$8,"CD_CO",AO$6,"TRIM_CAT",TRIM(B187),"TRIM_LINE",A183))=TRUE,0,GETPIVOTDATA("VALUE",'CSS WK pvt'!$I$2,"DT_FILE",AO$8,"CD_CO",AO$6,"TRIM_CAT",TRIM(B187),"TRIM_LINE",A183))</f>
        <v>0</v>
      </c>
    </row>
    <row r="188" spans="1:41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f>AO188</f>
        <v>0</v>
      </c>
      <c r="AA188" s="130"/>
      <c r="AB188" s="132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30"/>
      <c r="AO188" s="76">
        <f>GETPIVOTDATA("VALUE",'CSS ESCO pvt'!$I$3,"DATE_FILE",$AO$8,"COMPANY",$AO$6,"TRIM_CAT","Low Income Residential-GRID","TRIM_LINE",A183)</f>
        <v>0</v>
      </c>
    </row>
    <row r="189" spans="1:41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f>Z187-Z188</f>
        <v>1</v>
      </c>
      <c r="AA189" s="130"/>
      <c r="AB189" s="132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30"/>
      <c r="AO189" s="76"/>
    </row>
    <row r="190" spans="1:41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130"/>
      <c r="AB190" s="132">
        <f>O190-C190</f>
        <v>-2</v>
      </c>
      <c r="AC190" s="129">
        <f>P190-D190</f>
        <v>0</v>
      </c>
      <c r="AD190" s="129">
        <f>Q190-E190</f>
        <v>0</v>
      </c>
      <c r="AE190" s="129">
        <f>R190-F190</f>
        <v>-2</v>
      </c>
      <c r="AF190" s="129">
        <f>S190-G190</f>
        <v>-2</v>
      </c>
      <c r="AG190" s="129">
        <f>T190-H190</f>
        <v>-1</v>
      </c>
      <c r="AH190" s="129">
        <f>U190-I190</f>
        <v>-2</v>
      </c>
      <c r="AI190" s="129">
        <f>V190-J190</f>
        <v>1</v>
      </c>
      <c r="AJ190" s="129">
        <f>W190-K190</f>
        <v>2</v>
      </c>
      <c r="AK190" s="129">
        <f>X190-L190</f>
        <v>1</v>
      </c>
      <c r="AL190" s="129">
        <f>Y190-M190</f>
        <v>1</v>
      </c>
      <c r="AM190" s="129">
        <f>Z190-N190</f>
        <v>2</v>
      </c>
      <c r="AN190" s="130"/>
      <c r="AO190" s="76">
        <f>IF(ISERROR(GETPIVOTDATA("VALUE",'CSS WK pvt'!$I$2,"DT_FILE",AO$8,"CD_CO",AO$6,"TRIM_CAT",TRIM(B190),"TRIM_LINE",A183))=TRUE,0,GETPIVOTDATA("VALUE",'CSS WK pvt'!$I$2,"DT_FILE",AO$8,"CD_CO",AO$6,"TRIM_CAT",TRIM(B190),"TRIM_LINE",A183))</f>
        <v>0</v>
      </c>
    </row>
    <row r="191" spans="1:41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130"/>
      <c r="AB191" s="132">
        <f>O191-C191</f>
        <v>0</v>
      </c>
      <c r="AC191" s="129">
        <f>P191-D191</f>
        <v>0</v>
      </c>
      <c r="AD191" s="129">
        <f>Q191-E191</f>
        <v>0</v>
      </c>
      <c r="AE191" s="129">
        <f>R191-F191</f>
        <v>0</v>
      </c>
      <c r="AF191" s="129">
        <f>S191-G191</f>
        <v>0</v>
      </c>
      <c r="AG191" s="129">
        <f>T191-H191</f>
        <v>0</v>
      </c>
      <c r="AH191" s="129">
        <f>U191-I191</f>
        <v>0</v>
      </c>
      <c r="AI191" s="129">
        <f>V191-J191</f>
        <v>-1</v>
      </c>
      <c r="AJ191" s="129">
        <f>W191-K191</f>
        <v>-1</v>
      </c>
      <c r="AK191" s="129">
        <f>X191-L191</f>
        <v>0</v>
      </c>
      <c r="AL191" s="129">
        <f>Y191-M191</f>
        <v>0</v>
      </c>
      <c r="AM191" s="129">
        <f>Z191-N191</f>
        <v>0</v>
      </c>
      <c r="AN191" s="130"/>
      <c r="AO191" s="76">
        <f>IF(ISERROR(GETPIVOTDATA("VALUE",'CSS WK pvt'!$I$2,"DT_FILE",AO$8,"CD_CO",AO$6,"TRIM_CAT",TRIM(B191),"TRIM_LINE",A183))=TRUE,0,GETPIVOTDATA("VALUE",'CSS WK pvt'!$I$2,"DT_FILE",AO$8,"CD_CO",AO$6,"TRIM_CAT",TRIM(B191),"TRIM_LINE",A183))</f>
        <v>0</v>
      </c>
    </row>
    <row r="192" spans="1:41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130"/>
      <c r="AB192" s="132">
        <f>O192-C192</f>
        <v>0</v>
      </c>
      <c r="AC192" s="129">
        <f>P192-D192</f>
        <v>0</v>
      </c>
      <c r="AD192" s="129">
        <f>Q192-E192</f>
        <v>0</v>
      </c>
      <c r="AE192" s="129">
        <f>R192-F192</f>
        <v>0</v>
      </c>
      <c r="AF192" s="129">
        <f>S192-G192</f>
        <v>0</v>
      </c>
      <c r="AG192" s="129">
        <f>T192-H192</f>
        <v>0</v>
      </c>
      <c r="AH192" s="129">
        <f>U192-I192</f>
        <v>0</v>
      </c>
      <c r="AI192" s="129">
        <f>V192-J192</f>
        <v>0</v>
      </c>
      <c r="AJ192" s="129">
        <f>W192-K192</f>
        <v>0</v>
      </c>
      <c r="AK192" s="129">
        <f>X192-L192</f>
        <v>0</v>
      </c>
      <c r="AL192" s="129">
        <f>Y192-M192</f>
        <v>0</v>
      </c>
      <c r="AM192" s="129">
        <f>Z192-N192</f>
        <v>0</v>
      </c>
      <c r="AN192" s="130"/>
      <c r="AO192" s="76">
        <f>IF(ISERROR(GETPIVOTDATA("VALUE",'CSS WK pvt'!$I$2,"DT_FILE",AO$8,"CD_CO",AO$6,"TRIM_CAT",TRIM(B192),"TRIM_LINE",A183))=TRUE,0,GETPIVOTDATA("VALUE",'CSS WK pvt'!$I$2,"DT_FILE",AO$8,"CD_CO",AO$6,"TRIM_CAT",TRIM(B192),"TRIM_LINE",A183))</f>
        <v>0</v>
      </c>
    </row>
    <row r="193" spans="1:41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162">SUM(D184:D192)</f>
        <v>43</v>
      </c>
      <c r="E193" s="135">
        <f t="shared" si="162"/>
        <v>57</v>
      </c>
      <c r="F193" s="135">
        <f t="shared" si="162"/>
        <v>58</v>
      </c>
      <c r="G193" s="135">
        <f t="shared" si="162"/>
        <v>52</v>
      </c>
      <c r="H193" s="136">
        <f t="shared" si="162"/>
        <v>60</v>
      </c>
      <c r="I193" s="135">
        <f t="shared" si="162"/>
        <v>47</v>
      </c>
      <c r="J193" s="136">
        <f t="shared" si="162"/>
        <v>46</v>
      </c>
      <c r="K193" s="135">
        <f t="shared" si="162"/>
        <v>36</v>
      </c>
      <c r="L193" s="136">
        <f t="shared" si="162"/>
        <v>36</v>
      </c>
      <c r="M193" s="136">
        <f t="shared" si="162"/>
        <v>35</v>
      </c>
      <c r="N193" s="137">
        <f t="shared" si="162"/>
        <v>37</v>
      </c>
      <c r="O193" s="134">
        <f t="shared" si="162"/>
        <v>35</v>
      </c>
      <c r="P193" s="136">
        <f t="shared" si="162"/>
        <v>24</v>
      </c>
      <c r="Q193" s="136">
        <f t="shared" si="162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137"/>
      <c r="AB193" s="134">
        <f t="shared" ref="AB193:AO193" si="163">SUM(AB184:AB192)</f>
        <v>-12</v>
      </c>
      <c r="AC193" s="136">
        <f t="shared" ref="AC193:AE193" si="164">SUM(AC184:AC192)</f>
        <v>-19</v>
      </c>
      <c r="AD193" s="136">
        <f t="shared" si="164"/>
        <v>-39</v>
      </c>
      <c r="AE193" s="136">
        <f t="shared" si="164"/>
        <v>-36</v>
      </c>
      <c r="AF193" s="136">
        <f t="shared" ref="AF193:AG193" si="165">SUM(AF184:AF192)</f>
        <v>-33</v>
      </c>
      <c r="AG193" s="136">
        <f t="shared" si="165"/>
        <v>-38</v>
      </c>
      <c r="AH193" s="136">
        <f t="shared" ref="AH193:AI193" si="166">SUM(AH184:AH192)</f>
        <v>-22</v>
      </c>
      <c r="AI193" s="136">
        <f t="shared" si="166"/>
        <v>-6</v>
      </c>
      <c r="AJ193" s="136">
        <f t="shared" ref="AJ193:AK193" si="167">SUM(AJ184:AJ192)</f>
        <v>7</v>
      </c>
      <c r="AK193" s="136">
        <f t="shared" si="167"/>
        <v>3</v>
      </c>
      <c r="AL193" s="136">
        <f t="shared" ref="AL193:AM193" si="168">SUM(AL184:AL192)</f>
        <v>-3</v>
      </c>
      <c r="AM193" s="136">
        <f t="shared" si="168"/>
        <v>-2</v>
      </c>
      <c r="AN193" s="137"/>
      <c r="AO193" s="134">
        <f t="shared" si="163"/>
        <v>5</v>
      </c>
    </row>
    <row r="194" spans="1:41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91"/>
      <c r="AB194" s="92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4"/>
      <c r="AO194" s="92"/>
    </row>
    <row r="195" spans="1:41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127"/>
      <c r="AB195" s="268">
        <f>O195-C195</f>
        <v>151055.64000000001</v>
      </c>
      <c r="AC195" s="269">
        <f>P195-D195</f>
        <v>354473.22</v>
      </c>
      <c r="AD195" s="269">
        <f>Q195-E195</f>
        <v>228469.40000000002</v>
      </c>
      <c r="AE195" s="269">
        <f>R195-F195</f>
        <v>410560.74</v>
      </c>
      <c r="AF195" s="269">
        <f>S195-G195</f>
        <v>327658.30000000005</v>
      </c>
      <c r="AG195" s="269">
        <f>T195-H195</f>
        <v>659822.07000000007</v>
      </c>
      <c r="AH195" s="269">
        <f>U195-I195</f>
        <v>275470.43999999994</v>
      </c>
      <c r="AI195" s="269">
        <f>V195-J195</f>
        <v>550130.32999999996</v>
      </c>
      <c r="AJ195" s="269">
        <f>W195-K195</f>
        <v>226352.68000000005</v>
      </c>
      <c r="AK195" s="269">
        <f>X195-L195</f>
        <v>59650.379999999888</v>
      </c>
      <c r="AL195" s="269">
        <f>Y195-M195</f>
        <v>155612.42999999993</v>
      </c>
      <c r="AM195" s="269">
        <f>Z195-N195</f>
        <v>370524.35000000009</v>
      </c>
      <c r="AN195" s="130"/>
      <c r="AO195" s="76">
        <f>IF(ISERROR(GETPIVOTDATA("VALUE",'CSS WK pvt'!$I$2,"DT_FILE",AO$8,"CD_CO",AO$6,"TRIM_CAT",TRIM(B195),"TRIM_LINE",A194))=TRUE,0,GETPIVOTDATA("VALUE",'CSS WK pvt'!$I$2,"DT_FILE",AO$8,"CD_CO",AO$6,"TRIM_CAT",TRIM(B195),"TRIM_LINE",A194))</f>
        <v>0</v>
      </c>
    </row>
    <row r="196" spans="1:41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56">
        <f>AO196</f>
        <v>188137.88</v>
      </c>
      <c r="AA196" s="127"/>
      <c r="AB196" s="268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130"/>
      <c r="AO196" s="76">
        <f>GETPIVOTDATA("VALUE",'CSS ESCO pvt'!$I$3,"DATE_FILE",$AO$8,"COMPANY",$AO$6,"TRIM_CAT","Residential-GRID","TRIM_LINE",A194)</f>
        <v>188137.88</v>
      </c>
    </row>
    <row r="197" spans="1:41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f>Z195-Z196</f>
        <v>1282020.1200000001</v>
      </c>
      <c r="AA197" s="127"/>
      <c r="AB197" s="268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130"/>
      <c r="AO197" s="76"/>
    </row>
    <row r="198" spans="1:41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127"/>
      <c r="AB198" s="268">
        <f>O198-C198</f>
        <v>2000.1000000000004</v>
      </c>
      <c r="AC198" s="269">
        <f>P198-D198</f>
        <v>890.78999999999905</v>
      </c>
      <c r="AD198" s="269">
        <f>Q198-E198</f>
        <v>-55.540000000000873</v>
      </c>
      <c r="AE198" s="269">
        <f>R198-F198</f>
        <v>612.86000000000058</v>
      </c>
      <c r="AF198" s="269">
        <f>S198-G198</f>
        <v>-181.71999999999935</v>
      </c>
      <c r="AG198" s="269">
        <f>T198-H198</f>
        <v>2388.5200000000004</v>
      </c>
      <c r="AH198" s="269">
        <f>U198-I198</f>
        <v>2384.17</v>
      </c>
      <c r="AI198" s="269">
        <f>V198-J198</f>
        <v>801.43000000000029</v>
      </c>
      <c r="AJ198" s="269">
        <f>W198-K198</f>
        <v>-769.78000000000065</v>
      </c>
      <c r="AK198" s="269">
        <f>X198-L198</f>
        <v>-570.93000000000029</v>
      </c>
      <c r="AL198" s="269">
        <f>Y198-M198</f>
        <v>2182.08</v>
      </c>
      <c r="AM198" s="269">
        <f>Z198-N198</f>
        <v>8188.82</v>
      </c>
      <c r="AN198" s="130"/>
      <c r="AO198" s="76">
        <f>IF(ISERROR(GETPIVOTDATA("VALUE",'CSS WK pvt'!$I$2,"DT_FILE",AO$8,"CD_CO",AO$6,"TRIM_CAT",TRIM(B198),"TRIM_LINE",A194))=TRUE,0,GETPIVOTDATA("VALUE",'CSS WK pvt'!$I$2,"DT_FILE",AO$8,"CD_CO",AO$6,"TRIM_CAT",TRIM(B198),"TRIM_LINE",A194))</f>
        <v>0</v>
      </c>
    </row>
    <row r="199" spans="1:41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56">
        <f>AO199</f>
        <v>5343.3</v>
      </c>
      <c r="AA199" s="127"/>
      <c r="AB199" s="268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130"/>
      <c r="AO199" s="76">
        <f>GETPIVOTDATA("VALUE",'CSS ESCO pvt'!$I$3,"DATE_FILE",$AO$8,"COMPANY",$AO$6,"TRIM_CAT","Low Income Residential-GRID","TRIM_LINE",A194)</f>
        <v>5343.3</v>
      </c>
    </row>
    <row r="200" spans="1:41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f>Z198-Z199</f>
        <v>17057.7</v>
      </c>
      <c r="AA200" s="127"/>
      <c r="AB200" s="268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130"/>
      <c r="AO200" s="76"/>
    </row>
    <row r="201" spans="1:41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127"/>
      <c r="AB201" s="268">
        <f>O201-C201</f>
        <v>55708.75</v>
      </c>
      <c r="AC201" s="269">
        <f>P201-D201</f>
        <v>44111.459999999992</v>
      </c>
      <c r="AD201" s="269">
        <f>Q201-E201</f>
        <v>-20382.799999999988</v>
      </c>
      <c r="AE201" s="269">
        <f>R201-F201</f>
        <v>30905.47</v>
      </c>
      <c r="AF201" s="269">
        <f>S201-G201</f>
        <v>-113114.20000000001</v>
      </c>
      <c r="AG201" s="269">
        <f>T201-H201</f>
        <v>35110.600000000006</v>
      </c>
      <c r="AH201" s="269">
        <f>U201-I201</f>
        <v>1659.460000000021</v>
      </c>
      <c r="AI201" s="269">
        <f>V201-J201</f>
        <v>93944.57</v>
      </c>
      <c r="AJ201" s="269">
        <f>W201-K201</f>
        <v>45001.64</v>
      </c>
      <c r="AK201" s="269">
        <f>X201-L201</f>
        <v>-26672.270000000019</v>
      </c>
      <c r="AL201" s="269">
        <f>Y201-M201</f>
        <v>-62074.400000000023</v>
      </c>
      <c r="AM201" s="269">
        <f>Z201-N201</f>
        <v>41896.049999999988</v>
      </c>
      <c r="AN201" s="130"/>
      <c r="AO201" s="76">
        <f>IF(ISERROR(GETPIVOTDATA("VALUE",'CSS WK pvt'!$I$2,"DT_FILE",AO$8,"CD_CO",AO$6,"TRIM_CAT",TRIM(B201),"TRIM_LINE",A194))=TRUE,0,GETPIVOTDATA("VALUE",'CSS WK pvt'!$I$2,"DT_FILE",AO$8,"CD_CO",AO$6,"TRIM_CAT",TRIM(B201),"TRIM_LINE",A194))</f>
        <v>0</v>
      </c>
    </row>
    <row r="202" spans="1:41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127"/>
      <c r="AB202" s="268">
        <f>O202-C202</f>
        <v>14066.989999999991</v>
      </c>
      <c r="AC202" s="269">
        <f>P202-D202</f>
        <v>43758.710000000006</v>
      </c>
      <c r="AD202" s="269">
        <f>Q202-E202</f>
        <v>-26496.450000000012</v>
      </c>
      <c r="AE202" s="269">
        <f>R202-F202</f>
        <v>22206.479999999996</v>
      </c>
      <c r="AF202" s="269">
        <f>S202-G202</f>
        <v>-67378.040000000008</v>
      </c>
      <c r="AG202" s="269">
        <f>T202-H202</f>
        <v>77344.160000000003</v>
      </c>
      <c r="AH202" s="269">
        <f>U202-I202</f>
        <v>-38128.919999999984</v>
      </c>
      <c r="AI202" s="269">
        <f>V202-J202</f>
        <v>50981.97</v>
      </c>
      <c r="AJ202" s="269">
        <f>W202-K202</f>
        <v>26830.86</v>
      </c>
      <c r="AK202" s="269">
        <f>X202-L202</f>
        <v>-1909.4800000000105</v>
      </c>
      <c r="AL202" s="269">
        <f>Y202-M202</f>
        <v>-94707.760000000009</v>
      </c>
      <c r="AM202" s="269">
        <f>Z202-N202</f>
        <v>39308.490000000005</v>
      </c>
      <c r="AN202" s="130"/>
      <c r="AO202" s="76">
        <f>IF(ISERROR(GETPIVOTDATA("VALUE",'CSS WK pvt'!$I$2,"DT_FILE",AO$8,"CD_CO",AO$6,"TRIM_CAT",TRIM(B202),"TRIM_LINE",A194))=TRUE,0,GETPIVOTDATA("VALUE",'CSS WK pvt'!$I$2,"DT_FILE",AO$8,"CD_CO",AO$6,"TRIM_CAT",TRIM(B202),"TRIM_LINE",A194))</f>
        <v>0</v>
      </c>
    </row>
    <row r="203" spans="1:41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127"/>
      <c r="AB203" s="268">
        <f>O203-C203</f>
        <v>-1175.6600000000035</v>
      </c>
      <c r="AC203" s="269">
        <f>P203-D203</f>
        <v>29004.67</v>
      </c>
      <c r="AD203" s="269">
        <f>Q203-E203</f>
        <v>29015.579999999987</v>
      </c>
      <c r="AE203" s="269">
        <f>R203-F203</f>
        <v>5760.25</v>
      </c>
      <c r="AF203" s="269">
        <f>S203-G203</f>
        <v>2202.429999999993</v>
      </c>
      <c r="AG203" s="269">
        <f>T203-H203</f>
        <v>31075.160000000003</v>
      </c>
      <c r="AH203" s="269">
        <f>U203-I203</f>
        <v>42080.070000000007</v>
      </c>
      <c r="AI203" s="269">
        <f>V203-J203</f>
        <v>4610.7099999999919</v>
      </c>
      <c r="AJ203" s="269">
        <f>W203-K203</f>
        <v>35032.670000000013</v>
      </c>
      <c r="AK203" s="269">
        <f>X203-L203</f>
        <v>140498.47</v>
      </c>
      <c r="AL203" s="269">
        <f>Y203-M203</f>
        <v>-11995.36</v>
      </c>
      <c r="AM203" s="269">
        <f>Z203-N203</f>
        <v>-117609.59000000003</v>
      </c>
      <c r="AN203" s="130"/>
      <c r="AO203" s="76">
        <f>IF(ISERROR(GETPIVOTDATA("VALUE",'CSS WK pvt'!$I$2,"DT_FILE",AO$8,"CD_CO",AO$6,"TRIM_CAT",TRIM(B203),"TRIM_LINE",A194))=TRUE,0,GETPIVOTDATA("VALUE",'CSS WK pvt'!$I$2,"DT_FILE",AO$8,"CD_CO",AO$6,"TRIM_CAT",TRIM(B203),"TRIM_LINE",A194))</f>
        <v>0</v>
      </c>
    </row>
    <row r="204" spans="1:41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O204" si="169">SUM(D195:D203)</f>
        <v>1330539.2100000002</v>
      </c>
      <c r="E204" s="264">
        <f t="shared" si="169"/>
        <v>1318019.8099999998</v>
      </c>
      <c r="F204" s="265">
        <f t="shared" si="169"/>
        <v>1364320.2</v>
      </c>
      <c r="G204" s="264">
        <f t="shared" si="169"/>
        <v>1850958.23</v>
      </c>
      <c r="H204" s="265">
        <f t="shared" si="169"/>
        <v>2250387.4899999998</v>
      </c>
      <c r="I204" s="264">
        <f t="shared" si="169"/>
        <v>2336017.7800000003</v>
      </c>
      <c r="J204" s="265">
        <f t="shared" si="169"/>
        <v>1589270.99</v>
      </c>
      <c r="K204" s="264">
        <f t="shared" si="169"/>
        <v>1081057.93</v>
      </c>
      <c r="L204" s="265">
        <f t="shared" si="169"/>
        <v>2084147.83</v>
      </c>
      <c r="M204" s="265">
        <f t="shared" si="169"/>
        <v>1921340.0100000002</v>
      </c>
      <c r="N204" s="266">
        <f t="shared" si="169"/>
        <v>1650662.88</v>
      </c>
      <c r="O204" s="263">
        <f t="shared" si="169"/>
        <v>1679552.31</v>
      </c>
      <c r="P204" s="265">
        <f t="shared" si="169"/>
        <v>1802778.06</v>
      </c>
      <c r="Q204" s="265">
        <f t="shared" si="169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145"/>
      <c r="AB204" s="270">
        <f t="shared" si="169"/>
        <v>221655.82</v>
      </c>
      <c r="AC204" s="271">
        <f t="shared" si="169"/>
        <v>472238.85</v>
      </c>
      <c r="AD204" s="271">
        <f t="shared" si="169"/>
        <v>210550.19</v>
      </c>
      <c r="AE204" s="271">
        <f t="shared" si="169"/>
        <v>470045.79999999993</v>
      </c>
      <c r="AF204" s="271">
        <f t="shared" ref="AF204:AG204" si="170">SUM(AF195:AF203)</f>
        <v>149186.77000000005</v>
      </c>
      <c r="AG204" s="271">
        <f t="shared" si="170"/>
        <v>805740.51000000013</v>
      </c>
      <c r="AH204" s="271">
        <f t="shared" ref="AH204:AI204" si="171">SUM(AH195:AH203)</f>
        <v>283465.21999999997</v>
      </c>
      <c r="AI204" s="271">
        <f t="shared" si="171"/>
        <v>700469.01</v>
      </c>
      <c r="AJ204" s="271">
        <f t="shared" ref="AJ204:AK204" si="172">SUM(AJ195:AJ203)</f>
        <v>332448.07000000007</v>
      </c>
      <c r="AK204" s="271">
        <f t="shared" si="172"/>
        <v>170996.16999999987</v>
      </c>
      <c r="AL204" s="271">
        <f t="shared" ref="AL204:AM204" si="173">SUM(AL195:AL203)</f>
        <v>-10983.010000000111</v>
      </c>
      <c r="AM204" s="271">
        <f t="shared" si="173"/>
        <v>342308.12000000005</v>
      </c>
      <c r="AN204" s="141"/>
      <c r="AO204" s="101">
        <f t="shared" si="169"/>
        <v>193481.18</v>
      </c>
    </row>
    <row r="205" spans="1:41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105"/>
      <c r="AB205" s="106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8"/>
      <c r="AO205" s="106"/>
    </row>
    <row r="206" spans="1:41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Z211" si="174">(D98+D195+E130-E98-E195)/(D98+D195+E130-E195)</f>
        <v>0.76727544529949332</v>
      </c>
      <c r="F206" s="210">
        <f t="shared" si="174"/>
        <v>0.74963048196685611</v>
      </c>
      <c r="G206" s="210">
        <f t="shared" si="174"/>
        <v>0.81544590141415063</v>
      </c>
      <c r="H206" s="211">
        <f t="shared" si="174"/>
        <v>0.86582921302566451</v>
      </c>
      <c r="I206" s="210">
        <f t="shared" si="174"/>
        <v>0.84044729963909659</v>
      </c>
      <c r="J206" s="211">
        <f t="shared" si="174"/>
        <v>0.83125364554353309</v>
      </c>
      <c r="K206" s="210">
        <f t="shared" si="174"/>
        <v>0.70843767933275992</v>
      </c>
      <c r="L206" s="211">
        <f t="shared" si="174"/>
        <v>0.68386579672931314</v>
      </c>
      <c r="M206" s="211">
        <f t="shared" si="174"/>
        <v>0.80294912379497863</v>
      </c>
      <c r="N206" s="212">
        <f t="shared" si="174"/>
        <v>0.77386251003263407</v>
      </c>
      <c r="O206" s="213">
        <f t="shared" si="174"/>
        <v>0.71575216438951328</v>
      </c>
      <c r="P206" s="211">
        <f t="shared" si="174"/>
        <v>0.6533172597180642</v>
      </c>
      <c r="Q206" s="211">
        <f t="shared" si="174"/>
        <v>0.68199754833628057</v>
      </c>
      <c r="R206" s="211">
        <f t="shared" si="174"/>
        <v>0.64521171635412999</v>
      </c>
      <c r="S206" s="211">
        <f t="shared" si="174"/>
        <v>0.72910470460942867</v>
      </c>
      <c r="T206" s="211">
        <f t="shared" si="174"/>
        <v>0.80284120122063141</v>
      </c>
      <c r="U206" s="211">
        <f t="shared" si="174"/>
        <v>0.76499790775352527</v>
      </c>
      <c r="V206" s="211">
        <f t="shared" si="174"/>
        <v>0.67263007485417825</v>
      </c>
      <c r="W206" s="211">
        <f t="shared" si="174"/>
        <v>0.76423472097075995</v>
      </c>
      <c r="X206" s="211">
        <f t="shared" si="174"/>
        <v>0.58701558641534746</v>
      </c>
      <c r="Y206" s="211">
        <f t="shared" si="174"/>
        <v>0.65544196843985769</v>
      </c>
      <c r="Z206" s="211">
        <f t="shared" si="174"/>
        <v>0.66245478613846964</v>
      </c>
      <c r="AA206" s="211"/>
      <c r="AB206" s="132"/>
      <c r="AC206" s="211">
        <f>P206-D206</f>
        <v>-0.10298644962236381</v>
      </c>
      <c r="AD206" s="211">
        <f>Q206-E206</f>
        <v>-8.5277896963212751E-2</v>
      </c>
      <c r="AE206" s="211">
        <f>R206-F206</f>
        <v>-0.10441876561272612</v>
      </c>
      <c r="AF206" s="211">
        <f>S206-G206</f>
        <v>-8.6341196804721965E-2</v>
      </c>
      <c r="AG206" s="211">
        <f>T206-H206</f>
        <v>-6.2988011805033106E-2</v>
      </c>
      <c r="AH206" s="211">
        <f>U206-I206</f>
        <v>-7.5449391885571315E-2</v>
      </c>
      <c r="AI206" s="211">
        <f>V206-J206</f>
        <v>-0.15862357068935484</v>
      </c>
      <c r="AJ206" s="211">
        <f>W206-K206</f>
        <v>5.5797041638000033E-2</v>
      </c>
      <c r="AK206" s="211">
        <f>X206-L206</f>
        <v>-9.6850210313965679E-2</v>
      </c>
      <c r="AL206" s="211">
        <f>Y206-M206</f>
        <v>-0.14750715535512093</v>
      </c>
      <c r="AM206" s="211">
        <f>Z206-N206</f>
        <v>-0.11140772389416442</v>
      </c>
      <c r="AN206" s="130"/>
      <c r="AO206" s="76">
        <f>IF(ISERROR(GETPIVOTDATA("VALUE",'CRS WK pvt'!$I$2,"DT_FILE",AO$8,"CD_CO",AO$6,"TRIM_CAT",TRIM(B206),"TRIM_LINE",A205))=TRUE,0,GETPIVOTDATA("VALUE",'CRS WK pvt'!$I$2,"DT_FILE",AO$8,"CD_CO",AO$6,"TRIM_CAT",TRIM(B206),"TRIM_LINE",A205))</f>
        <v>0</v>
      </c>
    </row>
    <row r="207" spans="1:41" s="280" customFormat="1" ht="12" x14ac:dyDescent="0.3">
      <c r="A207" s="272"/>
      <c r="B207" s="254" t="s">
        <v>400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97">
        <f t="shared" si="174"/>
        <v>0.58768986210892227</v>
      </c>
      <c r="Y207" s="297">
        <f t="shared" si="174"/>
        <v>0.67462944881863018</v>
      </c>
      <c r="Z207" s="297">
        <f t="shared" si="174"/>
        <v>0.67465944819949364</v>
      </c>
      <c r="AA207" s="255"/>
      <c r="AB207" s="273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78"/>
      <c r="AO207" s="279"/>
    </row>
    <row r="208" spans="1:41" s="280" customFormat="1" ht="12" x14ac:dyDescent="0.3">
      <c r="A208" s="272"/>
      <c r="B208" s="254" t="s">
        <v>401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97">
        <f t="shared" si="174"/>
        <v>0.58691765251837125</v>
      </c>
      <c r="Y208" s="297">
        <f t="shared" si="174"/>
        <v>0.65270384944979143</v>
      </c>
      <c r="Z208" s="297">
        <f t="shared" si="174"/>
        <v>0.66080245753704281</v>
      </c>
      <c r="AA208" s="255"/>
      <c r="AB208" s="273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78"/>
      <c r="AO208" s="279"/>
    </row>
    <row r="209" spans="1:41" s="71" customFormat="1" x14ac:dyDescent="0.35">
      <c r="A209" s="171"/>
      <c r="B209" s="72" t="s">
        <v>38</v>
      </c>
      <c r="C209" s="132"/>
      <c r="D209" s="210">
        <f t="shared" ref="D209:Z209" si="175">(C101+C198+D133-D101-D198)/(C101+C198+D133-D198)</f>
        <v>0.18149695564816992</v>
      </c>
      <c r="E209" s="210">
        <f t="shared" si="175"/>
        <v>0.17469048983308227</v>
      </c>
      <c r="F209" s="210">
        <f t="shared" si="175"/>
        <v>0.19546615774921425</v>
      </c>
      <c r="G209" s="210">
        <f t="shared" si="175"/>
        <v>0.16208349188349863</v>
      </c>
      <c r="H209" s="211">
        <f t="shared" si="175"/>
        <v>0.18568638909768986</v>
      </c>
      <c r="I209" s="210">
        <f t="shared" si="175"/>
        <v>0.2174430296823508</v>
      </c>
      <c r="J209" s="211">
        <f t="shared" si="175"/>
        <v>0.21086771991984785</v>
      </c>
      <c r="K209" s="210">
        <f t="shared" si="175"/>
        <v>0.14563304975821389</v>
      </c>
      <c r="L209" s="211">
        <f t="shared" si="175"/>
        <v>0.13264045343257641</v>
      </c>
      <c r="M209" s="211">
        <f t="shared" si="175"/>
        <v>0.24089944128103302</v>
      </c>
      <c r="N209" s="212">
        <f t="shared" si="175"/>
        <v>0.2431354781304241</v>
      </c>
      <c r="O209" s="213">
        <f t="shared" si="175"/>
        <v>0.18431133539393776</v>
      </c>
      <c r="P209" s="211">
        <f t="shared" si="175"/>
        <v>0.14903316536358399</v>
      </c>
      <c r="Q209" s="211">
        <f t="shared" si="175"/>
        <v>0.14493857766869772</v>
      </c>
      <c r="R209" s="211">
        <f t="shared" si="175"/>
        <v>0.13345448833464957</v>
      </c>
      <c r="S209" s="211">
        <f t="shared" si="175"/>
        <v>5.1209613687358838E-2</v>
      </c>
      <c r="T209" s="211">
        <f t="shared" si="175"/>
        <v>0.16637144902726825</v>
      </c>
      <c r="U209" s="211">
        <f t="shared" si="175"/>
        <v>0.24916695732097066</v>
      </c>
      <c r="V209" s="211">
        <f t="shared" si="175"/>
        <v>0.32689241356159787</v>
      </c>
      <c r="W209" s="211">
        <f t="shared" si="175"/>
        <v>0.18442316259222208</v>
      </c>
      <c r="X209" s="211">
        <f t="shared" si="175"/>
        <v>3.7843158508984266E-2</v>
      </c>
      <c r="Y209" s="211">
        <f t="shared" si="175"/>
        <v>0.26681079770467953</v>
      </c>
      <c r="Z209" s="211">
        <f t="shared" si="175"/>
        <v>0.1558312325859095</v>
      </c>
      <c r="AA209" s="211"/>
      <c r="AB209" s="132"/>
      <c r="AC209" s="211">
        <f>P209-D209</f>
        <v>-3.2463790284585931E-2</v>
      </c>
      <c r="AD209" s="211">
        <f>Q209-E209</f>
        <v>-2.9751912164384553E-2</v>
      </c>
      <c r="AE209" s="211">
        <f>R209-F209</f>
        <v>-6.201166941456468E-2</v>
      </c>
      <c r="AF209" s="211">
        <f>S209-G209</f>
        <v>-0.11087387819613979</v>
      </c>
      <c r="AG209" s="211">
        <f>T209-H209</f>
        <v>-1.9314940070421616E-2</v>
      </c>
      <c r="AH209" s="211">
        <f>U209-I209</f>
        <v>3.1723927638619864E-2</v>
      </c>
      <c r="AI209" s="211">
        <f>V209-J209</f>
        <v>0.11602469364175003</v>
      </c>
      <c r="AJ209" s="211">
        <f>W209-K209</f>
        <v>3.8790112834008184E-2</v>
      </c>
      <c r="AK209" s="211">
        <f>X209-L209</f>
        <v>-9.4797294923592151E-2</v>
      </c>
      <c r="AL209" s="211">
        <f>Y209-M209</f>
        <v>2.5911356423646503E-2</v>
      </c>
      <c r="AM209" s="211">
        <f>Z209-N209</f>
        <v>-8.7304245544514603E-2</v>
      </c>
      <c r="AN209" s="130"/>
      <c r="AO209" s="76">
        <f>IF(ISERROR(GETPIVOTDATA("VALUE",'CRS WK pvt'!$I$2,"DT_FILE",AO$8,"CD_CO",AO$6,"TRIM_CAT",TRIM(B209),"TRIM_LINE",A205))=TRUE,0,GETPIVOTDATA("VALUE",'CRS WK pvt'!$I$2,"DT_FILE",AO$8,"CD_CO",AO$6,"TRIM_CAT",TRIM(B209),"TRIM_LINE",A205))</f>
        <v>0</v>
      </c>
    </row>
    <row r="210" spans="1:41" s="280" customFormat="1" ht="12" x14ac:dyDescent="0.3">
      <c r="A210" s="272"/>
      <c r="B210" s="254" t="s">
        <v>400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97">
        <f t="shared" si="174"/>
        <v>3.1773956782479303E-2</v>
      </c>
      <c r="Y210" s="297">
        <f t="shared" si="174"/>
        <v>0.29817295350025258</v>
      </c>
      <c r="Z210" s="297">
        <f t="shared" si="174"/>
        <v>0.25560589848673176</v>
      </c>
      <c r="AA210" s="255"/>
      <c r="AB210" s="273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78"/>
      <c r="AO210" s="279"/>
    </row>
    <row r="211" spans="1:41" s="280" customFormat="1" ht="12" x14ac:dyDescent="0.3">
      <c r="A211" s="272"/>
      <c r="B211" s="254" t="s">
        <v>401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97">
        <f t="shared" si="174"/>
        <v>3.8863579407000692E-2</v>
      </c>
      <c r="Y211" s="297">
        <f t="shared" si="174"/>
        <v>0.26066092715503869</v>
      </c>
      <c r="Z211" s="297">
        <f t="shared" si="174"/>
        <v>0.13621531083386684</v>
      </c>
      <c r="AA211" s="255"/>
      <c r="AB211" s="273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78"/>
      <c r="AO211" s="279"/>
    </row>
    <row r="212" spans="1:41" s="71" customFormat="1" x14ac:dyDescent="0.35">
      <c r="A212" s="171"/>
      <c r="B212" s="72" t="s">
        <v>39</v>
      </c>
      <c r="C212" s="132"/>
      <c r="D212" s="210">
        <f t="shared" ref="D212:Z212" si="176">(C104+C201+D136-D104-D201)/(C104+C201+D136-D201)</f>
        <v>0.88600990643361166</v>
      </c>
      <c r="E212" s="210">
        <f t="shared" si="176"/>
        <v>0.89623321179958793</v>
      </c>
      <c r="F212" s="210">
        <f t="shared" si="176"/>
        <v>0.90452220835071728</v>
      </c>
      <c r="G212" s="210">
        <f t="shared" si="176"/>
        <v>0.92726982946886072</v>
      </c>
      <c r="H212" s="211">
        <f t="shared" si="176"/>
        <v>0.94775470086935032</v>
      </c>
      <c r="I212" s="210">
        <f t="shared" si="176"/>
        <v>0.91373065042472867</v>
      </c>
      <c r="J212" s="211">
        <f t="shared" si="176"/>
        <v>0.90192067919228347</v>
      </c>
      <c r="K212" s="210">
        <f t="shared" si="176"/>
        <v>0.76687790647163279</v>
      </c>
      <c r="L212" s="211">
        <f t="shared" si="176"/>
        <v>0.72091231996757477</v>
      </c>
      <c r="M212" s="211">
        <f t="shared" si="176"/>
        <v>0.88472440428668608</v>
      </c>
      <c r="N212" s="212">
        <f t="shared" si="176"/>
        <v>0.868911954591153</v>
      </c>
      <c r="O212" s="213">
        <f t="shared" si="176"/>
        <v>0.847677095094443</v>
      </c>
      <c r="P212" s="211">
        <f t="shared" si="176"/>
        <v>0.69028389296508719</v>
      </c>
      <c r="Q212" s="211">
        <f t="shared" si="176"/>
        <v>0.77846937097970248</v>
      </c>
      <c r="R212" s="211">
        <f t="shared" si="176"/>
        <v>0.80060510374025806</v>
      </c>
      <c r="S212" s="211">
        <f t="shared" si="176"/>
        <v>0.76915174082276316</v>
      </c>
      <c r="T212" s="211">
        <f t="shared" si="176"/>
        <v>0.89152504377654163</v>
      </c>
      <c r="U212" s="211">
        <f t="shared" si="176"/>
        <v>0.87866721928131264</v>
      </c>
      <c r="V212" s="211">
        <f t="shared" si="176"/>
        <v>0.80697416389285148</v>
      </c>
      <c r="W212" s="211">
        <f t="shared" si="176"/>
        <v>0.87646928746819142</v>
      </c>
      <c r="X212" s="211">
        <f t="shared" si="176"/>
        <v>0.74149596318186539</v>
      </c>
      <c r="Y212" s="211">
        <f t="shared" si="176"/>
        <v>0.83201176621051287</v>
      </c>
      <c r="Z212" s="211">
        <f t="shared" si="176"/>
        <v>0.7950580223850523</v>
      </c>
      <c r="AA212" s="211"/>
      <c r="AB212" s="132"/>
      <c r="AC212" s="211">
        <f>P212-D212</f>
        <v>-0.19572601346852447</v>
      </c>
      <c r="AD212" s="211">
        <f>Q212-E212</f>
        <v>-0.11776384081988545</v>
      </c>
      <c r="AE212" s="211">
        <f>R212-F212</f>
        <v>-0.10391710461045922</v>
      </c>
      <c r="AF212" s="211">
        <f>S212-G212</f>
        <v>-0.15811808864609755</v>
      </c>
      <c r="AG212" s="211">
        <f>T212-H212</f>
        <v>-5.6229657092808694E-2</v>
      </c>
      <c r="AH212" s="211">
        <f>U212-I212</f>
        <v>-3.5063431143416035E-2</v>
      </c>
      <c r="AI212" s="211">
        <f>V212-J212</f>
        <v>-9.4946515299431988E-2</v>
      </c>
      <c r="AJ212" s="211">
        <f>W212-K212</f>
        <v>0.10959138099655863</v>
      </c>
      <c r="AK212" s="211">
        <f>X212-L212</f>
        <v>2.0583643214290626E-2</v>
      </c>
      <c r="AL212" s="211">
        <f>Y212-M212</f>
        <v>-5.2712638076173213E-2</v>
      </c>
      <c r="AM212" s="211">
        <f>Z212-N212</f>
        <v>-7.3853932206100703E-2</v>
      </c>
      <c r="AN212" s="130"/>
      <c r="AO212" s="76">
        <f>IF(ISERROR(GETPIVOTDATA("VALUE",'CRS WK pvt'!$I$2,"DT_FILE",AO$8,"CD_CO",AO$6,"TRIM_CAT",TRIM(B212),"TRIM_LINE",A205))=TRUE,0,GETPIVOTDATA("VALUE",'CRS WK pvt'!$I$2,"DT_FILE",AO$8,"CD_CO",AO$6,"TRIM_CAT",TRIM(B212),"TRIM_LINE",A205))</f>
        <v>0</v>
      </c>
    </row>
    <row r="213" spans="1:41" s="71" customFormat="1" x14ac:dyDescent="0.35">
      <c r="A213" s="171"/>
      <c r="B213" s="72" t="s">
        <v>40</v>
      </c>
      <c r="C213" s="132"/>
      <c r="D213" s="210">
        <f t="shared" ref="D213:Z213" si="177">(C105+C202+D137-D105-D202)/(C105+C202+D137-D202)</f>
        <v>0.91729566742705193</v>
      </c>
      <c r="E213" s="210">
        <f t="shared" si="177"/>
        <v>0.95959628582918732</v>
      </c>
      <c r="F213" s="210">
        <f t="shared" si="177"/>
        <v>0.9063464080920911</v>
      </c>
      <c r="G213" s="210">
        <f t="shared" si="177"/>
        <v>0.92428657667781666</v>
      </c>
      <c r="H213" s="211">
        <f t="shared" si="177"/>
        <v>0.95924180919209956</v>
      </c>
      <c r="I213" s="210">
        <f t="shared" si="177"/>
        <v>0.93903712679525642</v>
      </c>
      <c r="J213" s="211">
        <f t="shared" si="177"/>
        <v>0.96231843404366624</v>
      </c>
      <c r="K213" s="210">
        <f t="shared" si="177"/>
        <v>0.748911780110329</v>
      </c>
      <c r="L213" s="211">
        <f t="shared" si="177"/>
        <v>0.70283868294092822</v>
      </c>
      <c r="M213" s="211">
        <f t="shared" si="177"/>
        <v>0.87730574753860524</v>
      </c>
      <c r="N213" s="212">
        <f t="shared" si="177"/>
        <v>0.88506835318257715</v>
      </c>
      <c r="O213" s="213">
        <f t="shared" si="177"/>
        <v>0.854221959173733</v>
      </c>
      <c r="P213" s="211">
        <f t="shared" si="177"/>
        <v>0.69031864724674008</v>
      </c>
      <c r="Q213" s="211">
        <f t="shared" si="177"/>
        <v>0.85972661436642095</v>
      </c>
      <c r="R213" s="211">
        <f t="shared" si="177"/>
        <v>0.93601031176982696</v>
      </c>
      <c r="S213" s="211">
        <f t="shared" si="177"/>
        <v>0.7826760626750503</v>
      </c>
      <c r="T213" s="211">
        <f t="shared" si="177"/>
        <v>0.931177550339501</v>
      </c>
      <c r="U213" s="211">
        <f t="shared" si="177"/>
        <v>0.93151223413111639</v>
      </c>
      <c r="V213" s="211">
        <f t="shared" si="177"/>
        <v>0.78237383915401071</v>
      </c>
      <c r="W213" s="211">
        <f t="shared" si="177"/>
        <v>0.85842584711620273</v>
      </c>
      <c r="X213" s="211">
        <f t="shared" si="177"/>
        <v>0.62474885658637447</v>
      </c>
      <c r="Y213" s="211">
        <f t="shared" si="177"/>
        <v>0.83804302711676815</v>
      </c>
      <c r="Z213" s="211">
        <f t="shared" si="177"/>
        <v>0.9229775685971715</v>
      </c>
      <c r="AA213" s="211"/>
      <c r="AB213" s="132"/>
      <c r="AC213" s="211">
        <f>P213-D213</f>
        <v>-0.22697702018031185</v>
      </c>
      <c r="AD213" s="211">
        <f>Q213-E213</f>
        <v>-9.9869671462766374E-2</v>
      </c>
      <c r="AE213" s="211">
        <f>R213-F213</f>
        <v>2.9663903677735859E-2</v>
      </c>
      <c r="AF213" s="211">
        <f>S213-G213</f>
        <v>-0.14161051400276636</v>
      </c>
      <c r="AG213" s="211">
        <f>T213-H213</f>
        <v>-2.8064258852598556E-2</v>
      </c>
      <c r="AH213" s="211">
        <f>U213-I213</f>
        <v>-7.524892664140026E-3</v>
      </c>
      <c r="AI213" s="211">
        <f>V213-J213</f>
        <v>-0.17994459488965553</v>
      </c>
      <c r="AJ213" s="211">
        <f>W213-K213</f>
        <v>0.10951406700587374</v>
      </c>
      <c r="AK213" s="211">
        <f>X213-L213</f>
        <v>-7.8089826354553749E-2</v>
      </c>
      <c r="AL213" s="211">
        <f>Y213-M213</f>
        <v>-3.9262720421837094E-2</v>
      </c>
      <c r="AM213" s="211">
        <f>Z213-N213</f>
        <v>3.7909215414594355E-2</v>
      </c>
      <c r="AN213" s="130"/>
      <c r="AO213" s="76">
        <f>IF(ISERROR(GETPIVOTDATA("VALUE",'CRS WK pvt'!$I$2,"DT_FILE",AO$8,"CD_CO",AO$6,"TRIM_CAT",TRIM(B213),"TRIM_LINE",A205))=TRUE,0,GETPIVOTDATA("VALUE",'CRS WK pvt'!$I$2,"DT_FILE",AO$8,"CD_CO",AO$6,"TRIM_CAT",TRIM(B213),"TRIM_LINE",A205))</f>
        <v>0</v>
      </c>
    </row>
    <row r="214" spans="1:41" s="71" customFormat="1" x14ac:dyDescent="0.35">
      <c r="A214" s="171"/>
      <c r="B214" s="72" t="s">
        <v>41</v>
      </c>
      <c r="C214" s="132"/>
      <c r="D214" s="210">
        <f t="shared" ref="D214:Z214" si="178">(C106+C203+D138-D106-D203)/(C106+C203+D138-D203)</f>
        <v>0.99835425777914188</v>
      </c>
      <c r="E214" s="210">
        <f t="shared" si="178"/>
        <v>1</v>
      </c>
      <c r="F214" s="210">
        <f t="shared" si="178"/>
        <v>0.93833422516114207</v>
      </c>
      <c r="G214" s="210">
        <f t="shared" si="178"/>
        <v>0.92113010961660291</v>
      </c>
      <c r="H214" s="211">
        <f t="shared" si="178"/>
        <v>0.88639381087935309</v>
      </c>
      <c r="I214" s="210">
        <f t="shared" si="178"/>
        <v>0.99924985696067448</v>
      </c>
      <c r="J214" s="211">
        <f t="shared" si="178"/>
        <v>0.99966917681006151</v>
      </c>
      <c r="K214" s="210">
        <f t="shared" si="178"/>
        <v>0.99960190317684627</v>
      </c>
      <c r="L214" s="211">
        <f t="shared" si="178"/>
        <v>0.92181180746101832</v>
      </c>
      <c r="M214" s="211">
        <f t="shared" si="178"/>
        <v>0.99999706533238575</v>
      </c>
      <c r="N214" s="212">
        <f t="shared" si="178"/>
        <v>0.88724717316560409</v>
      </c>
      <c r="O214" s="213">
        <f t="shared" si="178"/>
        <v>0.86132229170311769</v>
      </c>
      <c r="P214" s="211">
        <f t="shared" si="178"/>
        <v>0.93080146625992066</v>
      </c>
      <c r="Q214" s="211">
        <f t="shared" si="178"/>
        <v>0.95165803076069277</v>
      </c>
      <c r="R214" s="211">
        <f t="shared" si="178"/>
        <v>0.70693676579556253</v>
      </c>
      <c r="S214" s="211">
        <f t="shared" si="178"/>
        <v>0.92514391214940195</v>
      </c>
      <c r="T214" s="211">
        <f t="shared" si="178"/>
        <v>0.89436876634052587</v>
      </c>
      <c r="U214" s="211">
        <f t="shared" si="178"/>
        <v>0.95872890360654761</v>
      </c>
      <c r="V214" s="211">
        <f t="shared" si="178"/>
        <v>0.90186147284359541</v>
      </c>
      <c r="W214" s="211">
        <f t="shared" si="178"/>
        <v>0.97123443697275869</v>
      </c>
      <c r="X214" s="211">
        <f t="shared" si="178"/>
        <v>0.75289269939549786</v>
      </c>
      <c r="Y214" s="211">
        <f t="shared" si="178"/>
        <v>0.99991073739835223</v>
      </c>
      <c r="Z214" s="211">
        <f t="shared" si="178"/>
        <v>0.82712568012980825</v>
      </c>
      <c r="AA214" s="211"/>
      <c r="AB214" s="132"/>
      <c r="AC214" s="211">
        <f>P214-D214</f>
        <v>-6.7552791519221222E-2</v>
      </c>
      <c r="AD214" s="211">
        <f>Q214-E214</f>
        <v>-4.8341969239307225E-2</v>
      </c>
      <c r="AE214" s="211">
        <f>R214-F214</f>
        <v>-0.23139745936557954</v>
      </c>
      <c r="AF214" s="211">
        <f>S214-G214</f>
        <v>4.0138025327990379E-3</v>
      </c>
      <c r="AG214" s="211">
        <f>T214-H214</f>
        <v>7.9749554611727724E-3</v>
      </c>
      <c r="AH214" s="211">
        <f>U214-I214</f>
        <v>-4.0520953354126865E-2</v>
      </c>
      <c r="AI214" s="211">
        <f>V214-J214</f>
        <v>-9.7807703966466097E-2</v>
      </c>
      <c r="AJ214" s="211">
        <f>W214-K214</f>
        <v>-2.8367466204087588E-2</v>
      </c>
      <c r="AK214" s="211">
        <f>X214-L214</f>
        <v>-0.16891910806552046</v>
      </c>
      <c r="AL214" s="211">
        <f>Y214-M214</f>
        <v>-8.6327934033514353E-5</v>
      </c>
      <c r="AM214" s="211">
        <f>Z214-N214</f>
        <v>-6.0121493035795837E-2</v>
      </c>
      <c r="AN214" s="130"/>
      <c r="AO214" s="76">
        <f>IF(ISERROR(GETPIVOTDATA("VALUE",'CRS WK pvt'!$I$2,"DT_FILE",AO$8,"CD_CO",AO$6,"TRIM_CAT",TRIM(B214),"TRIM_LINE",A205))=TRUE,0,GETPIVOTDATA("VALUE",'CRS WK pvt'!$I$2,"DT_FILE",AO$8,"CD_CO",AO$6,"TRIM_CAT",TRIM(B214),"TRIM_LINE",A205))</f>
        <v>0</v>
      </c>
    </row>
    <row r="215" spans="1:41" s="87" customFormat="1" ht="15" thickBot="1" x14ac:dyDescent="0.4">
      <c r="A215" s="172"/>
      <c r="B215" s="133" t="s">
        <v>42</v>
      </c>
      <c r="C215" s="134"/>
      <c r="D215" s="214">
        <f t="shared" ref="D215:Z215" si="179">(C107+C204+D139-D107-D204)/(C107+C204+D139-D204)</f>
        <v>0.78916300308973486</v>
      </c>
      <c r="E215" s="214">
        <f t="shared" si="179"/>
        <v>0.80011383412899317</v>
      </c>
      <c r="F215" s="214">
        <f t="shared" si="179"/>
        <v>0.78635098740971132</v>
      </c>
      <c r="G215" s="214">
        <f t="shared" si="179"/>
        <v>0.83274949436970602</v>
      </c>
      <c r="H215" s="215">
        <f t="shared" si="179"/>
        <v>0.87654861731482347</v>
      </c>
      <c r="I215" s="214">
        <f t="shared" si="179"/>
        <v>0.85926878943454266</v>
      </c>
      <c r="J215" s="215">
        <f t="shared" si="179"/>
        <v>0.85941699136485883</v>
      </c>
      <c r="K215" s="214">
        <f t="shared" si="179"/>
        <v>0.73292648252649883</v>
      </c>
      <c r="L215" s="215">
        <f t="shared" si="179"/>
        <v>0.7001311284793228</v>
      </c>
      <c r="M215" s="215">
        <f t="shared" si="179"/>
        <v>0.81967428591571467</v>
      </c>
      <c r="N215" s="216">
        <f t="shared" si="179"/>
        <v>0.78957757104487825</v>
      </c>
      <c r="O215" s="217">
        <f t="shared" si="179"/>
        <v>0.74059494618185495</v>
      </c>
      <c r="P215" s="215">
        <f t="shared" si="179"/>
        <v>0.67683744327848272</v>
      </c>
      <c r="Q215" s="215">
        <f t="shared" si="179"/>
        <v>0.72159179534004458</v>
      </c>
      <c r="R215" s="215">
        <f t="shared" si="179"/>
        <v>0.67868161621508216</v>
      </c>
      <c r="S215" s="215">
        <f t="shared" si="179"/>
        <v>0.738613006021553</v>
      </c>
      <c r="T215" s="215">
        <f t="shared" si="179"/>
        <v>0.82014343480157315</v>
      </c>
      <c r="U215" s="215">
        <f t="shared" si="179"/>
        <v>0.79300627285647329</v>
      </c>
      <c r="V215" s="215">
        <f t="shared" si="179"/>
        <v>0.70631093590510718</v>
      </c>
      <c r="W215" s="215">
        <f t="shared" si="179"/>
        <v>0.79246848452146224</v>
      </c>
      <c r="X215" s="215">
        <f t="shared" si="179"/>
        <v>0.60452118057653281</v>
      </c>
      <c r="Y215" s="215">
        <f t="shared" si="179"/>
        <v>0.70729618780108061</v>
      </c>
      <c r="Z215" s="215">
        <f t="shared" si="179"/>
        <v>0.6930138847499463</v>
      </c>
      <c r="AA215" s="215"/>
      <c r="AB215" s="134"/>
      <c r="AC215" s="215">
        <f>P215-D215</f>
        <v>-0.11232555981125214</v>
      </c>
      <c r="AD215" s="215">
        <f>Q215-E215</f>
        <v>-7.8522038788948589E-2</v>
      </c>
      <c r="AE215" s="215">
        <f>R215-F215</f>
        <v>-0.10766937119462916</v>
      </c>
      <c r="AF215" s="215">
        <f>S215-G215</f>
        <v>-9.4136488348153025E-2</v>
      </c>
      <c r="AG215" s="215">
        <f>T215-H215</f>
        <v>-5.6405182513250329E-2</v>
      </c>
      <c r="AH215" s="215">
        <f>U215-I215</f>
        <v>-6.6262516578069364E-2</v>
      </c>
      <c r="AI215" s="215">
        <f>V215-J215</f>
        <v>-0.15310605545975164</v>
      </c>
      <c r="AJ215" s="215">
        <f>W215-K215</f>
        <v>5.9542001994963401E-2</v>
      </c>
      <c r="AK215" s="215">
        <f>X215-L215</f>
        <v>-9.5609947902789982E-2</v>
      </c>
      <c r="AL215" s="215">
        <f>Y215-M215</f>
        <v>-0.11237809811463406</v>
      </c>
      <c r="AM215" s="215">
        <f>Z215-N215</f>
        <v>-9.656368629493195E-2</v>
      </c>
      <c r="AN215" s="137"/>
      <c r="AO215" s="134">
        <f t="shared" ref="AO215" si="180">SUM(AO206:AO214)</f>
        <v>0</v>
      </c>
    </row>
    <row r="216" spans="1:41" ht="15" thickTop="1" x14ac:dyDescent="0.35">
      <c r="A216" s="171"/>
    </row>
    <row r="217" spans="1:41" x14ac:dyDescent="0.35">
      <c r="B217" s="1" t="s">
        <v>24</v>
      </c>
    </row>
    <row r="218" spans="1:41" x14ac:dyDescent="0.35">
      <c r="B218" s="38" t="s">
        <v>342</v>
      </c>
    </row>
    <row r="221" spans="1:41" x14ac:dyDescent="0.35">
      <c r="B221" s="39" t="s">
        <v>23</v>
      </c>
    </row>
    <row r="222" spans="1:41" x14ac:dyDescent="0.35">
      <c r="B222" s="2" t="s">
        <v>25</v>
      </c>
    </row>
    <row r="223" spans="1:41" x14ac:dyDescent="0.35">
      <c r="B223" s="2" t="s">
        <v>26</v>
      </c>
    </row>
    <row r="224" spans="1:41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C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O233"/>
  <sheetViews>
    <sheetView workbookViewId="0">
      <pane xSplit="2" ySplit="8" topLeftCell="C9" activePane="bottomRight" state="frozen"/>
      <selection activeCell="AO1" sqref="AO1:AO1048576"/>
      <selection pane="topRight" activeCell="AO1" sqref="AO1:AO1048576"/>
      <selection pane="bottomLeft" activeCell="AO1" sqref="AO1:AO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0" width="13.7265625" style="2" customWidth="1"/>
    <col min="41" max="41" width="13.7265625" style="2" hidden="1" customWidth="1"/>
    <col min="42" max="16384" width="9.1796875" style="2"/>
  </cols>
  <sheetData>
    <row r="1" spans="1:41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1"/>
    </row>
    <row r="2" spans="1:41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O2" s="8"/>
    </row>
    <row r="3" spans="1:4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O3" s="11"/>
    </row>
    <row r="4" spans="1:41" ht="27.65" customHeight="1" x14ac:dyDescent="0.35">
      <c r="B4" s="4" t="s">
        <v>1</v>
      </c>
      <c r="C4" s="13">
        <f>MECO!C4</f>
        <v>44254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6"/>
      <c r="AO4" s="11"/>
    </row>
    <row r="5" spans="1:4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6"/>
      <c r="AO5" s="11"/>
    </row>
    <row r="6" spans="1:4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5"/>
      <c r="AO6" s="23" t="s">
        <v>66</v>
      </c>
    </row>
    <row r="7" spans="1:41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288" t="s">
        <v>352</v>
      </c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90"/>
      <c r="AO7" s="27" t="s">
        <v>98</v>
      </c>
    </row>
    <row r="8" spans="1:41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204" t="s">
        <v>8</v>
      </c>
      <c r="AB8" s="33" t="s">
        <v>8</v>
      </c>
      <c r="AC8" s="34" t="s">
        <v>9</v>
      </c>
      <c r="AD8" s="34" t="s">
        <v>14</v>
      </c>
      <c r="AE8" s="34" t="s">
        <v>10</v>
      </c>
      <c r="AF8" s="34" t="s">
        <v>11</v>
      </c>
      <c r="AG8" s="34" t="s">
        <v>2</v>
      </c>
      <c r="AH8" s="243" t="s">
        <v>12</v>
      </c>
      <c r="AI8" s="243" t="s">
        <v>3</v>
      </c>
      <c r="AJ8" s="243" t="s">
        <v>4</v>
      </c>
      <c r="AK8" s="243" t="s">
        <v>5</v>
      </c>
      <c r="AL8" s="243" t="s">
        <v>6</v>
      </c>
      <c r="AM8" s="243" t="s">
        <v>7</v>
      </c>
      <c r="AN8" s="37" t="s">
        <v>8</v>
      </c>
      <c r="AO8" s="42">
        <v>44254</v>
      </c>
    </row>
    <row r="9" spans="1:41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67"/>
      <c r="AB9" s="68"/>
      <c r="AC9" s="69"/>
      <c r="AD9" s="69"/>
      <c r="AE9" s="69"/>
      <c r="AF9" s="69"/>
      <c r="AG9" s="69"/>
      <c r="AH9" s="69"/>
      <c r="AI9" s="69"/>
      <c r="AJ9" s="247"/>
      <c r="AK9" s="247"/>
      <c r="AL9" s="247"/>
      <c r="AM9" s="247"/>
      <c r="AN9" s="70"/>
      <c r="AO9" s="68"/>
    </row>
    <row r="10" spans="1:41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75"/>
      <c r="AB10" s="76">
        <f>O10-C10</f>
        <v>10964</v>
      </c>
      <c r="AC10" s="77">
        <f>P10-D10</f>
        <v>9470</v>
      </c>
      <c r="AD10" s="77">
        <f>Q10-E10</f>
        <v>9531</v>
      </c>
      <c r="AE10" s="77">
        <f>R10-F10</f>
        <v>8854</v>
      </c>
      <c r="AF10" s="77">
        <f>S10-G10</f>
        <v>3771</v>
      </c>
      <c r="AG10" s="77">
        <f>T10-H10</f>
        <v>4746</v>
      </c>
      <c r="AH10" s="77">
        <f>U10-I10</f>
        <v>-2269</v>
      </c>
      <c r="AI10" s="77">
        <f>V10-J10</f>
        <v>-1668</v>
      </c>
      <c r="AJ10" s="77">
        <f>W10-K10</f>
        <v>-3789</v>
      </c>
      <c r="AK10" s="77">
        <f>X10-L10</f>
        <v>-3038</v>
      </c>
      <c r="AL10" s="77">
        <f>Y10-M10</f>
        <v>-2047</v>
      </c>
      <c r="AM10" s="77">
        <f>Z10-N10</f>
        <v>-2199</v>
      </c>
      <c r="AN10" s="79"/>
      <c r="AO10" s="76">
        <f>IF(ISERROR(GETPIVOTDATA("VALUE",'CRS WK pvt'!$I$2,"DT_FILE",AO$8,"CD_CO",AO$6,"TRIM_CAT",TRIM(B10),"TRIM_LINE",A9))=TRUE,0,GETPIVOTDATA("VALUE",'CRS WK pvt'!$I$2,"DT_FILE",AO$8,"CD_CO",AO$6,"TRIM_CAT",TRIM(B10),"TRIM_LINE",A9))</f>
        <v>0</v>
      </c>
    </row>
    <row r="11" spans="1:41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597487</v>
      </c>
      <c r="AA11" s="75"/>
      <c r="AB11" s="76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9"/>
      <c r="AO11" s="76"/>
    </row>
    <row r="12" spans="1:41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f>AO12</f>
        <v>14661</v>
      </c>
      <c r="AA12" s="75"/>
      <c r="AB12" s="76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9"/>
      <c r="AO12" s="76">
        <f>GETPIVOTDATA("VALUE",'CRS ESCO pvt'!$I$3,"DATE_FILE",$AO$8,"COMPANY",$AO$6,"TRIM_CAT","Resdiential-ESCO","TRIM_LINE",A9)</f>
        <v>14661</v>
      </c>
    </row>
    <row r="13" spans="1:41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75"/>
      <c r="AB13" s="76">
        <f>O13-C13</f>
        <v>-39</v>
      </c>
      <c r="AC13" s="77">
        <f>P13-D13</f>
        <v>-137</v>
      </c>
      <c r="AD13" s="77">
        <f>Q13-E13</f>
        <v>-189</v>
      </c>
      <c r="AE13" s="77">
        <f>R13-F13</f>
        <v>-376</v>
      </c>
      <c r="AF13" s="77">
        <f>S13-G13</f>
        <v>2967</v>
      </c>
      <c r="AG13" s="77">
        <f>T13-H13</f>
        <v>2720</v>
      </c>
      <c r="AH13" s="77">
        <f>U13-I13</f>
        <v>3584</v>
      </c>
      <c r="AI13" s="77">
        <f>V13-J13</f>
        <v>3820</v>
      </c>
      <c r="AJ13" s="77">
        <f>W13-K13</f>
        <v>6030</v>
      </c>
      <c r="AK13" s="77">
        <f>X13-L13</f>
        <v>6600</v>
      </c>
      <c r="AL13" s="77">
        <f>Y13-M13</f>
        <v>7426</v>
      </c>
      <c r="AM13" s="77">
        <f>Z13-N13</f>
        <v>8422</v>
      </c>
      <c r="AN13" s="79"/>
      <c r="AO13" s="76">
        <f>IF(ISERROR(GETPIVOTDATA("VALUE",'CRS WK pvt'!$I$2,"DT_FILE",AO$8,"CD_CO",AO$6,"TRIM_CAT",TRIM(B13),"TRIM_LINE",A9))=TRUE,0,GETPIVOTDATA("VALUE",'CRS WK pvt'!$I$2,"DT_FILE",AO$8,"CD_CO",AO$6,"TRIM_CAT",TRIM(B13),"TRIM_LINE",A9))</f>
        <v>0</v>
      </c>
    </row>
    <row r="14" spans="1:41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55921</v>
      </c>
      <c r="AA14" s="75"/>
      <c r="AB14" s="76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9"/>
      <c r="AO14" s="76"/>
    </row>
    <row r="15" spans="1:41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f>AO15</f>
        <v>2506</v>
      </c>
      <c r="AA15" s="75"/>
      <c r="AB15" s="76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9"/>
      <c r="AO15" s="76">
        <f>GETPIVOTDATA("VALUE",'CRS ESCO pvt'!$I$3,"DATE_FILE",$AO$8,"COMPANY",$AO$6,"TRIM_CAT","Low Income Resdiential-ESCO","TRIM_LINE",A9)</f>
        <v>2506</v>
      </c>
    </row>
    <row r="16" spans="1:41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75"/>
      <c r="AB16" s="76">
        <f>O16-C16</f>
        <v>123</v>
      </c>
      <c r="AC16" s="77">
        <f>P16-D16</f>
        <v>222</v>
      </c>
      <c r="AD16" s="77">
        <f>Q16-E16</f>
        <v>311</v>
      </c>
      <c r="AE16" s="77">
        <f>R16-F16</f>
        <v>330</v>
      </c>
      <c r="AF16" s="77">
        <f>S16-G16</f>
        <v>420</v>
      </c>
      <c r="AG16" s="77">
        <f>T16-H16</f>
        <v>481</v>
      </c>
      <c r="AH16" s="77">
        <f>U16-I16</f>
        <v>492</v>
      </c>
      <c r="AI16" s="77">
        <f>V16-J16</f>
        <v>369</v>
      </c>
      <c r="AJ16" s="77">
        <f>W16-K16</f>
        <v>-55</v>
      </c>
      <c r="AK16" s="77">
        <f>X16-L16</f>
        <v>-19</v>
      </c>
      <c r="AL16" s="77">
        <f>Y16-M16</f>
        <v>56</v>
      </c>
      <c r="AM16" s="77">
        <f>Z16-N16</f>
        <v>100</v>
      </c>
      <c r="AN16" s="79"/>
      <c r="AO16" s="76">
        <f>IF(ISERROR(GETPIVOTDATA("VALUE",'CRS WK pvt'!$I$2,"DT_FILE",AO$8,"CD_CO",AO$6,"TRIM_CAT",TRIM(B16),"TRIM_LINE",A9))=TRUE,0,GETPIVOTDATA("VALUE",'CRS WK pvt'!$I$2,"DT_FILE",AO$8,"CD_CO",AO$6,"TRIM_CAT",TRIM(B16),"TRIM_LINE",A9))</f>
        <v>0</v>
      </c>
    </row>
    <row r="17" spans="1:41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75"/>
      <c r="AB17" s="76">
        <f>O17-C17</f>
        <v>55</v>
      </c>
      <c r="AC17" s="77">
        <f>P17-D17</f>
        <v>66</v>
      </c>
      <c r="AD17" s="77">
        <f>Q17-E17</f>
        <v>75</v>
      </c>
      <c r="AE17" s="77">
        <f>R17-F17</f>
        <v>87</v>
      </c>
      <c r="AF17" s="77">
        <f>S17-G17</f>
        <v>104</v>
      </c>
      <c r="AG17" s="77">
        <f>T17-H17</f>
        <v>100</v>
      </c>
      <c r="AH17" s="77">
        <f>U17-I17</f>
        <v>106</v>
      </c>
      <c r="AI17" s="77">
        <f>V17-J17</f>
        <v>70</v>
      </c>
      <c r="AJ17" s="77">
        <f>W17-K17</f>
        <v>43</v>
      </c>
      <c r="AK17" s="77">
        <f>X17-L17</f>
        <v>50</v>
      </c>
      <c r="AL17" s="77">
        <f>Y17-M17</f>
        <v>46</v>
      </c>
      <c r="AM17" s="77">
        <f>Z17-N17</f>
        <v>55</v>
      </c>
      <c r="AN17" s="79"/>
      <c r="AO17" s="76">
        <f>IF(ISERROR(GETPIVOTDATA("VALUE",'CRS WK pvt'!$I$2,"DT_FILE",AO$8,"CD_CO",AO$6,"TRIM_CAT",TRIM(B17),"TRIM_LINE",A9))=TRUE,0,GETPIVOTDATA("VALUE",'CRS WK pvt'!$I$2,"DT_FILE",AO$8,"CD_CO",AO$6,"TRIM_CAT",TRIM(B17),"TRIM_LINE",A9))</f>
        <v>0</v>
      </c>
    </row>
    <row r="18" spans="1:41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75"/>
      <c r="AB18" s="76">
        <f>O18-C18</f>
        <v>174</v>
      </c>
      <c r="AC18" s="77">
        <f>P18-D18</f>
        <v>163</v>
      </c>
      <c r="AD18" s="77">
        <f>Q18-E18</f>
        <v>173</v>
      </c>
      <c r="AE18" s="77">
        <f>R18-F18</f>
        <v>170</v>
      </c>
      <c r="AF18" s="77">
        <f>S18-G18</f>
        <v>189</v>
      </c>
      <c r="AG18" s="77">
        <f>T18-H18</f>
        <v>181</v>
      </c>
      <c r="AH18" s="77">
        <f>U18-I18</f>
        <v>169</v>
      </c>
      <c r="AI18" s="77">
        <f>V18-J18</f>
        <v>152</v>
      </c>
      <c r="AJ18" s="77">
        <f>W18-K18</f>
        <v>126</v>
      </c>
      <c r="AK18" s="77">
        <f>X18-L18</f>
        <v>121</v>
      </c>
      <c r="AL18" s="77">
        <f>Y18-M18</f>
        <v>95</v>
      </c>
      <c r="AM18" s="77">
        <f>Z18-N18</f>
        <v>88</v>
      </c>
      <c r="AN18" s="79"/>
      <c r="AO18" s="76">
        <f>IF(ISERROR(GETPIVOTDATA("VALUE",'CRS WK pvt'!$I$2,"DT_FILE",AO$8,"CD_CO",AO$6,"TRIM_CAT",TRIM(B18),"TRIM_LINE",A9))=TRUE,0,GETPIVOTDATA("VALUE",'CRS WK pvt'!$I$2,"DT_FILE",AO$8,"CD_CO",AO$6,"TRIM_CAT",TRIM(B18),"TRIM_LINE",A9))</f>
        <v>0</v>
      </c>
    </row>
    <row r="19" spans="1:41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O19" si="0">SUM(D10:D18)</f>
        <v>712068</v>
      </c>
      <c r="E19" s="82">
        <f t="shared" si="0"/>
        <v>711447</v>
      </c>
      <c r="F19" s="82">
        <f t="shared" si="0"/>
        <v>711701</v>
      </c>
      <c r="G19" s="82">
        <f t="shared" si="0"/>
        <v>712258</v>
      </c>
      <c r="H19" s="82">
        <f t="shared" si="0"/>
        <v>710484</v>
      </c>
      <c r="I19" s="82">
        <f t="shared" si="0"/>
        <v>714938</v>
      </c>
      <c r="J19" s="82">
        <f t="shared" si="0"/>
        <v>718016</v>
      </c>
      <c r="K19" s="82">
        <f t="shared" si="0"/>
        <v>721608</v>
      </c>
      <c r="L19" s="82">
        <f t="shared" si="0"/>
        <v>722985</v>
      </c>
      <c r="M19" s="82">
        <f t="shared" si="0"/>
        <v>723509</v>
      </c>
      <c r="N19" s="83">
        <f t="shared" si="0"/>
        <v>723611</v>
      </c>
      <c r="O19" s="81">
        <f t="shared" si="0"/>
        <v>722994</v>
      </c>
      <c r="P19" s="82">
        <f t="shared" si="0"/>
        <v>721852</v>
      </c>
      <c r="Q19" s="82">
        <f t="shared" si="0"/>
        <v>721348</v>
      </c>
      <c r="R19" s="82">
        <f t="shared" si="0"/>
        <v>720766</v>
      </c>
      <c r="S19" s="82">
        <f t="shared" si="0"/>
        <v>719709</v>
      </c>
      <c r="T19" s="82">
        <f t="shared" si="0"/>
        <v>718712</v>
      </c>
      <c r="U19" s="82">
        <f t="shared" si="0"/>
        <v>717020</v>
      </c>
      <c r="V19" s="82">
        <f t="shared" si="0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83"/>
      <c r="AB19" s="84">
        <f t="shared" si="0"/>
        <v>11277</v>
      </c>
      <c r="AC19" s="85">
        <f t="shared" ref="AC19:AD19" si="1">SUM(AC10:AC18)</f>
        <v>9784</v>
      </c>
      <c r="AD19" s="85">
        <f t="shared" si="1"/>
        <v>9901</v>
      </c>
      <c r="AE19" s="85">
        <f t="shared" ref="AE19:AF19" si="2">SUM(AE10:AE18)</f>
        <v>9065</v>
      </c>
      <c r="AF19" s="85">
        <f t="shared" si="2"/>
        <v>7451</v>
      </c>
      <c r="AG19" s="85">
        <f t="shared" ref="AG19:AH19" si="3">SUM(AG10:AG18)</f>
        <v>8228</v>
      </c>
      <c r="AH19" s="85">
        <f t="shared" si="3"/>
        <v>2082</v>
      </c>
      <c r="AI19" s="85">
        <f t="shared" ref="AI19:AJ19" si="4">SUM(AI10:AI18)</f>
        <v>2743</v>
      </c>
      <c r="AJ19" s="85">
        <f t="shared" si="4"/>
        <v>2355</v>
      </c>
      <c r="AK19" s="85">
        <f t="shared" ref="AK19:AL19" si="5">SUM(AK10:AK18)</f>
        <v>3714</v>
      </c>
      <c r="AL19" s="85">
        <f t="shared" si="5"/>
        <v>5576</v>
      </c>
      <c r="AM19" s="85">
        <f t="shared" ref="AM19" si="6">SUM(AM10:AM18)</f>
        <v>6466</v>
      </c>
      <c r="AN19" s="86"/>
      <c r="AO19" s="84">
        <f t="shared" ref="AO19" si="7">SUM(AO10:AO18)</f>
        <v>17167</v>
      </c>
    </row>
    <row r="20" spans="1:41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91"/>
      <c r="AB20" s="92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4"/>
      <c r="AO20" s="92"/>
    </row>
    <row r="21" spans="1:41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97"/>
      <c r="AB21" s="98">
        <f>O21-C21</f>
        <v>4812</v>
      </c>
      <c r="AC21" s="99">
        <f>P21-D21</f>
        <v>1911</v>
      </c>
      <c r="AD21" s="99">
        <f>Q21-E21</f>
        <v>-1333</v>
      </c>
      <c r="AE21" s="99">
        <f>R21-F21</f>
        <v>6996</v>
      </c>
      <c r="AF21" s="99">
        <f>S21-G21</f>
        <v>-74</v>
      </c>
      <c r="AG21" s="99">
        <f>T21-H21</f>
        <v>1770</v>
      </c>
      <c r="AH21" s="99">
        <f>U21-I21</f>
        <v>1181</v>
      </c>
      <c r="AI21" s="99">
        <f>V21-J21</f>
        <v>9453</v>
      </c>
      <c r="AJ21" s="99">
        <f>W21-K21</f>
        <v>4922</v>
      </c>
      <c r="AK21" s="99">
        <f>X21-L21</f>
        <v>574</v>
      </c>
      <c r="AL21" s="99">
        <f>Y21-M21</f>
        <v>-279</v>
      </c>
      <c r="AM21" s="99">
        <f>Z21-N21</f>
        <v>-4231</v>
      </c>
      <c r="AN21" s="100"/>
      <c r="AO21" s="76">
        <f>IF(ISERROR(GETPIVOTDATA("VALUE",'CRS WK pvt'!$I$2,"DT_FILE",AO$8,"CD_CO",AO$6,"TRIM_CAT",TRIM(B21),"TRIM_LINE",A20))=TRUE,0,GETPIVOTDATA("VALUE",'CRS WK pvt'!$I$2,"DT_FILE",AO$8,"CD_CO",AO$6,"TRIM_CAT",TRIM(B21),"TRIM_LINE",A20))</f>
        <v>0</v>
      </c>
    </row>
    <row r="22" spans="1:41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97558</v>
      </c>
      <c r="AA22" s="97"/>
      <c r="AB22" s="98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100"/>
      <c r="AO22" s="76"/>
    </row>
    <row r="23" spans="1:41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f>AO23</f>
        <v>2684</v>
      </c>
      <c r="AA23" s="97"/>
      <c r="AB23" s="98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100"/>
      <c r="AO23" s="76">
        <f>GETPIVOTDATA("VALUE",'CRS ESCO pvt'!$I$3,"DATE_FILE",$AO$8,"COMPANY",$AO$6,"TRIM_CAT","Resdiential-ESCO","TRIM_LINE",A20)</f>
        <v>2684</v>
      </c>
    </row>
    <row r="24" spans="1:41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97"/>
      <c r="AB24" s="98">
        <f>O24-C24</f>
        <v>121</v>
      </c>
      <c r="AC24" s="99">
        <f>P24-D24</f>
        <v>-21</v>
      </c>
      <c r="AD24" s="99">
        <f>Q24-E24</f>
        <v>-1983</v>
      </c>
      <c r="AE24" s="99">
        <f>R24-F24</f>
        <v>112</v>
      </c>
      <c r="AF24" s="99">
        <f>S24-G24</f>
        <v>1097</v>
      </c>
      <c r="AG24" s="99">
        <f>T24-H24</f>
        <v>1128</v>
      </c>
      <c r="AH24" s="99">
        <f>U24-I24</f>
        <v>1386</v>
      </c>
      <c r="AI24" s="99">
        <f>V24-J24</f>
        <v>2470</v>
      </c>
      <c r="AJ24" s="99">
        <f>W24-K24</f>
        <v>3128</v>
      </c>
      <c r="AK24" s="99">
        <f>X24-L24</f>
        <v>3185</v>
      </c>
      <c r="AL24" s="99">
        <f>Y24-M24</f>
        <v>2381</v>
      </c>
      <c r="AM24" s="99">
        <f>Z24-N24</f>
        <v>3902</v>
      </c>
      <c r="AN24" s="100"/>
      <c r="AO24" s="76">
        <f>IF(ISERROR(GETPIVOTDATA("VALUE",'CRS WK pvt'!$I$2,"DT_FILE",AO$8,"CD_CO",AO$6,"TRIM_CAT",TRIM(B24),"TRIM_LINE",A20))=TRUE,0,GETPIVOTDATA("VALUE",'CRS WK pvt'!$I$2,"DT_FILE",AO$8,"CD_CO",AO$6,"TRIM_CAT",TRIM(B24),"TRIM_LINE",A20))</f>
        <v>0</v>
      </c>
    </row>
    <row r="25" spans="1:41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25762</v>
      </c>
      <c r="AA25" s="97"/>
      <c r="AB25" s="98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100"/>
      <c r="AO25" s="76"/>
    </row>
    <row r="26" spans="1:41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f>AO26</f>
        <v>909</v>
      </c>
      <c r="AA26" s="97"/>
      <c r="AB26" s="98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100"/>
      <c r="AO26" s="76">
        <f>GETPIVOTDATA("VALUE",'CRS ESCO pvt'!$I$3,"DATE_FILE",$AO$8,"COMPANY",$AO$6,"TRIM_CAT","Low Income Resdiential-ESCO","TRIM_LINE",A20)</f>
        <v>909</v>
      </c>
    </row>
    <row r="27" spans="1:41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97"/>
      <c r="AB27" s="98">
        <f>O27-C27</f>
        <v>446</v>
      </c>
      <c r="AC27" s="99">
        <f>P27-D27</f>
        <v>1738</v>
      </c>
      <c r="AD27" s="99">
        <f>Q27-E27</f>
        <v>1971</v>
      </c>
      <c r="AE27" s="99">
        <f>R27-F27</f>
        <v>2169</v>
      </c>
      <c r="AF27" s="99">
        <f>S27-G27</f>
        <v>1076</v>
      </c>
      <c r="AG27" s="99">
        <f>T27-H27</f>
        <v>1119</v>
      </c>
      <c r="AH27" s="99">
        <f>U27-I27</f>
        <v>842</v>
      </c>
      <c r="AI27" s="99">
        <f>V27-J27</f>
        <v>1435</v>
      </c>
      <c r="AJ27" s="99">
        <f>W27-K27</f>
        <v>1172</v>
      </c>
      <c r="AK27" s="99">
        <f>X27-L27</f>
        <v>249</v>
      </c>
      <c r="AL27" s="99">
        <f>Y27-M27</f>
        <v>1138</v>
      </c>
      <c r="AM27" s="99">
        <f>Z27-N27</f>
        <v>327</v>
      </c>
      <c r="AN27" s="100"/>
      <c r="AO27" s="76">
        <f>IF(ISERROR(GETPIVOTDATA("VALUE",'CRS WK pvt'!$I$2,"DT_FILE",AO$8,"CD_CO",AO$6,"TRIM_CAT",TRIM(B27),"TRIM_LINE",A20))=TRUE,0,GETPIVOTDATA("VALUE",'CRS WK pvt'!$I$2,"DT_FILE",AO$8,"CD_CO",AO$6,"TRIM_CAT",TRIM(B27),"TRIM_LINE",A20))</f>
        <v>0</v>
      </c>
    </row>
    <row r="28" spans="1:41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97"/>
      <c r="AB28" s="98">
        <f>O28-C28</f>
        <v>76</v>
      </c>
      <c r="AC28" s="99">
        <f>P28-D28</f>
        <v>777</v>
      </c>
      <c r="AD28" s="99">
        <f>Q28-E28</f>
        <v>753</v>
      </c>
      <c r="AE28" s="99">
        <f>R28-F28</f>
        <v>810</v>
      </c>
      <c r="AF28" s="99">
        <f>S28-G28</f>
        <v>419</v>
      </c>
      <c r="AG28" s="99">
        <f>T28-H28</f>
        <v>391</v>
      </c>
      <c r="AH28" s="99">
        <f>U28-I28</f>
        <v>332</v>
      </c>
      <c r="AI28" s="99">
        <f>V28-J28</f>
        <v>535</v>
      </c>
      <c r="AJ28" s="99">
        <f>W28-K28</f>
        <v>472</v>
      </c>
      <c r="AK28" s="99">
        <f>X28-L28</f>
        <v>225</v>
      </c>
      <c r="AL28" s="99">
        <f>Y28-M28</f>
        <v>771</v>
      </c>
      <c r="AM28" s="99">
        <f>Z28-N28</f>
        <v>473</v>
      </c>
      <c r="AN28" s="100"/>
      <c r="AO28" s="76">
        <f>IF(ISERROR(GETPIVOTDATA("VALUE",'CRS WK pvt'!$I$2,"DT_FILE",AO$8,"CD_CO",AO$6,"TRIM_CAT",TRIM(B28),"TRIM_LINE",A20))=TRUE,0,GETPIVOTDATA("VALUE",'CRS WK pvt'!$I$2,"DT_FILE",AO$8,"CD_CO",AO$6,"TRIM_CAT",TRIM(B28),"TRIM_LINE",A20))</f>
        <v>0</v>
      </c>
    </row>
    <row r="29" spans="1:41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97"/>
      <c r="AB29" s="98">
        <f>O29-C29</f>
        <v>-43</v>
      </c>
      <c r="AC29" s="99">
        <f>P29-D29</f>
        <v>667</v>
      </c>
      <c r="AD29" s="99">
        <f>Q29-E29</f>
        <v>774</v>
      </c>
      <c r="AE29" s="99">
        <f>R29-F29</f>
        <v>810</v>
      </c>
      <c r="AF29" s="99">
        <f>S29-G29</f>
        <v>394</v>
      </c>
      <c r="AG29" s="99">
        <f>T29-H29</f>
        <v>607</v>
      </c>
      <c r="AH29" s="99">
        <f>U29-I29</f>
        <v>525</v>
      </c>
      <c r="AI29" s="99">
        <f>V29-J29</f>
        <v>545</v>
      </c>
      <c r="AJ29" s="99">
        <f>W29-K29</f>
        <v>435</v>
      </c>
      <c r="AK29" s="99">
        <f>X29-L29</f>
        <v>211</v>
      </c>
      <c r="AL29" s="99">
        <f>Y29-M29</f>
        <v>701</v>
      </c>
      <c r="AM29" s="99">
        <f>Z29-N29</f>
        <v>283</v>
      </c>
      <c r="AN29" s="100"/>
      <c r="AO29" s="76">
        <f>IF(ISERROR(GETPIVOTDATA("VALUE",'CRS WK pvt'!$I$2,"DT_FILE",AO$8,"CD_CO",AO$6,"TRIM_CAT",TRIM(B29),"TRIM_LINE",A20))=TRUE,0,GETPIVOTDATA("VALUE",'CRS WK pvt'!$I$2,"DT_FILE",AO$8,"CD_CO",AO$6,"TRIM_CAT",TRIM(B29),"TRIM_LINE",A20))</f>
        <v>0</v>
      </c>
    </row>
    <row r="30" spans="1:41" s="87" customFormat="1" x14ac:dyDescent="0.35">
      <c r="A30" s="173"/>
      <c r="B30" s="72" t="s">
        <v>42</v>
      </c>
      <c r="C30" s="159">
        <f t="shared" ref="C30:V30" si="8">SUM(C21:C29)</f>
        <v>139963</v>
      </c>
      <c r="D30" s="160">
        <f t="shared" si="8"/>
        <v>145089</v>
      </c>
      <c r="E30" s="160">
        <f t="shared" si="8"/>
        <v>146077</v>
      </c>
      <c r="F30" s="160">
        <f t="shared" si="8"/>
        <v>135049</v>
      </c>
      <c r="G30" s="160">
        <f t="shared" si="8"/>
        <v>139694</v>
      </c>
      <c r="H30" s="160">
        <f t="shared" si="8"/>
        <v>135671</v>
      </c>
      <c r="I30" s="160">
        <f t="shared" si="8"/>
        <v>132156</v>
      </c>
      <c r="J30" s="160">
        <f t="shared" si="8"/>
        <v>125911</v>
      </c>
      <c r="K30" s="160">
        <f t="shared" si="8"/>
        <v>134395</v>
      </c>
      <c r="L30" s="160">
        <f t="shared" si="8"/>
        <v>136611</v>
      </c>
      <c r="M30" s="160">
        <f t="shared" si="8"/>
        <v>132665</v>
      </c>
      <c r="N30" s="161">
        <f t="shared" si="8"/>
        <v>137649</v>
      </c>
      <c r="O30" s="159">
        <f t="shared" si="8"/>
        <v>145375</v>
      </c>
      <c r="P30" s="160">
        <f t="shared" si="8"/>
        <v>150161</v>
      </c>
      <c r="Q30" s="160">
        <f t="shared" si="8"/>
        <v>146259</v>
      </c>
      <c r="R30" s="160">
        <f t="shared" si="8"/>
        <v>145946</v>
      </c>
      <c r="S30" s="160">
        <f t="shared" si="8"/>
        <v>142606</v>
      </c>
      <c r="T30" s="160">
        <f t="shared" si="8"/>
        <v>140686</v>
      </c>
      <c r="U30" s="160">
        <f t="shared" si="8"/>
        <v>136422</v>
      </c>
      <c r="V30" s="160">
        <f t="shared" si="8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161"/>
      <c r="AB30" s="101">
        <f>SUM(AB21:AB29)</f>
        <v>5412</v>
      </c>
      <c r="AC30" s="162">
        <f t="shared" ref="AC30:AD30" si="9">SUM(AC21:AC29)</f>
        <v>5072</v>
      </c>
      <c r="AD30" s="162">
        <f t="shared" si="9"/>
        <v>182</v>
      </c>
      <c r="AE30" s="162">
        <f t="shared" ref="AE30:AF30" si="10">SUM(AE21:AE29)</f>
        <v>10897</v>
      </c>
      <c r="AF30" s="162">
        <f t="shared" si="10"/>
        <v>2912</v>
      </c>
      <c r="AG30" s="162">
        <f t="shared" ref="AG30:AH30" si="11">SUM(AG21:AG29)</f>
        <v>5015</v>
      </c>
      <c r="AH30" s="162">
        <f t="shared" si="11"/>
        <v>4266</v>
      </c>
      <c r="AI30" s="162">
        <f t="shared" ref="AI30:AJ30" si="12">SUM(AI21:AI29)</f>
        <v>14438</v>
      </c>
      <c r="AJ30" s="162">
        <f t="shared" si="12"/>
        <v>10129</v>
      </c>
      <c r="AK30" s="162">
        <f t="shared" ref="AK30:AL30" si="13">SUM(AK21:AK29)</f>
        <v>4444</v>
      </c>
      <c r="AL30" s="162">
        <f t="shared" si="13"/>
        <v>4712</v>
      </c>
      <c r="AM30" s="162">
        <f t="shared" ref="AM30" si="14">SUM(AM21:AM29)</f>
        <v>754</v>
      </c>
      <c r="AN30" s="163"/>
      <c r="AO30" s="101">
        <f>SUM(AO21:AO29)</f>
        <v>3593</v>
      </c>
    </row>
    <row r="31" spans="1:41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105"/>
      <c r="AB31" s="106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8"/>
      <c r="AO31" s="106"/>
    </row>
    <row r="32" spans="1:41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97"/>
      <c r="AB32" s="98">
        <f>O32-C32</f>
        <v>3154</v>
      </c>
      <c r="AC32" s="99">
        <f>P32-D32</f>
        <v>-4999</v>
      </c>
      <c r="AD32" s="99">
        <f>Q32-E32</f>
        <v>-8265</v>
      </c>
      <c r="AE32" s="99">
        <f>R32-F32</f>
        <v>868</v>
      </c>
      <c r="AF32" s="99">
        <f>S32-G32</f>
        <v>-8659</v>
      </c>
      <c r="AG32" s="99">
        <f>T32-H32</f>
        <v>-1629</v>
      </c>
      <c r="AH32" s="99">
        <f>U32-I32</f>
        <v>-5232</v>
      </c>
      <c r="AI32" s="99">
        <f>V32-J32</f>
        <v>379</v>
      </c>
      <c r="AJ32" s="99">
        <f>W32-K32</f>
        <v>-4133</v>
      </c>
      <c r="AK32" s="99">
        <f>X32-L32</f>
        <v>-5775</v>
      </c>
      <c r="AL32" s="99">
        <f>Y32-M32</f>
        <v>-5052</v>
      </c>
      <c r="AM32" s="99">
        <f>Z32-N32</f>
        <v>-4956</v>
      </c>
      <c r="AN32" s="100"/>
      <c r="AO32" s="76">
        <f>IF(ISERROR(GETPIVOTDATA("VALUE",'CRS WK pvt'!$I$2,"DT_FILE",AO$8,"CD_CO",AO$6,"TRIM_CAT",TRIM(B32),"TRIM_LINE",A31))=TRUE,0,GETPIVOTDATA("VALUE",'CRS WK pvt'!$I$2,"DT_FILE",AO$8,"CD_CO",AO$6,"TRIM_CAT",TRIM(B32),"TRIM_LINE",A31))</f>
        <v>0</v>
      </c>
    </row>
    <row r="33" spans="1:41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37790</v>
      </c>
      <c r="AA33" s="97"/>
      <c r="AB33" s="98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100"/>
      <c r="AO33" s="76"/>
    </row>
    <row r="34" spans="1:41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f>AO34</f>
        <v>1199</v>
      </c>
      <c r="AA34" s="97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100"/>
      <c r="AO34" s="76">
        <f>GETPIVOTDATA("VALUE",'CRS ESCO pvt'!$I$3,"DATE_FILE",$AO$8,"COMPANY",$AO$6,"TRIM_CAT","Resdiential-ESCO","TRIM_LINE",A31)</f>
        <v>1199</v>
      </c>
    </row>
    <row r="35" spans="1:41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97"/>
      <c r="AB35" s="98">
        <f>O35-C35</f>
        <v>-290</v>
      </c>
      <c r="AC35" s="99">
        <f>P35-D35</f>
        <v>-842</v>
      </c>
      <c r="AD35" s="99">
        <f>Q35-E35</f>
        <v>-2352</v>
      </c>
      <c r="AE35" s="99">
        <f>R35-F35</f>
        <v>242</v>
      </c>
      <c r="AF35" s="99">
        <f>S35-G35</f>
        <v>-797</v>
      </c>
      <c r="AG35" s="99">
        <f>T35-H35</f>
        <v>58</v>
      </c>
      <c r="AH35" s="99">
        <f>U35-I35</f>
        <v>-465</v>
      </c>
      <c r="AI35" s="99">
        <f>V35-J35</f>
        <v>75</v>
      </c>
      <c r="AJ35" s="99">
        <f>W35-K35</f>
        <v>-8</v>
      </c>
      <c r="AK35" s="99">
        <f>X35-L35</f>
        <v>19</v>
      </c>
      <c r="AL35" s="99">
        <f>Y35-M35</f>
        <v>-399</v>
      </c>
      <c r="AM35" s="99">
        <f>Z35-N35</f>
        <v>1101</v>
      </c>
      <c r="AN35" s="100"/>
      <c r="AO35" s="76">
        <f>IF(ISERROR(GETPIVOTDATA("VALUE",'CRS WK pvt'!$I$2,"DT_FILE",AO$8,"CD_CO",AO$6,"TRIM_CAT",TRIM(B35),"TRIM_LINE",A31))=TRUE,0,GETPIVOTDATA("VALUE",'CRS WK pvt'!$I$2,"DT_FILE",AO$8,"CD_CO",AO$6,"TRIM_CAT",TRIM(B35),"TRIM_LINE",A31))</f>
        <v>0</v>
      </c>
    </row>
    <row r="36" spans="1:41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5179</v>
      </c>
      <c r="AA36" s="97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100"/>
      <c r="AO36" s="76"/>
    </row>
    <row r="37" spans="1:41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f>AO37</f>
        <v>303</v>
      </c>
      <c r="AA37" s="97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100"/>
      <c r="AO37" s="76">
        <f>GETPIVOTDATA("VALUE",'CRS ESCO pvt'!$I$3,"DATE_FILE",$AO$8,"COMPANY",$AO$6,"TRIM_CAT","Low Income Resdiential-ESCO","TRIM_LINE",A31)</f>
        <v>303</v>
      </c>
    </row>
    <row r="38" spans="1:41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97"/>
      <c r="AB38" s="98">
        <f>O38-C38</f>
        <v>68</v>
      </c>
      <c r="AC38" s="99">
        <f>P38-D38</f>
        <v>494</v>
      </c>
      <c r="AD38" s="99">
        <f>Q38-E38</f>
        <v>371</v>
      </c>
      <c r="AE38" s="99">
        <f>R38-F38</f>
        <v>806</v>
      </c>
      <c r="AF38" s="99">
        <f>S38-G38</f>
        <v>-206</v>
      </c>
      <c r="AG38" s="99">
        <f>T38-H38</f>
        <v>122</v>
      </c>
      <c r="AH38" s="99">
        <f>U38-I38</f>
        <v>-206</v>
      </c>
      <c r="AI38" s="99">
        <f>V38-J38</f>
        <v>403</v>
      </c>
      <c r="AJ38" s="99">
        <f>W38-K38</f>
        <v>208</v>
      </c>
      <c r="AK38" s="99">
        <f>X38-L38</f>
        <v>-396</v>
      </c>
      <c r="AL38" s="99">
        <f>Y38-M38</f>
        <v>575</v>
      </c>
      <c r="AM38" s="99">
        <f>Z38-N38</f>
        <v>152</v>
      </c>
      <c r="AN38" s="100"/>
      <c r="AO38" s="76">
        <f>IF(ISERROR(GETPIVOTDATA("VALUE",'CRS WK pvt'!$I$2,"DT_FILE",AO$8,"CD_CO",AO$6,"TRIM_CAT",TRIM(B38),"TRIM_LINE",A31))=TRUE,0,GETPIVOTDATA("VALUE",'CRS WK pvt'!$I$2,"DT_FILE",AO$8,"CD_CO",AO$6,"TRIM_CAT",TRIM(B38),"TRIM_LINE",A31))</f>
        <v>0</v>
      </c>
    </row>
    <row r="39" spans="1:41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97"/>
      <c r="AB39" s="98">
        <f>O39-C39</f>
        <v>7</v>
      </c>
      <c r="AC39" s="99">
        <f>P39-D39</f>
        <v>384</v>
      </c>
      <c r="AD39" s="99">
        <f>Q39-E39</f>
        <v>118</v>
      </c>
      <c r="AE39" s="99">
        <f>R39-F39</f>
        <v>245</v>
      </c>
      <c r="AF39" s="99">
        <f>S39-G39</f>
        <v>-14</v>
      </c>
      <c r="AG39" s="99">
        <f>T39-H39</f>
        <v>43</v>
      </c>
      <c r="AH39" s="99">
        <f>U39-I39</f>
        <v>-81</v>
      </c>
      <c r="AI39" s="99">
        <f>V39-J39</f>
        <v>100</v>
      </c>
      <c r="AJ39" s="99">
        <f>W39-K39</f>
        <v>140</v>
      </c>
      <c r="AK39" s="99">
        <f>X39-L39</f>
        <v>-26</v>
      </c>
      <c r="AL39" s="99">
        <f>Y39-M39</f>
        <v>457</v>
      </c>
      <c r="AM39" s="99">
        <f>Z39-N39</f>
        <v>209</v>
      </c>
      <c r="AN39" s="100"/>
      <c r="AO39" s="76">
        <f>IF(ISERROR(GETPIVOTDATA("VALUE",'CRS WK pvt'!$I$2,"DT_FILE",AO$8,"CD_CO",AO$6,"TRIM_CAT",TRIM(B39),"TRIM_LINE",A31))=TRUE,0,GETPIVOTDATA("VALUE",'CRS WK pvt'!$I$2,"DT_FILE",AO$8,"CD_CO",AO$6,"TRIM_CAT",TRIM(B39),"TRIM_LINE",A31))</f>
        <v>0</v>
      </c>
    </row>
    <row r="40" spans="1:41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97"/>
      <c r="AB40" s="98">
        <f>O40-C40</f>
        <v>-103</v>
      </c>
      <c r="AC40" s="99">
        <f>P40-D40</f>
        <v>396</v>
      </c>
      <c r="AD40" s="99">
        <f>Q40-E40</f>
        <v>241</v>
      </c>
      <c r="AE40" s="99">
        <f>R40-F40</f>
        <v>266</v>
      </c>
      <c r="AF40" s="99">
        <f>S40-G40</f>
        <v>-44</v>
      </c>
      <c r="AG40" s="99">
        <f>T40-H40</f>
        <v>238</v>
      </c>
      <c r="AH40" s="99">
        <f>U40-I40</f>
        <v>71</v>
      </c>
      <c r="AI40" s="99">
        <f>V40-J40</f>
        <v>92</v>
      </c>
      <c r="AJ40" s="99">
        <f>W40-K40</f>
        <v>131</v>
      </c>
      <c r="AK40" s="99">
        <f>X40-L40</f>
        <v>15</v>
      </c>
      <c r="AL40" s="99">
        <f>Y40-M40</f>
        <v>432</v>
      </c>
      <c r="AM40" s="99">
        <f>Z40-N40</f>
        <v>57</v>
      </c>
      <c r="AN40" s="100"/>
      <c r="AO40" s="76">
        <f>IF(ISERROR(GETPIVOTDATA("VALUE",'CRS WK pvt'!$I$2,"DT_FILE",AO$8,"CD_CO",AO$6,"TRIM_CAT",TRIM(B40),"TRIM_LINE",A31))=TRUE,0,GETPIVOTDATA("VALUE",'CRS WK pvt'!$I$2,"DT_FILE",AO$8,"CD_CO",AO$6,"TRIM_CAT",TRIM(B40),"TRIM_LINE",A31))</f>
        <v>0</v>
      </c>
    </row>
    <row r="41" spans="1:41" s="87" customFormat="1" x14ac:dyDescent="0.35">
      <c r="A41" s="173"/>
      <c r="B41" s="72" t="s">
        <v>42</v>
      </c>
      <c r="C41" s="159">
        <f t="shared" ref="C41:V41" si="15">SUM(C32:C40)</f>
        <v>55242</v>
      </c>
      <c r="D41" s="160">
        <f t="shared" si="15"/>
        <v>55868</v>
      </c>
      <c r="E41" s="160">
        <f t="shared" si="15"/>
        <v>51653</v>
      </c>
      <c r="F41" s="160">
        <f t="shared" si="15"/>
        <v>41009</v>
      </c>
      <c r="G41" s="160">
        <f t="shared" si="15"/>
        <v>47451</v>
      </c>
      <c r="H41" s="160">
        <f t="shared" si="15"/>
        <v>40626</v>
      </c>
      <c r="I41" s="160">
        <f t="shared" si="15"/>
        <v>43831</v>
      </c>
      <c r="J41" s="160">
        <f t="shared" si="15"/>
        <v>41090</v>
      </c>
      <c r="K41" s="160">
        <f t="shared" si="15"/>
        <v>49497</v>
      </c>
      <c r="L41" s="160">
        <f t="shared" si="15"/>
        <v>50953</v>
      </c>
      <c r="M41" s="160">
        <f t="shared" si="15"/>
        <v>51336</v>
      </c>
      <c r="N41" s="161">
        <f t="shared" si="15"/>
        <v>54057</v>
      </c>
      <c r="O41" s="159">
        <f t="shared" si="15"/>
        <v>58078</v>
      </c>
      <c r="P41" s="160">
        <f t="shared" si="15"/>
        <v>51301</v>
      </c>
      <c r="Q41" s="160">
        <f t="shared" si="15"/>
        <v>41766</v>
      </c>
      <c r="R41" s="160">
        <f t="shared" si="15"/>
        <v>43436</v>
      </c>
      <c r="S41" s="160">
        <f t="shared" si="15"/>
        <v>37731</v>
      </c>
      <c r="T41" s="160">
        <f t="shared" si="15"/>
        <v>39458</v>
      </c>
      <c r="U41" s="160">
        <f t="shared" si="15"/>
        <v>37918</v>
      </c>
      <c r="V41" s="160">
        <f t="shared" si="15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229">
        <v>50620</v>
      </c>
      <c r="AA41" s="161"/>
      <c r="AB41" s="101">
        <f>SUM(AB32:AB40)</f>
        <v>2836</v>
      </c>
      <c r="AC41" s="162">
        <f t="shared" ref="AC41:AD41" si="16">SUM(AC32:AC40)</f>
        <v>-4567</v>
      </c>
      <c r="AD41" s="162">
        <f t="shared" si="16"/>
        <v>-9887</v>
      </c>
      <c r="AE41" s="162">
        <f t="shared" ref="AE41:AF41" si="17">SUM(AE32:AE40)</f>
        <v>2427</v>
      </c>
      <c r="AF41" s="162">
        <f t="shared" si="17"/>
        <v>-9720</v>
      </c>
      <c r="AG41" s="162">
        <f t="shared" ref="AG41:AH41" si="18">SUM(AG32:AG40)</f>
        <v>-1168</v>
      </c>
      <c r="AH41" s="162">
        <f t="shared" si="18"/>
        <v>-5913</v>
      </c>
      <c r="AI41" s="162">
        <f t="shared" ref="AI41:AJ41" si="19">SUM(AI32:AI40)</f>
        <v>1049</v>
      </c>
      <c r="AJ41" s="162">
        <f t="shared" si="19"/>
        <v>-3662</v>
      </c>
      <c r="AK41" s="162">
        <f t="shared" ref="AK41:AL41" si="20">SUM(AK32:AK40)</f>
        <v>-6163</v>
      </c>
      <c r="AL41" s="162">
        <f t="shared" si="20"/>
        <v>-3987</v>
      </c>
      <c r="AM41" s="162">
        <f t="shared" ref="AM41" si="21">SUM(AM32:AM40)</f>
        <v>-3437</v>
      </c>
      <c r="AN41" s="163"/>
      <c r="AO41" s="101">
        <f>SUM(AO32:AO40)</f>
        <v>1502</v>
      </c>
    </row>
    <row r="42" spans="1:41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105"/>
      <c r="AB42" s="106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8"/>
      <c r="AO42" s="106"/>
    </row>
    <row r="43" spans="1:41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97"/>
      <c r="AB43" s="98">
        <f>O43-C43</f>
        <v>1247</v>
      </c>
      <c r="AC43" s="99">
        <f>P43-D43</f>
        <v>1492</v>
      </c>
      <c r="AD43" s="99">
        <f>Q43-E43</f>
        <v>-3004</v>
      </c>
      <c r="AE43" s="99">
        <f>R43-F43</f>
        <v>-3609</v>
      </c>
      <c r="AF43" s="99">
        <f>S43-G43</f>
        <v>-653</v>
      </c>
      <c r="AG43" s="99">
        <f>T43-H43</f>
        <v>-5720</v>
      </c>
      <c r="AH43" s="99">
        <f>U43-I43</f>
        <v>-1542</v>
      </c>
      <c r="AI43" s="99">
        <f>V43-J43</f>
        <v>-863</v>
      </c>
      <c r="AJ43" s="99">
        <f>W43-K43</f>
        <v>-447</v>
      </c>
      <c r="AK43" s="99">
        <f>X43-L43</f>
        <v>-3201</v>
      </c>
      <c r="AL43" s="99">
        <f>Y43-M43</f>
        <v>-3381</v>
      </c>
      <c r="AM43" s="99">
        <f>Z43-N43</f>
        <v>-6819</v>
      </c>
      <c r="AN43" s="100"/>
      <c r="AO43" s="76">
        <f>IF(ISERROR(GETPIVOTDATA("VALUE",'CRS WK pvt'!$I$2,"DT_FILE",AO$8,"CD_CO",AO$6,"TRIM_CAT",TRIM(B43),"TRIM_LINE",A42))=TRUE,0,GETPIVOTDATA("VALUE",'CRS WK pvt'!$I$2,"DT_FILE",AO$8,"CD_CO",AO$6,"TRIM_CAT",TRIM(B43),"TRIM_LINE",A42))</f>
        <v>0</v>
      </c>
    </row>
    <row r="44" spans="1:41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12975</v>
      </c>
      <c r="AA44" s="97"/>
      <c r="AB44" s="98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100"/>
      <c r="AO44" s="76"/>
    </row>
    <row r="45" spans="1:41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f>AO45</f>
        <v>357</v>
      </c>
      <c r="AA45" s="97"/>
      <c r="AB45" s="98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100"/>
      <c r="AO45" s="76">
        <f>GETPIVOTDATA("VALUE",'CRS ESCO pvt'!$I$3,"DATE_FILE",$AO$8,"COMPANY",$AO$6,"TRIM_CAT","Resdiential-ESCO","TRIM_LINE",A42)</f>
        <v>357</v>
      </c>
    </row>
    <row r="46" spans="1:41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97"/>
      <c r="AB46" s="98">
        <f>O46-C46</f>
        <v>-183</v>
      </c>
      <c r="AC46" s="99">
        <f>P46-D46</f>
        <v>-355</v>
      </c>
      <c r="AD46" s="99">
        <f>Q46-E46</f>
        <v>-957</v>
      </c>
      <c r="AE46" s="99">
        <f>R46-F46</f>
        <v>-1271</v>
      </c>
      <c r="AF46" s="99">
        <f>S46-G46</f>
        <v>-185</v>
      </c>
      <c r="AG46" s="99">
        <f>T46-H46</f>
        <v>-723</v>
      </c>
      <c r="AH46" s="99">
        <f>U46-I46</f>
        <v>-108</v>
      </c>
      <c r="AI46" s="99">
        <f>V46-J46</f>
        <v>-142</v>
      </c>
      <c r="AJ46" s="99">
        <f>W46-K46</f>
        <v>-56</v>
      </c>
      <c r="AK46" s="99">
        <f>X46-L46</f>
        <v>-275</v>
      </c>
      <c r="AL46" s="99">
        <f>Y46-M46</f>
        <v>-410</v>
      </c>
      <c r="AM46" s="99">
        <f>Z46-N46</f>
        <v>-705</v>
      </c>
      <c r="AN46" s="100"/>
      <c r="AO46" s="76">
        <f>IF(ISERROR(GETPIVOTDATA("VALUE",'CRS WK pvt'!$I$2,"DT_FILE",AO$8,"CD_CO",AO$6,"TRIM_CAT",TRIM(B46),"TRIM_LINE",A42))=TRUE,0,GETPIVOTDATA("VALUE",'CRS WK pvt'!$I$2,"DT_FILE",AO$8,"CD_CO",AO$6,"TRIM_CAT",TRIM(B46),"TRIM_LINE",A42))</f>
        <v>0</v>
      </c>
    </row>
    <row r="47" spans="1:41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2266</v>
      </c>
      <c r="AA47" s="97"/>
      <c r="AB47" s="98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100"/>
      <c r="AO47" s="76"/>
    </row>
    <row r="48" spans="1:41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f>AO48</f>
        <v>114</v>
      </c>
      <c r="AA48" s="97"/>
      <c r="AB48" s="98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100"/>
      <c r="AO48" s="76">
        <f>GETPIVOTDATA("VALUE",'CRS ESCO pvt'!$I$3,"DATE_FILE",$AO$8,"COMPANY",$AO$6,"TRIM_CAT","Low Income Resdiential-ESCO","TRIM_LINE",A42)</f>
        <v>114</v>
      </c>
    </row>
    <row r="49" spans="1:41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97"/>
      <c r="AB49" s="98">
        <f>O49-C49</f>
        <v>73</v>
      </c>
      <c r="AC49" s="99">
        <f>P49-D49</f>
        <v>276</v>
      </c>
      <c r="AD49" s="99">
        <f>Q49-E49</f>
        <v>203</v>
      </c>
      <c r="AE49" s="99">
        <f>R49-F49</f>
        <v>-23</v>
      </c>
      <c r="AF49" s="99">
        <f>S49-G49</f>
        <v>8</v>
      </c>
      <c r="AG49" s="99">
        <f>T49-H49</f>
        <v>-244</v>
      </c>
      <c r="AH49" s="99">
        <f>U49-I49</f>
        <v>23</v>
      </c>
      <c r="AI49" s="99">
        <f>V49-J49</f>
        <v>29</v>
      </c>
      <c r="AJ49" s="99">
        <f>W49-K49</f>
        <v>44</v>
      </c>
      <c r="AK49" s="99">
        <f>X49-L49</f>
        <v>-204</v>
      </c>
      <c r="AL49" s="99">
        <f>Y49-M49</f>
        <v>-169</v>
      </c>
      <c r="AM49" s="99">
        <f>Z49-N49</f>
        <v>-398</v>
      </c>
      <c r="AN49" s="100"/>
      <c r="AO49" s="76">
        <f>IF(ISERROR(GETPIVOTDATA("VALUE",'CRS WK pvt'!$I$2,"DT_FILE",AO$8,"CD_CO",AO$6,"TRIM_CAT",TRIM(B49),"TRIM_LINE",A42))=TRUE,0,GETPIVOTDATA("VALUE",'CRS WK pvt'!$I$2,"DT_FILE",AO$8,"CD_CO",AO$6,"TRIM_CAT",TRIM(B49),"TRIM_LINE",A42))</f>
        <v>0</v>
      </c>
    </row>
    <row r="50" spans="1:41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97"/>
      <c r="AB50" s="98">
        <f>O50-C50</f>
        <v>29</v>
      </c>
      <c r="AC50" s="99">
        <f>P50-D50</f>
        <v>143</v>
      </c>
      <c r="AD50" s="99">
        <f>Q50-E50</f>
        <v>255</v>
      </c>
      <c r="AE50" s="99">
        <f>R50-F50</f>
        <v>67</v>
      </c>
      <c r="AF50" s="99">
        <f>S50-G50</f>
        <v>-21</v>
      </c>
      <c r="AG50" s="99">
        <f>T50-H50</f>
        <v>-96</v>
      </c>
      <c r="AH50" s="99">
        <f>U50-I50</f>
        <v>16</v>
      </c>
      <c r="AI50" s="99">
        <f>V50-J50</f>
        <v>49</v>
      </c>
      <c r="AJ50" s="99">
        <f>W50-K50</f>
        <v>-27</v>
      </c>
      <c r="AK50" s="99">
        <f>X50-L50</f>
        <v>-47</v>
      </c>
      <c r="AL50" s="99">
        <f>Y50-M50</f>
        <v>50</v>
      </c>
      <c r="AM50" s="99">
        <f>Z50-N50</f>
        <v>-11</v>
      </c>
      <c r="AN50" s="100"/>
      <c r="AO50" s="76">
        <f>IF(ISERROR(GETPIVOTDATA("VALUE",'CRS WK pvt'!$I$2,"DT_FILE",AO$8,"CD_CO",AO$6,"TRIM_CAT",TRIM(B50),"TRIM_LINE",A42))=TRUE,0,GETPIVOTDATA("VALUE",'CRS WK pvt'!$I$2,"DT_FILE",AO$8,"CD_CO",AO$6,"TRIM_CAT",TRIM(B50),"TRIM_LINE",A42))</f>
        <v>0</v>
      </c>
    </row>
    <row r="51" spans="1:41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97"/>
      <c r="AB51" s="98">
        <f>O51-C51</f>
        <v>10</v>
      </c>
      <c r="AC51" s="99">
        <f>P51-D51</f>
        <v>126</v>
      </c>
      <c r="AD51" s="99">
        <f>Q51-E51</f>
        <v>191</v>
      </c>
      <c r="AE51" s="99">
        <f>R51-F51</f>
        <v>156</v>
      </c>
      <c r="AF51" s="99">
        <f>S51-G51</f>
        <v>78</v>
      </c>
      <c r="AG51" s="99">
        <f>T51-H51</f>
        <v>9</v>
      </c>
      <c r="AH51" s="99">
        <f>U51-I51</f>
        <v>154</v>
      </c>
      <c r="AI51" s="99">
        <f>V51-J51</f>
        <v>163</v>
      </c>
      <c r="AJ51" s="99">
        <f>W51-K51</f>
        <v>58</v>
      </c>
      <c r="AK51" s="99">
        <f>X51-L51</f>
        <v>-9</v>
      </c>
      <c r="AL51" s="99">
        <f>Y51-M51</f>
        <v>80</v>
      </c>
      <c r="AM51" s="99">
        <f>Z51-N51</f>
        <v>72</v>
      </c>
      <c r="AN51" s="100"/>
      <c r="AO51" s="76">
        <f>IF(ISERROR(GETPIVOTDATA("VALUE",'CRS WK pvt'!$I$2,"DT_FILE",AO$8,"CD_CO",AO$6,"TRIM_CAT",TRIM(B51),"TRIM_LINE",A42))=TRUE,0,GETPIVOTDATA("VALUE",'CRS WK pvt'!$I$2,"DT_FILE",AO$8,"CD_CO",AO$6,"TRIM_CAT",TRIM(B51),"TRIM_LINE",A42))</f>
        <v>0</v>
      </c>
    </row>
    <row r="52" spans="1:41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22">SUM(D43:D51)</f>
        <v>27778</v>
      </c>
      <c r="E52" s="160">
        <f t="shared" si="22"/>
        <v>29433</v>
      </c>
      <c r="F52" s="160">
        <f t="shared" si="22"/>
        <v>25379</v>
      </c>
      <c r="G52" s="160">
        <f t="shared" si="22"/>
        <v>21174</v>
      </c>
      <c r="H52" s="160">
        <f t="shared" si="22"/>
        <v>22792</v>
      </c>
      <c r="I52" s="160">
        <f t="shared" si="22"/>
        <v>17393</v>
      </c>
      <c r="J52" s="160">
        <f t="shared" si="22"/>
        <v>17734</v>
      </c>
      <c r="K52" s="160">
        <f t="shared" si="22"/>
        <v>18666</v>
      </c>
      <c r="L52" s="160">
        <f t="shared" si="22"/>
        <v>20612</v>
      </c>
      <c r="M52" s="160">
        <f t="shared" si="22"/>
        <v>19061</v>
      </c>
      <c r="N52" s="161">
        <f t="shared" si="22"/>
        <v>25376</v>
      </c>
      <c r="O52" s="159">
        <f t="shared" si="22"/>
        <v>24974</v>
      </c>
      <c r="P52" s="160">
        <f t="shared" si="22"/>
        <v>29460</v>
      </c>
      <c r="Q52" s="160">
        <f t="shared" si="22"/>
        <v>26121</v>
      </c>
      <c r="R52" s="160">
        <f t="shared" si="22"/>
        <v>20699</v>
      </c>
      <c r="S52" s="160">
        <f t="shared" si="22"/>
        <v>20401</v>
      </c>
      <c r="T52" s="160">
        <f t="shared" si="22"/>
        <v>16018</v>
      </c>
      <c r="U52" s="160">
        <f t="shared" si="22"/>
        <v>15936</v>
      </c>
      <c r="V52" s="160">
        <f t="shared" si="22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161"/>
      <c r="AB52" s="101">
        <f>SUM(AB43:AB51)</f>
        <v>1176</v>
      </c>
      <c r="AC52" s="162">
        <f t="shared" ref="AC52" si="23">SUM(AC43:AC51)</f>
        <v>1682</v>
      </c>
      <c r="AD52" s="162">
        <f t="shared" ref="AD52:AI52" si="24">SUM(AD43:AD51)</f>
        <v>-3312</v>
      </c>
      <c r="AE52" s="162">
        <f t="shared" si="24"/>
        <v>-4680</v>
      </c>
      <c r="AF52" s="162">
        <f t="shared" si="24"/>
        <v>-773</v>
      </c>
      <c r="AG52" s="162">
        <f t="shared" si="24"/>
        <v>-6774</v>
      </c>
      <c r="AH52" s="162">
        <f t="shared" si="24"/>
        <v>-1457</v>
      </c>
      <c r="AI52" s="162">
        <f t="shared" si="24"/>
        <v>-764</v>
      </c>
      <c r="AJ52" s="162">
        <f t="shared" ref="AJ52:AK52" si="25">SUM(AJ43:AJ51)</f>
        <v>-428</v>
      </c>
      <c r="AK52" s="162">
        <f t="shared" si="25"/>
        <v>-3736</v>
      </c>
      <c r="AL52" s="162">
        <f t="shared" ref="AL52:AM52" si="26">SUM(AL43:AL51)</f>
        <v>-3830</v>
      </c>
      <c r="AM52" s="162">
        <f t="shared" si="26"/>
        <v>-7861</v>
      </c>
      <c r="AN52" s="163"/>
      <c r="AO52" s="101">
        <f t="shared" ref="AO52" si="27">SUM(AO43:AO51)</f>
        <v>471</v>
      </c>
    </row>
    <row r="53" spans="1:41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105"/>
      <c r="AB53" s="106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8"/>
      <c r="AO53" s="106"/>
    </row>
    <row r="54" spans="1:41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97"/>
      <c r="AB54" s="98">
        <f>O54-C54</f>
        <v>411</v>
      </c>
      <c r="AC54" s="99">
        <f>P54-D54</f>
        <v>5418</v>
      </c>
      <c r="AD54" s="99">
        <f>Q54-E54</f>
        <v>9936</v>
      </c>
      <c r="AE54" s="99">
        <f>R54-F54</f>
        <v>9737</v>
      </c>
      <c r="AF54" s="99">
        <f>S54-G54</f>
        <v>9238</v>
      </c>
      <c r="AG54" s="99">
        <f>T54-H54</f>
        <v>9119</v>
      </c>
      <c r="AH54" s="99">
        <f>U54-I54</f>
        <v>7955</v>
      </c>
      <c r="AI54" s="99">
        <f>V54-J54</f>
        <v>9937</v>
      </c>
      <c r="AJ54" s="99">
        <f>W54-K54</f>
        <v>9502</v>
      </c>
      <c r="AK54" s="99">
        <f>X54-L54</f>
        <v>9550</v>
      </c>
      <c r="AL54" s="99">
        <f>Y54-M54</f>
        <v>8154</v>
      </c>
      <c r="AM54" s="99">
        <f>Z54-N54</f>
        <v>7544</v>
      </c>
      <c r="AN54" s="100"/>
      <c r="AO54" s="76">
        <f>IF(ISERROR(GETPIVOTDATA("VALUE",'CRS WK pvt'!$I$2,"DT_FILE",AO$8,"CD_CO",AO$6,"TRIM_CAT",TRIM(B54),"TRIM_LINE",A53))=TRUE,0,GETPIVOTDATA("VALUE",'CRS WK pvt'!$I$2,"DT_FILE",AO$8,"CD_CO",AO$6,"TRIM_CAT",TRIM(B54),"TRIM_LINE",A53))</f>
        <v>0</v>
      </c>
    </row>
    <row r="55" spans="1:41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46793</v>
      </c>
      <c r="AA55" s="97"/>
      <c r="AB55" s="98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100"/>
      <c r="AO55" s="76"/>
    </row>
    <row r="56" spans="1:41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f>AO56</f>
        <v>1128</v>
      </c>
      <c r="AA56" s="97"/>
      <c r="AB56" s="98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100"/>
      <c r="AO56" s="76">
        <f>GETPIVOTDATA("VALUE",'CRS ESCO pvt'!$I$3,"DATE_FILE",$AO$8,"COMPANY",$AO$6,"TRIM_CAT","Resdiential-ESCO","TRIM_LINE",A53)</f>
        <v>1128</v>
      </c>
    </row>
    <row r="57" spans="1:41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97"/>
      <c r="AB57" s="98">
        <f>O57-C57</f>
        <v>594</v>
      </c>
      <c r="AC57" s="99">
        <f>P57-D57</f>
        <v>1176</v>
      </c>
      <c r="AD57" s="99">
        <f>Q57-E57</f>
        <v>1326</v>
      </c>
      <c r="AE57" s="99">
        <f>R57-F57</f>
        <v>1141</v>
      </c>
      <c r="AF57" s="99">
        <f>S57-G57</f>
        <v>2079</v>
      </c>
      <c r="AG57" s="99">
        <f>T57-H57</f>
        <v>1793</v>
      </c>
      <c r="AH57" s="99">
        <f>U57-I57</f>
        <v>1959</v>
      </c>
      <c r="AI57" s="99">
        <f>V57-J57</f>
        <v>2537</v>
      </c>
      <c r="AJ57" s="99">
        <f>W57-K57</f>
        <v>3192</v>
      </c>
      <c r="AK57" s="99">
        <f>X57-L57</f>
        <v>3441</v>
      </c>
      <c r="AL57" s="99">
        <f>Y57-M57</f>
        <v>3190</v>
      </c>
      <c r="AM57" s="99">
        <f>Z57-N57</f>
        <v>3506</v>
      </c>
      <c r="AN57" s="100"/>
      <c r="AO57" s="76">
        <f>IF(ISERROR(GETPIVOTDATA("VALUE",'CRS WK pvt'!$I$2,"DT_FILE",AO$8,"CD_CO",AO$6,"TRIM_CAT",TRIM(B57),"TRIM_LINE",A53))=TRUE,0,GETPIVOTDATA("VALUE",'CRS WK pvt'!$I$2,"DT_FILE",AO$8,"CD_CO",AO$6,"TRIM_CAT",TRIM(B57),"TRIM_LINE",A53))</f>
        <v>0</v>
      </c>
    </row>
    <row r="58" spans="1:41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18317</v>
      </c>
      <c r="AA58" s="97"/>
      <c r="AB58" s="98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100"/>
      <c r="AO58" s="76"/>
    </row>
    <row r="59" spans="1:41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f>AO59</f>
        <v>492</v>
      </c>
      <c r="AA59" s="97"/>
      <c r="AB59" s="98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100"/>
      <c r="AO59" s="76">
        <f>GETPIVOTDATA("VALUE",'CRS ESCO pvt'!$I$3,"DATE_FILE",$AO$8,"COMPANY",$AO$6,"TRIM_CAT","Low Income Resdiential-ESCO","TRIM_LINE",A53)</f>
        <v>492</v>
      </c>
    </row>
    <row r="60" spans="1:41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97"/>
      <c r="AB60" s="98">
        <f>O60-C60</f>
        <v>305</v>
      </c>
      <c r="AC60" s="99">
        <f>P60-D60</f>
        <v>968</v>
      </c>
      <c r="AD60" s="99">
        <f>Q60-E60</f>
        <v>1397</v>
      </c>
      <c r="AE60" s="99">
        <f>R60-F60</f>
        <v>1386</v>
      </c>
      <c r="AF60" s="99">
        <f>S60-G60</f>
        <v>1274</v>
      </c>
      <c r="AG60" s="99">
        <f>T60-H60</f>
        <v>1241</v>
      </c>
      <c r="AH60" s="99">
        <f>U60-I60</f>
        <v>1025</v>
      </c>
      <c r="AI60" s="99">
        <f>V60-J60</f>
        <v>1003</v>
      </c>
      <c r="AJ60" s="99">
        <f>W60-K60</f>
        <v>920</v>
      </c>
      <c r="AK60" s="99">
        <f>X60-L60</f>
        <v>849</v>
      </c>
      <c r="AL60" s="99">
        <f>Y60-M60</f>
        <v>732</v>
      </c>
      <c r="AM60" s="99">
        <f>Z60-N60</f>
        <v>573</v>
      </c>
      <c r="AN60" s="100"/>
      <c r="AO60" s="76">
        <f>IF(ISERROR(GETPIVOTDATA("VALUE",'CRS WK pvt'!$I$2,"DT_FILE",AO$8,"CD_CO",AO$6,"TRIM_CAT",TRIM(B60),"TRIM_LINE",A53))=TRUE,0,GETPIVOTDATA("VALUE",'CRS WK pvt'!$I$2,"DT_FILE",AO$8,"CD_CO",AO$6,"TRIM_CAT",TRIM(B60),"TRIM_LINE",A53))</f>
        <v>0</v>
      </c>
    </row>
    <row r="61" spans="1:41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97"/>
      <c r="AB61" s="98">
        <f>O61-C61</f>
        <v>40</v>
      </c>
      <c r="AC61" s="99">
        <f>P61-D61</f>
        <v>250</v>
      </c>
      <c r="AD61" s="99">
        <f>Q61-E61</f>
        <v>380</v>
      </c>
      <c r="AE61" s="99">
        <f>R61-F61</f>
        <v>498</v>
      </c>
      <c r="AF61" s="99">
        <f>S61-G61</f>
        <v>454</v>
      </c>
      <c r="AG61" s="99">
        <f>T61-H61</f>
        <v>444</v>
      </c>
      <c r="AH61" s="99">
        <f>U61-I61</f>
        <v>397</v>
      </c>
      <c r="AI61" s="99">
        <f>V61-J61</f>
        <v>386</v>
      </c>
      <c r="AJ61" s="99">
        <f>W61-K61</f>
        <v>359</v>
      </c>
      <c r="AK61" s="99">
        <f>X61-L61</f>
        <v>298</v>
      </c>
      <c r="AL61" s="99">
        <f>Y61-M61</f>
        <v>264</v>
      </c>
      <c r="AM61" s="99">
        <f>Z61-N61</f>
        <v>275</v>
      </c>
      <c r="AN61" s="100"/>
      <c r="AO61" s="76">
        <f>IF(ISERROR(GETPIVOTDATA("VALUE",'CRS WK pvt'!$I$2,"DT_FILE",AO$8,"CD_CO",AO$6,"TRIM_CAT",TRIM(B61),"TRIM_LINE",A53))=TRUE,0,GETPIVOTDATA("VALUE",'CRS WK pvt'!$I$2,"DT_FILE",AO$8,"CD_CO",AO$6,"TRIM_CAT",TRIM(B61),"TRIM_LINE",A53))</f>
        <v>0</v>
      </c>
    </row>
    <row r="62" spans="1:41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97"/>
      <c r="AB62" s="98">
        <f>O62-C62</f>
        <v>50</v>
      </c>
      <c r="AC62" s="99">
        <f>P62-D62</f>
        <v>145</v>
      </c>
      <c r="AD62" s="99">
        <f>Q62-E62</f>
        <v>342</v>
      </c>
      <c r="AE62" s="99">
        <f>R62-F62</f>
        <v>388</v>
      </c>
      <c r="AF62" s="99">
        <f>S62-G62</f>
        <v>360</v>
      </c>
      <c r="AG62" s="99">
        <f>T62-H62</f>
        <v>360</v>
      </c>
      <c r="AH62" s="99">
        <f>U62-I62</f>
        <v>300</v>
      </c>
      <c r="AI62" s="99">
        <f>V62-J62</f>
        <v>290</v>
      </c>
      <c r="AJ62" s="99">
        <f>W62-K62</f>
        <v>246</v>
      </c>
      <c r="AK62" s="99">
        <f>X62-L62</f>
        <v>205</v>
      </c>
      <c r="AL62" s="99">
        <f>Y62-M62</f>
        <v>189</v>
      </c>
      <c r="AM62" s="99">
        <f>Z62-N62</f>
        <v>154</v>
      </c>
      <c r="AN62" s="100"/>
      <c r="AO62" s="76">
        <f>IF(ISERROR(GETPIVOTDATA("VALUE",'CRS WK pvt'!$I$2,"DT_FILE",AO$8,"CD_CO",AO$6,"TRIM_CAT",TRIM(B62),"TRIM_LINE",A53))=TRUE,0,GETPIVOTDATA("VALUE",'CRS WK pvt'!$I$2,"DT_FILE",AO$8,"CD_CO",AO$6,"TRIM_CAT",TRIM(B62),"TRIM_LINE",A53))</f>
        <v>0</v>
      </c>
    </row>
    <row r="63" spans="1:41" s="87" customFormat="1" ht="15" thickBot="1" x14ac:dyDescent="0.4">
      <c r="A63" s="172"/>
      <c r="B63" s="80" t="s">
        <v>42</v>
      </c>
      <c r="C63" s="81">
        <f t="shared" ref="C63:V63" si="28">SUM(C54:C62)</f>
        <v>60923</v>
      </c>
      <c r="D63" s="82">
        <f t="shared" si="28"/>
        <v>61443</v>
      </c>
      <c r="E63" s="82">
        <f t="shared" si="28"/>
        <v>64991</v>
      </c>
      <c r="F63" s="82">
        <f t="shared" si="28"/>
        <v>68661</v>
      </c>
      <c r="G63" s="82">
        <f t="shared" si="28"/>
        <v>71069</v>
      </c>
      <c r="H63" s="82">
        <f t="shared" si="28"/>
        <v>72253</v>
      </c>
      <c r="I63" s="82">
        <f t="shared" si="28"/>
        <v>70932</v>
      </c>
      <c r="J63" s="82">
        <f t="shared" si="28"/>
        <v>67087</v>
      </c>
      <c r="K63" s="82">
        <f t="shared" si="28"/>
        <v>66232</v>
      </c>
      <c r="L63" s="82">
        <f t="shared" si="28"/>
        <v>65046</v>
      </c>
      <c r="M63" s="82">
        <f t="shared" si="28"/>
        <v>62268</v>
      </c>
      <c r="N63" s="83">
        <f t="shared" si="28"/>
        <v>58216</v>
      </c>
      <c r="O63" s="81">
        <f t="shared" si="28"/>
        <v>62323</v>
      </c>
      <c r="P63" s="82">
        <f t="shared" si="28"/>
        <v>69400</v>
      </c>
      <c r="Q63" s="82">
        <f t="shared" si="28"/>
        <v>78372</v>
      </c>
      <c r="R63" s="82">
        <f t="shared" si="28"/>
        <v>81811</v>
      </c>
      <c r="S63" s="82">
        <f t="shared" si="28"/>
        <v>84474</v>
      </c>
      <c r="T63" s="82">
        <f t="shared" si="28"/>
        <v>85210</v>
      </c>
      <c r="U63" s="82">
        <f t="shared" si="28"/>
        <v>82568</v>
      </c>
      <c r="V63" s="82">
        <f t="shared" si="28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83"/>
      <c r="AB63" s="84">
        <f t="shared" ref="AB63" si="29">SUM(AB54:AB62)</f>
        <v>1400</v>
      </c>
      <c r="AC63" s="85">
        <f t="shared" ref="AC63" si="30">SUM(AC54:AC62)</f>
        <v>7957</v>
      </c>
      <c r="AD63" s="85">
        <f t="shared" ref="AD63:AI63" si="31">SUM(AD54:AD62)</f>
        <v>13381</v>
      </c>
      <c r="AE63" s="85">
        <f t="shared" si="31"/>
        <v>13150</v>
      </c>
      <c r="AF63" s="85">
        <f t="shared" si="31"/>
        <v>13405</v>
      </c>
      <c r="AG63" s="85">
        <f t="shared" si="31"/>
        <v>12957</v>
      </c>
      <c r="AH63" s="85">
        <f t="shared" si="31"/>
        <v>11636</v>
      </c>
      <c r="AI63" s="85">
        <f t="shared" si="31"/>
        <v>14153</v>
      </c>
      <c r="AJ63" s="85">
        <f t="shared" ref="AJ63:AK63" si="32">SUM(AJ54:AJ62)</f>
        <v>14219</v>
      </c>
      <c r="AK63" s="85">
        <f t="shared" si="32"/>
        <v>14343</v>
      </c>
      <c r="AL63" s="85">
        <f t="shared" ref="AL63:AM63" si="33">SUM(AL54:AL62)</f>
        <v>12529</v>
      </c>
      <c r="AM63" s="85">
        <f t="shared" si="33"/>
        <v>12052</v>
      </c>
      <c r="AN63" s="86"/>
      <c r="AO63" s="84">
        <f>SUM(AO54:AO62)</f>
        <v>1620</v>
      </c>
    </row>
    <row r="64" spans="1:41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111"/>
      <c r="AB64" s="112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4"/>
      <c r="AO64" s="112"/>
    </row>
    <row r="65" spans="1:41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51"/>
      <c r="AB65" s="52">
        <f>O65-C65</f>
        <v>-2747891.91</v>
      </c>
      <c r="AC65" s="53">
        <f>P65-D65</f>
        <v>-5383781.9200000018</v>
      </c>
      <c r="AD65" s="53">
        <f>Q65-E65</f>
        <v>-425788.55000000075</v>
      </c>
      <c r="AE65" s="53">
        <f>R65-F65</f>
        <v>2005408.25</v>
      </c>
      <c r="AF65" s="53">
        <f>S65-G65</f>
        <v>-1598731.6600000001</v>
      </c>
      <c r="AG65" s="53">
        <f>T65-H65</f>
        <v>-2596.5200000000186</v>
      </c>
      <c r="AH65" s="53">
        <f>U65-I65</f>
        <v>-368169.20999999996</v>
      </c>
      <c r="AI65" s="53">
        <f>V65-J65</f>
        <v>344111.99000000022</v>
      </c>
      <c r="AJ65" s="53">
        <f>W65-K65</f>
        <v>-39121.240000000224</v>
      </c>
      <c r="AK65" s="53">
        <f>X65-L65</f>
        <v>-648292.20000000019</v>
      </c>
      <c r="AL65" s="53">
        <f>Y65-M65</f>
        <v>-929671.61999999918</v>
      </c>
      <c r="AM65" s="53">
        <f>Z65-N65</f>
        <v>1277415.1899999995</v>
      </c>
      <c r="AN65" s="54"/>
      <c r="AO65" s="76">
        <f>IF(ISERROR(GETPIVOTDATA("VALUE",'CRS WK pvt'!$I$2,"DT_FILE",AO$8,"CD_CO",AO$6,"TRIM_CAT",TRIM(B65),"TRIM_LINE",A64))=TRUE,0,GETPIVOTDATA("VALUE",'CRS WK pvt'!$I$2,"DT_FILE",AO$8,"CD_CO",AO$6,"TRIM_CAT",TRIM(B65),"TRIM_LINE",A64))</f>
        <v>0</v>
      </c>
    </row>
    <row r="66" spans="1:41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17462431.57</v>
      </c>
      <c r="AA66" s="51"/>
      <c r="AB66" s="52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4"/>
      <c r="AO66" s="76"/>
    </row>
    <row r="67" spans="1:41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f>AO67</f>
        <v>419285.43</v>
      </c>
      <c r="AA67" s="51"/>
      <c r="AB67" s="52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4"/>
      <c r="AO67" s="76">
        <f>GETPIVOTDATA("VALUE",'CRS ESCO pvt'!$I$3,"DATE_FILE",$AO$8,"COMPANY",$AO$6,"TRIM_CAT","Resdiential-ESCO","TRIM_LINE",A64)</f>
        <v>419285.43</v>
      </c>
    </row>
    <row r="68" spans="1:41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51"/>
      <c r="AB68" s="52">
        <f>O68-C68</f>
        <v>-897667.91000000015</v>
      </c>
      <c r="AC68" s="53">
        <f>P68-D68</f>
        <v>-1151281.7999999998</v>
      </c>
      <c r="AD68" s="53">
        <f>Q68-E68</f>
        <v>-612822.23</v>
      </c>
      <c r="AE68" s="53">
        <f>R68-F68</f>
        <v>-42672.280000000028</v>
      </c>
      <c r="AF68" s="53">
        <f>S68-G68</f>
        <v>-458966.68999999994</v>
      </c>
      <c r="AG68" s="53">
        <f>T68-H68</f>
        <v>-49942.079999999958</v>
      </c>
      <c r="AH68" s="53">
        <f>U68-I68</f>
        <v>-150713.71999999997</v>
      </c>
      <c r="AI68" s="53">
        <f>V68-J68</f>
        <v>-45741.75</v>
      </c>
      <c r="AJ68" s="53">
        <f>W68-K68</f>
        <v>1964.1300000000047</v>
      </c>
      <c r="AK68" s="53">
        <f>X68-L68</f>
        <v>-51947.949999999953</v>
      </c>
      <c r="AL68" s="53">
        <f>Y68-M68</f>
        <v>-322846.33000000007</v>
      </c>
      <c r="AM68" s="53">
        <f>Z68-N68</f>
        <v>878522.16000000015</v>
      </c>
      <c r="AN68" s="54"/>
      <c r="AO68" s="76">
        <f>IF(ISERROR(GETPIVOTDATA("VALUE",'CRS WK pvt'!$I$2,"DT_FILE",AO$8,"CD_CO",AO$6,"TRIM_CAT",TRIM(B68),"TRIM_LINE",A64))=TRUE,0,GETPIVOTDATA("VALUE",'CRS WK pvt'!$I$2,"DT_FILE",AO$8,"CD_CO",AO$6,"TRIM_CAT",TRIM(B68),"TRIM_LINE",A64))</f>
        <v>0</v>
      </c>
    </row>
    <row r="69" spans="1:41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4078669.48</v>
      </c>
      <c r="AA69" s="51"/>
      <c r="AB69" s="52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4"/>
      <c r="AO69" s="76"/>
    </row>
    <row r="70" spans="1:41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f>AO70</f>
        <v>131467.51999999999</v>
      </c>
      <c r="AA70" s="51"/>
      <c r="AB70" s="52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4"/>
      <c r="AO70" s="76">
        <f>GETPIVOTDATA("VALUE",'CRS ESCO pvt'!$I$3,"DATE_FILE",$AO$8,"COMPANY",$AO$6,"TRIM_CAT","Low Income Resdiential-ESCO","TRIM_LINE",A64)</f>
        <v>131467.51999999999</v>
      </c>
    </row>
    <row r="71" spans="1:41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51"/>
      <c r="AB71" s="52">
        <f>O71-C71</f>
        <v>-168487.93999999994</v>
      </c>
      <c r="AC71" s="53">
        <f>P71-D71</f>
        <v>-91445.379999999888</v>
      </c>
      <c r="AD71" s="53">
        <f>Q71-E71</f>
        <v>253421.1399999999</v>
      </c>
      <c r="AE71" s="53">
        <f>R71-F71</f>
        <v>219398.51</v>
      </c>
      <c r="AF71" s="53">
        <f>S71-G71</f>
        <v>-231772.30000000005</v>
      </c>
      <c r="AG71" s="53">
        <f>T71-H71</f>
        <v>14867.080000000016</v>
      </c>
      <c r="AH71" s="53">
        <f>U71-I71</f>
        <v>-51054.489999999991</v>
      </c>
      <c r="AI71" s="53">
        <f>V71-J71</f>
        <v>34241.219999999972</v>
      </c>
      <c r="AJ71" s="53">
        <f>W71-K71</f>
        <v>2984.0899999999674</v>
      </c>
      <c r="AK71" s="53">
        <f>X71-L71</f>
        <v>-173654.57999999996</v>
      </c>
      <c r="AL71" s="53">
        <f>Y71-M71</f>
        <v>163365.91999999993</v>
      </c>
      <c r="AM71" s="53">
        <f>Z71-N71</f>
        <v>211390.93999999994</v>
      </c>
      <c r="AN71" s="54"/>
      <c r="AO71" s="76">
        <f>IF(ISERROR(GETPIVOTDATA("VALUE",'CRS WK pvt'!$I$2,"DT_FILE",AO$8,"CD_CO",AO$6,"TRIM_CAT",TRIM(B71),"TRIM_LINE",A64))=TRUE,0,GETPIVOTDATA("VALUE",'CRS WK pvt'!$I$2,"DT_FILE",AO$8,"CD_CO",AO$6,"TRIM_CAT",TRIM(B71),"TRIM_LINE",A64))</f>
        <v>0</v>
      </c>
    </row>
    <row r="72" spans="1:41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51"/>
      <c r="AB72" s="52">
        <f>O72-C72</f>
        <v>-283901.06000000006</v>
      </c>
      <c r="AC72" s="53">
        <f>P72-D72</f>
        <v>29059.419999999925</v>
      </c>
      <c r="AD72" s="53">
        <f>Q72-E72</f>
        <v>250544.59000000008</v>
      </c>
      <c r="AE72" s="53">
        <f>R72-F72</f>
        <v>174459.19999999995</v>
      </c>
      <c r="AF72" s="53">
        <f>S72-G72</f>
        <v>-155534.96999999997</v>
      </c>
      <c r="AG72" s="53">
        <f>T72-H72</f>
        <v>-64585.19</v>
      </c>
      <c r="AH72" s="53">
        <f>U72-I72</f>
        <v>-48346</v>
      </c>
      <c r="AI72" s="53">
        <f>V72-J72</f>
        <v>-624.77000000001863</v>
      </c>
      <c r="AJ72" s="53">
        <f>W72-K72</f>
        <v>24095.549999999988</v>
      </c>
      <c r="AK72" s="53">
        <f>X72-L72</f>
        <v>-89474.239999999991</v>
      </c>
      <c r="AL72" s="53">
        <f>Y72-M72</f>
        <v>597081.62999999989</v>
      </c>
      <c r="AM72" s="53">
        <f>Z72-N72</f>
        <v>615536.40999999992</v>
      </c>
      <c r="AN72" s="54"/>
      <c r="AO72" s="76">
        <f>IF(ISERROR(GETPIVOTDATA("VALUE",'CRS WK pvt'!$I$2,"DT_FILE",AO$8,"CD_CO",AO$6,"TRIM_CAT",TRIM(B72),"TRIM_LINE",A64))=TRUE,0,GETPIVOTDATA("VALUE",'CRS WK pvt'!$I$2,"DT_FILE",AO$8,"CD_CO",AO$6,"TRIM_CAT",TRIM(B72),"TRIM_LINE",A64))</f>
        <v>0</v>
      </c>
    </row>
    <row r="73" spans="1:41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51"/>
      <c r="AB73" s="52">
        <f>O73-C73</f>
        <v>-201214.6099999994</v>
      </c>
      <c r="AC73" s="53">
        <f>P73-D73</f>
        <v>2488867.16</v>
      </c>
      <c r="AD73" s="53">
        <f>Q73-E73</f>
        <v>372193.76999999955</v>
      </c>
      <c r="AE73" s="53">
        <f>R73-F73</f>
        <v>1362593.73</v>
      </c>
      <c r="AF73" s="53">
        <f>S73-G73</f>
        <v>-460881.93999999994</v>
      </c>
      <c r="AG73" s="53">
        <f>T73-H73</f>
        <v>1125472.77</v>
      </c>
      <c r="AH73" s="53">
        <f>U73-I73</f>
        <v>342457.3899999999</v>
      </c>
      <c r="AI73" s="53">
        <f>V73-J73</f>
        <v>-263289.3899999999</v>
      </c>
      <c r="AJ73" s="53">
        <f>W73-K73</f>
        <v>202654.76</v>
      </c>
      <c r="AK73" s="53">
        <f>X73-L73</f>
        <v>-696417.31</v>
      </c>
      <c r="AL73" s="53">
        <f>Y73-M73</f>
        <v>2578768.79</v>
      </c>
      <c r="AM73" s="53">
        <f>Z73-N73</f>
        <v>661532.74000000022</v>
      </c>
      <c r="AN73" s="54"/>
      <c r="AO73" s="76">
        <f>IF(ISERROR(GETPIVOTDATA("VALUE",'CRS WK pvt'!$I$2,"DT_FILE",AO$8,"CD_CO",AO$6,"TRIM_CAT",TRIM(B73),"TRIM_LINE",A64))=TRUE,0,GETPIVOTDATA("VALUE",'CRS WK pvt'!$I$2,"DT_FILE",AO$8,"CD_CO",AO$6,"TRIM_CAT",TRIM(B73),"TRIM_LINE",A64))</f>
        <v>0</v>
      </c>
    </row>
    <row r="74" spans="1:41" s="152" customFormat="1" x14ac:dyDescent="0.35">
      <c r="A74" s="172"/>
      <c r="B74" s="48" t="s">
        <v>42</v>
      </c>
      <c r="C74" s="164">
        <f t="shared" ref="C74:V74" si="34">SUM(C65:C73)</f>
        <v>37561530.989999995</v>
      </c>
      <c r="D74" s="165">
        <f t="shared" si="34"/>
        <v>36784862.519999996</v>
      </c>
      <c r="E74" s="165">
        <f t="shared" si="34"/>
        <v>24690900.280000001</v>
      </c>
      <c r="F74" s="165">
        <f t="shared" si="34"/>
        <v>14930190.59</v>
      </c>
      <c r="G74" s="165">
        <f t="shared" si="34"/>
        <v>11425488.559999999</v>
      </c>
      <c r="H74" s="165">
        <f t="shared" si="34"/>
        <v>6691491.9399999995</v>
      </c>
      <c r="I74" s="165">
        <f t="shared" si="34"/>
        <v>6984664.0300000003</v>
      </c>
      <c r="J74" s="165">
        <f t="shared" si="34"/>
        <v>6709410.7000000002</v>
      </c>
      <c r="K74" s="165">
        <f t="shared" si="34"/>
        <v>8349299.7100000009</v>
      </c>
      <c r="L74" s="165">
        <f t="shared" si="34"/>
        <v>14943358.280000001</v>
      </c>
      <c r="M74" s="165">
        <f t="shared" si="34"/>
        <v>24483763.610000003</v>
      </c>
      <c r="N74" s="166">
        <f t="shared" si="34"/>
        <v>30264855.559999995</v>
      </c>
      <c r="O74" s="164">
        <f t="shared" si="34"/>
        <v>33262367.559999995</v>
      </c>
      <c r="P74" s="165">
        <f t="shared" si="34"/>
        <v>32676280</v>
      </c>
      <c r="Q74" s="165">
        <f t="shared" si="34"/>
        <v>24528449</v>
      </c>
      <c r="R74" s="165">
        <f t="shared" si="34"/>
        <v>18649378</v>
      </c>
      <c r="S74" s="165">
        <f t="shared" si="34"/>
        <v>8519601</v>
      </c>
      <c r="T74" s="165">
        <f t="shared" si="34"/>
        <v>7714708</v>
      </c>
      <c r="U74" s="165">
        <f t="shared" si="34"/>
        <v>6708838</v>
      </c>
      <c r="V74" s="165">
        <f t="shared" si="34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166"/>
      <c r="AB74" s="55">
        <f>SUM(AB65:AB73)</f>
        <v>-4299163.43</v>
      </c>
      <c r="AC74" s="167">
        <f t="shared" ref="AC74:AD74" si="35">SUM(AC65:AC73)</f>
        <v>-4108582.5200000014</v>
      </c>
      <c r="AD74" s="167">
        <f t="shared" si="35"/>
        <v>-162451.28000000119</v>
      </c>
      <c r="AE74" s="167">
        <f t="shared" ref="AE74:AF74" si="36">SUM(AE65:AE73)</f>
        <v>3719187.4099999997</v>
      </c>
      <c r="AF74" s="167">
        <f t="shared" si="36"/>
        <v>-2905887.56</v>
      </c>
      <c r="AG74" s="167">
        <f t="shared" ref="AG74:AH74" si="37">SUM(AG65:AG73)</f>
        <v>1023216.06</v>
      </c>
      <c r="AH74" s="167">
        <f t="shared" si="37"/>
        <v>-275826.03000000003</v>
      </c>
      <c r="AI74" s="167">
        <f t="shared" ref="AI74:AJ74" si="38">SUM(AI65:AI73)</f>
        <v>68697.300000000279</v>
      </c>
      <c r="AJ74" s="167">
        <f t="shared" si="38"/>
        <v>192577.28999999975</v>
      </c>
      <c r="AK74" s="167">
        <f t="shared" ref="AK74:AL74" si="39">SUM(AK65:AK73)</f>
        <v>-1659786.2800000003</v>
      </c>
      <c r="AL74" s="167">
        <f t="shared" si="39"/>
        <v>2086698.3900000006</v>
      </c>
      <c r="AM74" s="167">
        <f t="shared" ref="AM74" si="40">SUM(AM65:AM73)</f>
        <v>3644397.4399999995</v>
      </c>
      <c r="AN74" s="168"/>
      <c r="AO74" s="55">
        <f>SUM(AO65:AO73)</f>
        <v>550752.94999999995</v>
      </c>
    </row>
    <row r="75" spans="1:41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59"/>
      <c r="AB75" s="60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2"/>
      <c r="AO75" s="60"/>
    </row>
    <row r="76" spans="1:41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51"/>
      <c r="AB76" s="52">
        <f>O76-C76</f>
        <v>-908876.93999999948</v>
      </c>
      <c r="AC76" s="53">
        <f>P76-D76</f>
        <v>-1496458.2799999993</v>
      </c>
      <c r="AD76" s="53">
        <f>Q76-E76</f>
        <v>-1920838.0600000005</v>
      </c>
      <c r="AE76" s="53">
        <f>R76-F76</f>
        <v>523314.55000000075</v>
      </c>
      <c r="AF76" s="53">
        <f>S76-G76</f>
        <v>789814.34999999963</v>
      </c>
      <c r="AG76" s="53">
        <f>T76-H76</f>
        <v>-424199.68000000017</v>
      </c>
      <c r="AH76" s="53">
        <f>U76-I76</f>
        <v>254128.29000000004</v>
      </c>
      <c r="AI76" s="53">
        <f>V76-J76</f>
        <v>235435.8600000001</v>
      </c>
      <c r="AJ76" s="53">
        <f>W76-K76</f>
        <v>412714.52</v>
      </c>
      <c r="AK76" s="53">
        <f>X76-L76</f>
        <v>155701.85000000009</v>
      </c>
      <c r="AL76" s="53">
        <f>Y76-M76</f>
        <v>-9999.8499999996275</v>
      </c>
      <c r="AM76" s="53">
        <f>Z76-N76</f>
        <v>-1481786.3399999999</v>
      </c>
      <c r="AN76" s="54"/>
      <c r="AO76" s="76">
        <f>IF(ISERROR(GETPIVOTDATA("VALUE",'CRS WK pvt'!$I$2,"DT_FILE",AO$8,"CD_CO",AO$6,"TRIM_CAT",TRIM(B76),"TRIM_LINE",A75))=TRUE,0,GETPIVOTDATA("VALUE",'CRS WK pvt'!$I$2,"DT_FILE",AO$8,"CD_CO",AO$6,"TRIM_CAT",TRIM(B76),"TRIM_LINE",A75))</f>
        <v>0</v>
      </c>
    </row>
    <row r="77" spans="1:41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7576196.9400000004</v>
      </c>
      <c r="AA77" s="51"/>
      <c r="AB77" s="52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4"/>
      <c r="AO77" s="76"/>
    </row>
    <row r="78" spans="1:41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f>AO78</f>
        <v>163915.06</v>
      </c>
      <c r="AA78" s="51"/>
      <c r="AB78" s="52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4"/>
      <c r="AO78" s="76">
        <f>GETPIVOTDATA("VALUE",'CRS ESCO pvt'!$I$3,"DATE_FILE",$AO$8,"COMPANY",$AO$6,"TRIM_CAT","Resdiential-ESCO","TRIM_LINE",A75)</f>
        <v>163915.06</v>
      </c>
    </row>
    <row r="79" spans="1:41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51"/>
      <c r="AB79" s="52">
        <f>O79-C79</f>
        <v>-280296.4299999997</v>
      </c>
      <c r="AC79" s="53">
        <f>P79-D79</f>
        <v>-735009.5</v>
      </c>
      <c r="AD79" s="53">
        <f>Q79-E79</f>
        <v>-752146.58999999985</v>
      </c>
      <c r="AE79" s="53">
        <f>R79-F79</f>
        <v>-372925.29999999981</v>
      </c>
      <c r="AF79" s="53">
        <f>S79-G79</f>
        <v>-300197.87000000011</v>
      </c>
      <c r="AG79" s="53">
        <f>T79-H79</f>
        <v>-234763.1399999999</v>
      </c>
      <c r="AH79" s="53">
        <f>U79-I79</f>
        <v>4086.890000000014</v>
      </c>
      <c r="AI79" s="53">
        <f>V79-J79</f>
        <v>-48882.229999999981</v>
      </c>
      <c r="AJ79" s="53">
        <f>W79-K79</f>
        <v>88952.920000000042</v>
      </c>
      <c r="AK79" s="53">
        <f>X79-L79</f>
        <v>93383.040000000037</v>
      </c>
      <c r="AL79" s="53">
        <f>Y79-M79</f>
        <v>-91553.169999999925</v>
      </c>
      <c r="AM79" s="53">
        <f>Z79-N79</f>
        <v>-482591.91999999993</v>
      </c>
      <c r="AN79" s="54"/>
      <c r="AO79" s="76">
        <f>IF(ISERROR(GETPIVOTDATA("VALUE",'CRS WK pvt'!$I$2,"DT_FILE",AO$8,"CD_CO",AO$6,"TRIM_CAT",TRIM(B79),"TRIM_LINE",A75))=TRUE,0,GETPIVOTDATA("VALUE",'CRS WK pvt'!$I$2,"DT_FILE",AO$8,"CD_CO",AO$6,"TRIM_CAT",TRIM(B79),"TRIM_LINE",A75))</f>
        <v>0</v>
      </c>
    </row>
    <row r="80" spans="1:41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2153594.19</v>
      </c>
      <c r="AA80" s="51"/>
      <c r="AB80" s="52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4"/>
      <c r="AO80" s="76"/>
    </row>
    <row r="81" spans="1:41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f>AO81</f>
        <v>61234.81</v>
      </c>
      <c r="AA81" s="51"/>
      <c r="AB81" s="52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4"/>
      <c r="AO81" s="76">
        <f>GETPIVOTDATA("VALUE",'CRS ESCO pvt'!$I$3,"DATE_FILE",$AO$8,"COMPANY",$AO$6,"TRIM_CAT","Low Income Resdiential-ESCO","TRIM_LINE",A75)</f>
        <v>61234.81</v>
      </c>
    </row>
    <row r="82" spans="1:41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51"/>
      <c r="AB82" s="52">
        <f>O82-C82</f>
        <v>32060.429999999935</v>
      </c>
      <c r="AC82" s="53">
        <f>P82-D82</f>
        <v>377174.88</v>
      </c>
      <c r="AD82" s="53">
        <f>Q82-E82</f>
        <v>149476.1399999999</v>
      </c>
      <c r="AE82" s="53">
        <f>R82-F82</f>
        <v>126905.06999999995</v>
      </c>
      <c r="AF82" s="53">
        <f>S82-G82</f>
        <v>46698.119999999995</v>
      </c>
      <c r="AG82" s="53">
        <f>T82-H82</f>
        <v>-120008.28999999998</v>
      </c>
      <c r="AH82" s="53">
        <f>U82-I82</f>
        <v>43219.31</v>
      </c>
      <c r="AI82" s="53">
        <f>V82-J82</f>
        <v>14353.089999999997</v>
      </c>
      <c r="AJ82" s="53">
        <f>W82-K82</f>
        <v>36954.579999999987</v>
      </c>
      <c r="AK82" s="53">
        <f>X82-L82</f>
        <v>-6309.140000000014</v>
      </c>
      <c r="AL82" s="53">
        <f>Y82-M82</f>
        <v>25290.840000000026</v>
      </c>
      <c r="AM82" s="53">
        <f>Z82-N82</f>
        <v>-182055.66000000003</v>
      </c>
      <c r="AN82" s="54"/>
      <c r="AO82" s="76">
        <f>IF(ISERROR(GETPIVOTDATA("VALUE",'CRS WK pvt'!$I$2,"DT_FILE",AO$8,"CD_CO",AO$6,"TRIM_CAT",TRIM(B82),"TRIM_LINE",A75))=TRUE,0,GETPIVOTDATA("VALUE",'CRS WK pvt'!$I$2,"DT_FILE",AO$8,"CD_CO",AO$6,"TRIM_CAT",TRIM(B82),"TRIM_LINE",A75))</f>
        <v>0</v>
      </c>
    </row>
    <row r="83" spans="1:41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51"/>
      <c r="AB83" s="52">
        <f>O83-C83</f>
        <v>-53373.020000000019</v>
      </c>
      <c r="AC83" s="53">
        <f>P83-D83</f>
        <v>139106.05000000005</v>
      </c>
      <c r="AD83" s="53">
        <f>Q83-E83</f>
        <v>258210.79000000004</v>
      </c>
      <c r="AE83" s="53">
        <f>R83-F83</f>
        <v>149066.5</v>
      </c>
      <c r="AF83" s="53">
        <f>S83-G83</f>
        <v>24515.179999999993</v>
      </c>
      <c r="AG83" s="53">
        <f>T83-H83</f>
        <v>-30508.359999999986</v>
      </c>
      <c r="AH83" s="53">
        <f>U83-I83</f>
        <v>-17524.98000000001</v>
      </c>
      <c r="AI83" s="53">
        <f>V83-J83</f>
        <v>26873.149999999994</v>
      </c>
      <c r="AJ83" s="53">
        <f>W83-K83</f>
        <v>-26277.910000000003</v>
      </c>
      <c r="AK83" s="53">
        <f>X83-L83</f>
        <v>15987.5</v>
      </c>
      <c r="AL83" s="53">
        <f>Y83-M83</f>
        <v>35864.210000000021</v>
      </c>
      <c r="AM83" s="53">
        <f>Z83-N83</f>
        <v>80304.709999999963</v>
      </c>
      <c r="AN83" s="54"/>
      <c r="AO83" s="76">
        <f>IF(ISERROR(GETPIVOTDATA("VALUE",'CRS WK pvt'!$I$2,"DT_FILE",AO$8,"CD_CO",AO$6,"TRIM_CAT",TRIM(B83),"TRIM_LINE",A75))=TRUE,0,GETPIVOTDATA("VALUE",'CRS WK pvt'!$I$2,"DT_FILE",AO$8,"CD_CO",AO$6,"TRIM_CAT",TRIM(B83),"TRIM_LINE",A75))</f>
        <v>0</v>
      </c>
    </row>
    <row r="84" spans="1:41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51"/>
      <c r="AB84" s="52">
        <f>O84-C84</f>
        <v>44906.010000000009</v>
      </c>
      <c r="AC84" s="53">
        <f>P84-D84</f>
        <v>626265.60999999987</v>
      </c>
      <c r="AD84" s="53">
        <f>Q84-E84</f>
        <v>741255.60000000009</v>
      </c>
      <c r="AE84" s="53">
        <f>R84-F84</f>
        <v>246847.39000000013</v>
      </c>
      <c r="AF84" s="53">
        <f>S84-G84</f>
        <v>560177.30000000005</v>
      </c>
      <c r="AG84" s="53">
        <f>T84-H84</f>
        <v>-410464.70999999996</v>
      </c>
      <c r="AH84" s="53">
        <f>U84-I84</f>
        <v>765638.14</v>
      </c>
      <c r="AI84" s="53">
        <f>V84-J84</f>
        <v>420494.94999999995</v>
      </c>
      <c r="AJ84" s="53">
        <f>W84-K84</f>
        <v>-133775.69999999995</v>
      </c>
      <c r="AK84" s="53">
        <f>X84-L84</f>
        <v>232052.51</v>
      </c>
      <c r="AL84" s="53">
        <f>Y84-M84</f>
        <v>-117808.41999999993</v>
      </c>
      <c r="AM84" s="53">
        <f>Z84-N84</f>
        <v>567404.27</v>
      </c>
      <c r="AN84" s="54"/>
      <c r="AO84" s="76">
        <f>IF(ISERROR(GETPIVOTDATA("VALUE",'CRS WK pvt'!$I$2,"DT_FILE",AO$8,"CD_CO",AO$6,"TRIM_CAT",TRIM(B84),"TRIM_LINE",A75))=TRUE,0,GETPIVOTDATA("VALUE",'CRS WK pvt'!$I$2,"DT_FILE",AO$8,"CD_CO",AO$6,"TRIM_CAT",TRIM(B84),"TRIM_LINE",A75))</f>
        <v>0</v>
      </c>
    </row>
    <row r="85" spans="1:41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41">SUM(D76:D84)</f>
        <v>21799000.240000002</v>
      </c>
      <c r="E85" s="165">
        <f t="shared" si="41"/>
        <v>20709964.120000001</v>
      </c>
      <c r="F85" s="165">
        <f t="shared" si="41"/>
        <v>15695488.789999999</v>
      </c>
      <c r="G85" s="165">
        <f t="shared" si="41"/>
        <v>10065126.92</v>
      </c>
      <c r="H85" s="165">
        <f t="shared" si="41"/>
        <v>6902320.1800000006</v>
      </c>
      <c r="I85" s="165">
        <f t="shared" si="41"/>
        <v>3954948.3499999996</v>
      </c>
      <c r="J85" s="165">
        <f t="shared" si="41"/>
        <v>3809661.1800000006</v>
      </c>
      <c r="K85" s="165">
        <f t="shared" si="41"/>
        <v>4060337.59</v>
      </c>
      <c r="L85" s="165">
        <f t="shared" si="41"/>
        <v>4341955.24</v>
      </c>
      <c r="M85" s="165">
        <f t="shared" si="41"/>
        <v>7908454.3899999997</v>
      </c>
      <c r="N85" s="166">
        <f t="shared" si="41"/>
        <v>14739438.940000001</v>
      </c>
      <c r="O85" s="164">
        <f t="shared" si="41"/>
        <v>15993415.84</v>
      </c>
      <c r="P85" s="165">
        <f t="shared" si="41"/>
        <v>20710079</v>
      </c>
      <c r="Q85" s="165">
        <f t="shared" ref="Q85:V85" si="42">SUM(Q76:Q84)</f>
        <v>19185922</v>
      </c>
      <c r="R85" s="165">
        <f t="shared" si="42"/>
        <v>16368697</v>
      </c>
      <c r="S85" s="165">
        <f t="shared" si="42"/>
        <v>11186134</v>
      </c>
      <c r="T85" s="165">
        <f t="shared" si="42"/>
        <v>5682376</v>
      </c>
      <c r="U85" s="165">
        <f t="shared" si="42"/>
        <v>5004496</v>
      </c>
      <c r="V85" s="165">
        <f t="shared" si="42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166"/>
      <c r="AB85" s="55">
        <f>SUM(AB76:AB84)</f>
        <v>-1165579.9499999993</v>
      </c>
      <c r="AC85" s="167">
        <f t="shared" ref="AC85:AD85" si="43">SUM(AC76:AC84)</f>
        <v>-1088921.2399999995</v>
      </c>
      <c r="AD85" s="167">
        <f t="shared" si="43"/>
        <v>-1524042.1200000006</v>
      </c>
      <c r="AE85" s="167">
        <f t="shared" ref="AE85:AF85" si="44">SUM(AE76:AE84)</f>
        <v>673208.21000000101</v>
      </c>
      <c r="AF85" s="167">
        <f t="shared" si="44"/>
        <v>1121007.0799999996</v>
      </c>
      <c r="AG85" s="167">
        <f t="shared" ref="AG85:AH85" si="45">SUM(AG76:AG84)</f>
        <v>-1219944.1800000002</v>
      </c>
      <c r="AH85" s="167">
        <f t="shared" si="45"/>
        <v>1049547.6499999999</v>
      </c>
      <c r="AI85" s="167">
        <f t="shared" ref="AI85:AJ85" si="46">SUM(AI76:AI84)</f>
        <v>648274.82000000007</v>
      </c>
      <c r="AJ85" s="167">
        <f t="shared" si="46"/>
        <v>378568.41000000003</v>
      </c>
      <c r="AK85" s="167">
        <f t="shared" ref="AK85:AL85" si="47">SUM(AK76:AK84)</f>
        <v>490815.76000000013</v>
      </c>
      <c r="AL85" s="167">
        <f t="shared" si="47"/>
        <v>-158206.38999999943</v>
      </c>
      <c r="AM85" s="167">
        <f t="shared" ref="AM85" si="48">SUM(AM76:AM84)</f>
        <v>-1498724.94</v>
      </c>
      <c r="AN85" s="168"/>
      <c r="AO85" s="55">
        <f t="shared" ref="AO85" si="49">SUM(AO76:AO84)</f>
        <v>225149.87</v>
      </c>
    </row>
    <row r="86" spans="1:41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59"/>
      <c r="AB86" s="60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2"/>
      <c r="AO86" s="60"/>
    </row>
    <row r="87" spans="1:41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51"/>
      <c r="AB87" s="52">
        <f>O87-C87</f>
        <v>-844743.38000000268</v>
      </c>
      <c r="AC87" s="53">
        <f>P87-D87</f>
        <v>1084856.8800000027</v>
      </c>
      <c r="AD87" s="53">
        <f>Q87-E87</f>
        <v>4122406.6700000018</v>
      </c>
      <c r="AE87" s="53">
        <f>R87-F87</f>
        <v>5194700.2100000009</v>
      </c>
      <c r="AF87" s="53">
        <f>S87-G87</f>
        <v>7902571.2299999967</v>
      </c>
      <c r="AG87" s="53">
        <f>T87-H87</f>
        <v>11831808.18</v>
      </c>
      <c r="AH87" s="53">
        <f>U87-I87</f>
        <v>13979856.840000004</v>
      </c>
      <c r="AI87" s="53">
        <f>V87-J87</f>
        <v>16226394.960000001</v>
      </c>
      <c r="AJ87" s="53">
        <f>W87-K87</f>
        <v>16771818.780000001</v>
      </c>
      <c r="AK87" s="53">
        <f>X87-L87</f>
        <v>16613352.039999999</v>
      </c>
      <c r="AL87" s="53">
        <f>Y87-M87</f>
        <v>16099539.770000003</v>
      </c>
      <c r="AM87" s="53">
        <f>Z87-N87</f>
        <v>15641969.700000003</v>
      </c>
      <c r="AN87" s="54"/>
      <c r="AO87" s="76">
        <f>IF(ISERROR(GETPIVOTDATA("VALUE",'CRS WK pvt'!$I$2,"DT_FILE",AO$8,"CD_CO",AO$6,"TRIM_CAT",TRIM(B87),"TRIM_LINE",A86))=TRUE,0,GETPIVOTDATA("VALUE",'CRS WK pvt'!$I$2,"DT_FILE",AO$8,"CD_CO",AO$6,"TRIM_CAT",TRIM(B87),"TRIM_LINE",A86))</f>
        <v>0</v>
      </c>
    </row>
    <row r="88" spans="1:41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48603915.840000004</v>
      </c>
      <c r="AA88" s="51"/>
      <c r="AB88" s="52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4"/>
      <c r="AO88" s="76"/>
    </row>
    <row r="89" spans="1:41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f>AO89</f>
        <v>1372384.16</v>
      </c>
      <c r="AA89" s="51"/>
      <c r="AB89" s="52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4"/>
      <c r="AO89" s="76">
        <f>GETPIVOTDATA("VALUE",'CRS ESCO pvt'!$I$3,"DATE_FILE",$AO$8,"COMPANY",$AO$6,"TRIM_CAT","Resdiential-ESCO","TRIM_LINE",A86)</f>
        <v>1372384.16</v>
      </c>
    </row>
    <row r="90" spans="1:41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51"/>
      <c r="AB90" s="52">
        <f>O90-C90</f>
        <v>3238755.1900000013</v>
      </c>
      <c r="AC90" s="53">
        <f>P90-D90</f>
        <v>3589117.9800000004</v>
      </c>
      <c r="AD90" s="53">
        <f>Q90-E90</f>
        <v>4040354.1000000015</v>
      </c>
      <c r="AE90" s="53">
        <f>R90-F90</f>
        <v>4192972.1400000006</v>
      </c>
      <c r="AF90" s="53">
        <f>S90-G90</f>
        <v>5789420.1600000001</v>
      </c>
      <c r="AG90" s="53">
        <f>T90-H90</f>
        <v>6130958.1799999997</v>
      </c>
      <c r="AH90" s="53">
        <f>U90-I90</f>
        <v>6713118.1700000018</v>
      </c>
      <c r="AI90" s="53">
        <f>V90-J90</f>
        <v>7244499.8599999994</v>
      </c>
      <c r="AJ90" s="53">
        <f>W90-K90</f>
        <v>7208294.4499999993</v>
      </c>
      <c r="AK90" s="53">
        <f>X90-L90</f>
        <v>7070193.9699999988</v>
      </c>
      <c r="AL90" s="53">
        <f>Y90-M90</f>
        <v>6844782.4699999988</v>
      </c>
      <c r="AM90" s="53">
        <f>Z90-N90</f>
        <v>6693406.1000000015</v>
      </c>
      <c r="AN90" s="54"/>
      <c r="AO90" s="76">
        <f>IF(ISERROR(GETPIVOTDATA("VALUE",'CRS WK pvt'!$I$2,"DT_FILE",AO$8,"CD_CO",AO$6,"TRIM_CAT",TRIM(B90),"TRIM_LINE",A86))=TRUE,0,GETPIVOTDATA("VALUE",'CRS WK pvt'!$I$2,"DT_FILE",AO$8,"CD_CO",AO$6,"TRIM_CAT",TRIM(B90),"TRIM_LINE",A86))</f>
        <v>0</v>
      </c>
    </row>
    <row r="91" spans="1:41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32369718.75</v>
      </c>
      <c r="AA91" s="51"/>
      <c r="AB91" s="52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4"/>
      <c r="AO91" s="76"/>
    </row>
    <row r="92" spans="1:41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f>AO92</f>
        <v>914715.25</v>
      </c>
      <c r="AA92" s="51"/>
      <c r="AB92" s="52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4"/>
      <c r="AO92" s="76">
        <f>GETPIVOTDATA("VALUE",'CRS ESCO pvt'!$I$3,"DATE_FILE",$AO$8,"COMPANY",$AO$6,"TRIM_CAT","Low Income Resdiential-ESCO","TRIM_LINE",A86)</f>
        <v>914715.25</v>
      </c>
    </row>
    <row r="93" spans="1:41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51"/>
      <c r="AB93" s="52">
        <f>O93-C93</f>
        <v>91339.989999999991</v>
      </c>
      <c r="AC93" s="53">
        <f>P93-D93</f>
        <v>620145.05000000005</v>
      </c>
      <c r="AD93" s="53">
        <f>Q93-E93</f>
        <v>1275413.98</v>
      </c>
      <c r="AE93" s="53">
        <f>R93-F93</f>
        <v>1443758.8</v>
      </c>
      <c r="AF93" s="53">
        <f>S93-G93</f>
        <v>1617077.85</v>
      </c>
      <c r="AG93" s="53">
        <f>T93-H93</f>
        <v>1759047.21</v>
      </c>
      <c r="AH93" s="53">
        <f>U93-I93</f>
        <v>1639413.78</v>
      </c>
      <c r="AI93" s="53">
        <f>V93-J93</f>
        <v>1608073.08</v>
      </c>
      <c r="AJ93" s="53">
        <f>W93-K93</f>
        <v>1644506.4</v>
      </c>
      <c r="AK93" s="53">
        <f>X93-L93</f>
        <v>1583279.51</v>
      </c>
      <c r="AL93" s="53">
        <f>Y93-M93</f>
        <v>1473577.21</v>
      </c>
      <c r="AM93" s="53">
        <f>Z93-N93</f>
        <v>1455697.5699999998</v>
      </c>
      <c r="AN93" s="54"/>
      <c r="AO93" s="76">
        <f>IF(ISERROR(GETPIVOTDATA("VALUE",'CRS WK pvt'!$I$2,"DT_FILE",AO$8,"CD_CO",AO$6,"TRIM_CAT",TRIM(B93),"TRIM_LINE",A86))=TRUE,0,GETPIVOTDATA("VALUE",'CRS WK pvt'!$I$2,"DT_FILE",AO$8,"CD_CO",AO$6,"TRIM_CAT",TRIM(B93),"TRIM_LINE",A86))</f>
        <v>0</v>
      </c>
    </row>
    <row r="94" spans="1:41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51"/>
      <c r="AB94" s="52">
        <f>O94-C94</f>
        <v>75239.189999999944</v>
      </c>
      <c r="AC94" s="53">
        <f>P94-D94</f>
        <v>428279.35</v>
      </c>
      <c r="AD94" s="53">
        <f>Q94-E94</f>
        <v>711424.62999999989</v>
      </c>
      <c r="AE94" s="53">
        <f>R94-F94</f>
        <v>885626.25</v>
      </c>
      <c r="AF94" s="53">
        <f>S94-G94</f>
        <v>876875.59000000008</v>
      </c>
      <c r="AG94" s="53">
        <f>T94-H94</f>
        <v>1043344.55</v>
      </c>
      <c r="AH94" s="53">
        <f>U94-I94</f>
        <v>1304893.27</v>
      </c>
      <c r="AI94" s="53">
        <f>V94-J94</f>
        <v>1197297.67</v>
      </c>
      <c r="AJ94" s="53">
        <f>W94-K94</f>
        <v>1174219.8799999999</v>
      </c>
      <c r="AK94" s="53">
        <f>X94-L94</f>
        <v>1023000.59</v>
      </c>
      <c r="AL94" s="53">
        <f>Y94-M94</f>
        <v>996464.76</v>
      </c>
      <c r="AM94" s="53">
        <f>Z94-N94</f>
        <v>1070661.3</v>
      </c>
      <c r="AN94" s="54"/>
      <c r="AO94" s="76">
        <f>IF(ISERROR(GETPIVOTDATA("VALUE",'CRS WK pvt'!$I$2,"DT_FILE",AO$8,"CD_CO",AO$6,"TRIM_CAT",TRIM(B94),"TRIM_LINE",A86))=TRUE,0,GETPIVOTDATA("VALUE",'CRS WK pvt'!$I$2,"DT_FILE",AO$8,"CD_CO",AO$6,"TRIM_CAT",TRIM(B94),"TRIM_LINE",A86))</f>
        <v>0</v>
      </c>
    </row>
    <row r="95" spans="1:41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51"/>
      <c r="AB95" s="52">
        <f>O95-C95</f>
        <v>410640.2099999995</v>
      </c>
      <c r="AC95" s="53">
        <f>P95-D95</f>
        <v>1636888.33</v>
      </c>
      <c r="AD95" s="53">
        <f>Q95-E95</f>
        <v>2185174.1399999997</v>
      </c>
      <c r="AE95" s="53">
        <f>R95-F95</f>
        <v>2178051.8200000003</v>
      </c>
      <c r="AF95" s="53">
        <f>S95-G95</f>
        <v>2866299.8499999996</v>
      </c>
      <c r="AG95" s="53">
        <f>T95-H95</f>
        <v>2216519.91</v>
      </c>
      <c r="AH95" s="53">
        <f>U95-I95</f>
        <v>4090111.54</v>
      </c>
      <c r="AI95" s="53">
        <f>V95-J95</f>
        <v>5990133.6699999999</v>
      </c>
      <c r="AJ95" s="53">
        <f>W95-K95</f>
        <v>5733823.9100000001</v>
      </c>
      <c r="AK95" s="53">
        <f>X95-L95</f>
        <v>4888478.18</v>
      </c>
      <c r="AL95" s="53">
        <f>Y95-M95</f>
        <v>4561170.43</v>
      </c>
      <c r="AM95" s="53">
        <f>Z95-N95</f>
        <v>4318754</v>
      </c>
      <c r="AN95" s="54"/>
      <c r="AO95" s="76">
        <f>IF(ISERROR(GETPIVOTDATA("VALUE",'CRS WK pvt'!$I$2,"DT_FILE",AO$8,"CD_CO",AO$6,"TRIM_CAT",TRIM(B95),"TRIM_LINE",A86))=TRUE,0,GETPIVOTDATA("VALUE",'CRS WK pvt'!$I$2,"DT_FILE",AO$8,"CD_CO",AO$6,"TRIM_CAT",TRIM(B95),"TRIM_LINE",A86))</f>
        <v>0</v>
      </c>
    </row>
    <row r="96" spans="1:41" s="152" customFormat="1" x14ac:dyDescent="0.35">
      <c r="A96" s="172"/>
      <c r="B96" s="48" t="s">
        <v>42</v>
      </c>
      <c r="C96" s="164">
        <f t="shared" ref="C96:P96" si="50">SUM(C87:C95)</f>
        <v>69177222.439999998</v>
      </c>
      <c r="D96" s="165">
        <f t="shared" si="50"/>
        <v>73209192.410000011</v>
      </c>
      <c r="E96" s="165">
        <f t="shared" si="50"/>
        <v>80129591.479999989</v>
      </c>
      <c r="F96" s="165">
        <f t="shared" si="50"/>
        <v>85422903.780000001</v>
      </c>
      <c r="G96" s="165">
        <f t="shared" si="50"/>
        <v>86935041.320000008</v>
      </c>
      <c r="H96" s="165">
        <f t="shared" si="50"/>
        <v>84620861.970000014</v>
      </c>
      <c r="I96" s="165">
        <f t="shared" si="50"/>
        <v>77242351.399999991</v>
      </c>
      <c r="J96" s="165">
        <f t="shared" si="50"/>
        <v>70112075.760000005</v>
      </c>
      <c r="K96" s="165">
        <f t="shared" si="50"/>
        <v>67632059.579999998</v>
      </c>
      <c r="L96" s="165">
        <f t="shared" si="50"/>
        <v>67265363.709999993</v>
      </c>
      <c r="M96" s="165">
        <f t="shared" si="50"/>
        <v>65994892.359999999</v>
      </c>
      <c r="N96" s="166">
        <f t="shared" si="50"/>
        <v>66149496.329999998</v>
      </c>
      <c r="O96" s="164">
        <f t="shared" si="50"/>
        <v>72148453.640000001</v>
      </c>
      <c r="P96" s="165">
        <f t="shared" si="50"/>
        <v>80568480</v>
      </c>
      <c r="Q96" s="165">
        <f t="shared" ref="Q96:AB96" si="51">SUM(Q87:Q95)</f>
        <v>92464365</v>
      </c>
      <c r="R96" s="165">
        <f t="shared" si="51"/>
        <v>99318013</v>
      </c>
      <c r="S96" s="165">
        <f t="shared" si="51"/>
        <v>105987286</v>
      </c>
      <c r="T96" s="165">
        <f t="shared" si="51"/>
        <v>107602540</v>
      </c>
      <c r="U96" s="165">
        <f t="shared" si="51"/>
        <v>104969745</v>
      </c>
      <c r="V96" s="165">
        <f t="shared" si="51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166"/>
      <c r="AB96" s="55">
        <f t="shared" si="51"/>
        <v>2971231.1999999983</v>
      </c>
      <c r="AC96" s="167">
        <f t="shared" ref="AC96:AD96" si="52">SUM(AC87:AC95)</f>
        <v>7359287.5900000026</v>
      </c>
      <c r="AD96" s="167">
        <f t="shared" si="52"/>
        <v>12334773.520000003</v>
      </c>
      <c r="AE96" s="167">
        <f t="shared" ref="AE96:AF96" si="53">SUM(AE87:AE95)</f>
        <v>13895109.220000003</v>
      </c>
      <c r="AF96" s="167">
        <f t="shared" si="53"/>
        <v>19052244.679999996</v>
      </c>
      <c r="AG96" s="167">
        <f t="shared" ref="AG96:AH96" si="54">SUM(AG87:AG95)</f>
        <v>22981678.030000001</v>
      </c>
      <c r="AH96" s="167">
        <f t="shared" si="54"/>
        <v>27727393.600000005</v>
      </c>
      <c r="AI96" s="167">
        <f t="shared" ref="AI96:AJ96" si="55">SUM(AI87:AI95)</f>
        <v>32266399.240000002</v>
      </c>
      <c r="AJ96" s="167">
        <f t="shared" si="55"/>
        <v>32532663.419999998</v>
      </c>
      <c r="AK96" s="167">
        <f t="shared" ref="AK96:AL96" si="56">SUM(AK87:AK95)</f>
        <v>31178304.289999999</v>
      </c>
      <c r="AL96" s="167">
        <f t="shared" si="56"/>
        <v>29975534.640000004</v>
      </c>
      <c r="AM96" s="167">
        <f t="shared" ref="AM96" si="57">SUM(AM87:AM95)</f>
        <v>29180488.670000006</v>
      </c>
      <c r="AN96" s="168"/>
      <c r="AO96" s="55">
        <f>SUM(AO87:AO95)</f>
        <v>2287099.41</v>
      </c>
    </row>
    <row r="97" spans="1:41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59"/>
      <c r="AB97" s="60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2"/>
      <c r="AO97" s="60"/>
    </row>
    <row r="98" spans="1:41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51"/>
      <c r="AB98" s="52">
        <f>O98-C98</f>
        <v>-4501512.2300000042</v>
      </c>
      <c r="AC98" s="53">
        <f>P98-D98</f>
        <v>-5795383.3199999928</v>
      </c>
      <c r="AD98" s="53">
        <f>Q98-E98</f>
        <v>1775780.0600000024</v>
      </c>
      <c r="AE98" s="53">
        <f>R98-F98</f>
        <v>7723422.0099999979</v>
      </c>
      <c r="AF98" s="53">
        <f>S98-G98</f>
        <v>7093653.9200000018</v>
      </c>
      <c r="AG98" s="53">
        <f>T98-H98</f>
        <v>11405010.979999997</v>
      </c>
      <c r="AH98" s="53">
        <f>U98-I98</f>
        <v>13865815.920000002</v>
      </c>
      <c r="AI98" s="53">
        <f>V98-J98</f>
        <v>16805942.810000002</v>
      </c>
      <c r="AJ98" s="53">
        <f>W98-K98</f>
        <v>17145412.060000002</v>
      </c>
      <c r="AK98" s="53">
        <f>X98-L98</f>
        <v>16120761.689999998</v>
      </c>
      <c r="AL98" s="53">
        <f>Y98-M98</f>
        <v>15159867.299999997</v>
      </c>
      <c r="AM98" s="53">
        <f>Z98-N98</f>
        <v>15437598.549999997</v>
      </c>
      <c r="AN98" s="54"/>
      <c r="AO98" s="76">
        <f>IF(ISERROR(GETPIVOTDATA("VALUE",'CRS WK pvt'!$I$2,"DT_FILE",AO$8,"CD_CO",AO$6,"TRIM_CAT",TRIM(B98),"TRIM_LINE",A97))=TRUE,0,GETPIVOTDATA("VALUE",'CRS WK pvt'!$I$2,"DT_FILE",AO$8,"CD_CO",AO$6,"TRIM_CAT",TRIM(B98),"TRIM_LINE",A97))</f>
        <v>0</v>
      </c>
    </row>
    <row r="99" spans="1:41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73642544.349999994</v>
      </c>
      <c r="AA99" s="51"/>
      <c r="AB99" s="52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4"/>
      <c r="AO99" s="76"/>
    </row>
    <row r="100" spans="1:41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f>AO100</f>
        <v>1955584.65</v>
      </c>
      <c r="AA100" s="51"/>
      <c r="AB100" s="52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4"/>
      <c r="AO100" s="76">
        <f>GETPIVOTDATA("VALUE",'CRS ESCO pvt'!$I$3,"DATE_FILE",$AO$8,"COMPANY",$AO$6,"TRIM_CAT","Resdiential-ESCO","TRIM_LINE",A97)</f>
        <v>1955584.65</v>
      </c>
    </row>
    <row r="101" spans="1:41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51"/>
      <c r="AB101" s="52">
        <f>O101-C101</f>
        <v>2060790.8499999978</v>
      </c>
      <c r="AC101" s="53">
        <f>P101-D101</f>
        <v>1702827.6799999997</v>
      </c>
      <c r="AD101" s="53">
        <f>Q101-E101</f>
        <v>2675385.2800000012</v>
      </c>
      <c r="AE101" s="53">
        <f>R101-F101</f>
        <v>3777374.5599999987</v>
      </c>
      <c r="AF101" s="53">
        <f>S101-G101</f>
        <v>5030255.6000000015</v>
      </c>
      <c r="AG101" s="53">
        <f>T101-H101</f>
        <v>5846252.9600000009</v>
      </c>
      <c r="AH101" s="53">
        <f>U101-I101</f>
        <v>6566491.3399999999</v>
      </c>
      <c r="AI101" s="53">
        <f>V101-J101</f>
        <v>7149875.879999999</v>
      </c>
      <c r="AJ101" s="53">
        <f>W101-K101</f>
        <v>7299211.5</v>
      </c>
      <c r="AK101" s="53">
        <f>X101-L101</f>
        <v>7111629.0599999987</v>
      </c>
      <c r="AL101" s="53">
        <f>Y101-M101</f>
        <v>6430382.9699999988</v>
      </c>
      <c r="AM101" s="53">
        <f>Z101-N101</f>
        <v>7089337.3399999999</v>
      </c>
      <c r="AN101" s="54"/>
      <c r="AO101" s="76">
        <f>IF(ISERROR(GETPIVOTDATA("VALUE",'CRS WK pvt'!$I$2,"DT_FILE",AO$8,"CD_CO",AO$6,"TRIM_CAT",TRIM(B101),"TRIM_LINE",A97))=TRUE,0,GETPIVOTDATA("VALUE",'CRS WK pvt'!$I$2,"DT_FILE",AO$8,"CD_CO",AO$6,"TRIM_CAT",TRIM(B101),"TRIM_LINE",A97))</f>
        <v>0</v>
      </c>
    </row>
    <row r="102" spans="1:41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38601983.420000002</v>
      </c>
      <c r="AA102" s="51"/>
      <c r="AB102" s="52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4"/>
      <c r="AO102" s="76"/>
    </row>
    <row r="103" spans="1:41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f>AO103</f>
        <v>1107417.58</v>
      </c>
      <c r="AA103" s="51"/>
      <c r="AB103" s="52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4"/>
      <c r="AO103" s="76">
        <f>GETPIVOTDATA("VALUE",'CRS ESCO pvt'!$I$3,"DATE_FILE",$AO$8,"COMPANY",$AO$6,"TRIM_CAT","Low Income Resdiential-ESCO","TRIM_LINE",A97)</f>
        <v>1107417.58</v>
      </c>
    </row>
    <row r="104" spans="1:41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51"/>
      <c r="AB104" s="52">
        <f>O104-C104</f>
        <v>-45087.520000000484</v>
      </c>
      <c r="AC104" s="53">
        <f>P104-D104</f>
        <v>905875.54999999981</v>
      </c>
      <c r="AD104" s="53">
        <f>Q104-E104</f>
        <v>1678311.2599999998</v>
      </c>
      <c r="AE104" s="53">
        <f>R104-F104</f>
        <v>1790061.38</v>
      </c>
      <c r="AF104" s="53">
        <f>S104-G104</f>
        <v>1432003.67</v>
      </c>
      <c r="AG104" s="53">
        <f>T104-H104</f>
        <v>1653906</v>
      </c>
      <c r="AH104" s="53">
        <f>U104-I104</f>
        <v>1631578.6</v>
      </c>
      <c r="AI104" s="53">
        <f>V104-J104</f>
        <v>1656667.39</v>
      </c>
      <c r="AJ104" s="53">
        <f>W104-K104</f>
        <v>1684444.07</v>
      </c>
      <c r="AK104" s="53">
        <f>X104-L104</f>
        <v>1403314.79</v>
      </c>
      <c r="AL104" s="53">
        <f>Y104-M104</f>
        <v>1662234.9700000002</v>
      </c>
      <c r="AM104" s="53">
        <f>Z104-N104</f>
        <v>1485032.85</v>
      </c>
      <c r="AN104" s="54"/>
      <c r="AO104" s="76">
        <f>IF(ISERROR(GETPIVOTDATA("VALUE",'CRS WK pvt'!$I$2,"DT_FILE",AO$8,"CD_CO",AO$6,"TRIM_CAT",TRIM(B104),"TRIM_LINE",A97))=TRUE,0,GETPIVOTDATA("VALUE",'CRS WK pvt'!$I$2,"DT_FILE",AO$8,"CD_CO",AO$6,"TRIM_CAT",TRIM(B104),"TRIM_LINE",A97))</f>
        <v>0</v>
      </c>
    </row>
    <row r="105" spans="1:41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51"/>
      <c r="AB105" s="52">
        <f>O105-C105</f>
        <v>-262034.88999999966</v>
      </c>
      <c r="AC105" s="53">
        <f>P105-D105</f>
        <v>596446.81999999983</v>
      </c>
      <c r="AD105" s="53">
        <f>Q105-E105</f>
        <v>1220179.0099999998</v>
      </c>
      <c r="AE105" s="53">
        <f>R105-F105</f>
        <v>1209151.9500000002</v>
      </c>
      <c r="AF105" s="53">
        <f>S105-G105</f>
        <v>745855.79999999981</v>
      </c>
      <c r="AG105" s="53">
        <f>T105-H105</f>
        <v>948252</v>
      </c>
      <c r="AH105" s="53">
        <f>U105-I105</f>
        <v>1239021.29</v>
      </c>
      <c r="AI105" s="53">
        <f>V105-J105</f>
        <v>1223546.05</v>
      </c>
      <c r="AJ105" s="53">
        <f>W105-K105</f>
        <v>1172037.52</v>
      </c>
      <c r="AK105" s="53">
        <f>X105-L105</f>
        <v>949513.85000000009</v>
      </c>
      <c r="AL105" s="53">
        <f>Y105-M105</f>
        <v>1629410.6</v>
      </c>
      <c r="AM105" s="53">
        <f>Z105-N105</f>
        <v>1766501.42</v>
      </c>
      <c r="AN105" s="54"/>
      <c r="AO105" s="76">
        <f>IF(ISERROR(GETPIVOTDATA("VALUE",'CRS WK pvt'!$I$2,"DT_FILE",AO$8,"CD_CO",AO$6,"TRIM_CAT",TRIM(B105),"TRIM_LINE",A97))=TRUE,0,GETPIVOTDATA("VALUE",'CRS WK pvt'!$I$2,"DT_FILE",AO$8,"CD_CO",AO$6,"TRIM_CAT",TRIM(B105),"TRIM_LINE",A97))</f>
        <v>0</v>
      </c>
    </row>
    <row r="106" spans="1:41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51"/>
      <c r="AB106" s="52">
        <f>O106-C106</f>
        <v>254331.6099999994</v>
      </c>
      <c r="AC106" s="53">
        <f>P106-D106</f>
        <v>4752022.0999999996</v>
      </c>
      <c r="AD106" s="53">
        <f>Q106-E106</f>
        <v>3298623.51</v>
      </c>
      <c r="AE106" s="53">
        <f>R106-F106</f>
        <v>3787492.9399999995</v>
      </c>
      <c r="AF106" s="53">
        <f>S106-G106</f>
        <v>2965595.2100000009</v>
      </c>
      <c r="AG106" s="53">
        <f>T106-H106</f>
        <v>2931528.9700000007</v>
      </c>
      <c r="AH106" s="53">
        <f>U106-I106</f>
        <v>5198207.07</v>
      </c>
      <c r="AI106" s="53">
        <f>V106-J106</f>
        <v>6147339.2300000004</v>
      </c>
      <c r="AJ106" s="53">
        <f>W106-K106</f>
        <v>5802701.9699999997</v>
      </c>
      <c r="AK106" s="53">
        <f>X106-L106</f>
        <v>4424113.38</v>
      </c>
      <c r="AL106" s="53">
        <f>Y106-M106</f>
        <v>7022131.8000000007</v>
      </c>
      <c r="AM106" s="53">
        <f>Z106-N106</f>
        <v>5547690.0099999998</v>
      </c>
      <c r="AN106" s="54"/>
      <c r="AO106" s="76">
        <f>IF(ISERROR(GETPIVOTDATA("VALUE",'CRS WK pvt'!$I$2,"DT_FILE",AO$8,"CD_CO",AO$6,"TRIM_CAT",TRIM(B106),"TRIM_LINE",A97))=TRUE,0,GETPIVOTDATA("VALUE",'CRS WK pvt'!$I$2,"DT_FILE",AO$8,"CD_CO",AO$6,"TRIM_CAT",TRIM(B106),"TRIM_LINE",A97))</f>
        <v>0</v>
      </c>
    </row>
    <row r="107" spans="1:41" s="152" customFormat="1" ht="15" thickBot="1" x14ac:dyDescent="0.4">
      <c r="A107" s="172"/>
      <c r="B107" s="63" t="s">
        <v>42</v>
      </c>
      <c r="C107" s="147">
        <f t="shared" ref="C107:V107" si="58">SUM(C98:C106)</f>
        <v>123897749.22</v>
      </c>
      <c r="D107" s="148">
        <f t="shared" si="58"/>
        <v>131793055.17</v>
      </c>
      <c r="E107" s="148">
        <f t="shared" si="58"/>
        <v>125530455.87999998</v>
      </c>
      <c r="F107" s="148">
        <f t="shared" si="58"/>
        <v>116048583.16000001</v>
      </c>
      <c r="G107" s="148">
        <f t="shared" si="58"/>
        <v>108425656.79999998</v>
      </c>
      <c r="H107" s="148">
        <f t="shared" si="58"/>
        <v>98214674.090000004</v>
      </c>
      <c r="I107" s="148">
        <f t="shared" si="58"/>
        <v>88181963.780000001</v>
      </c>
      <c r="J107" s="148">
        <f t="shared" si="58"/>
        <v>80631147.640000001</v>
      </c>
      <c r="K107" s="148">
        <f t="shared" si="58"/>
        <v>80041696.88000001</v>
      </c>
      <c r="L107" s="148">
        <f t="shared" si="58"/>
        <v>86550677.230000004</v>
      </c>
      <c r="M107" s="148">
        <f t="shared" si="58"/>
        <v>98387110.360000014</v>
      </c>
      <c r="N107" s="149">
        <f t="shared" si="58"/>
        <v>111153790.83</v>
      </c>
      <c r="O107" s="147">
        <f t="shared" si="58"/>
        <v>121404237.03999998</v>
      </c>
      <c r="P107" s="148">
        <f t="shared" si="58"/>
        <v>133954844</v>
      </c>
      <c r="Q107" s="148">
        <f t="shared" si="58"/>
        <v>136178735</v>
      </c>
      <c r="R107" s="148">
        <f t="shared" si="58"/>
        <v>134336086</v>
      </c>
      <c r="S107" s="148">
        <f t="shared" si="58"/>
        <v>125693021</v>
      </c>
      <c r="T107" s="148">
        <f t="shared" si="58"/>
        <v>120999625</v>
      </c>
      <c r="U107" s="148">
        <f t="shared" si="58"/>
        <v>116683078</v>
      </c>
      <c r="V107" s="148">
        <f t="shared" si="58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149"/>
      <c r="AB107" s="45">
        <f>SUM(AB98:AB106)</f>
        <v>-2493512.1800000072</v>
      </c>
      <c r="AC107" s="150">
        <f t="shared" ref="AC107:AD107" si="59">SUM(AC98:AC106)</f>
        <v>2161788.8300000061</v>
      </c>
      <c r="AD107" s="150">
        <f t="shared" si="59"/>
        <v>10648279.120000003</v>
      </c>
      <c r="AE107" s="150">
        <f t="shared" ref="AE107:AF107" si="60">SUM(AE98:AE106)</f>
        <v>18287502.839999996</v>
      </c>
      <c r="AF107" s="150">
        <f t="shared" si="60"/>
        <v>17267364.200000003</v>
      </c>
      <c r="AG107" s="150">
        <f t="shared" ref="AG107:AH107" si="61">SUM(AG98:AG106)</f>
        <v>22784950.909999996</v>
      </c>
      <c r="AH107" s="150">
        <f t="shared" si="61"/>
        <v>28501114.220000003</v>
      </c>
      <c r="AI107" s="150">
        <f t="shared" ref="AI107:AJ107" si="62">SUM(AI98:AI106)</f>
        <v>32983371.360000003</v>
      </c>
      <c r="AJ107" s="150">
        <f t="shared" si="62"/>
        <v>33103807.120000001</v>
      </c>
      <c r="AK107" s="150">
        <f t="shared" ref="AK107:AL107" si="63">SUM(AK98:AK106)</f>
        <v>30009332.769999996</v>
      </c>
      <c r="AL107" s="150">
        <f t="shared" si="63"/>
        <v>31904027.639999997</v>
      </c>
      <c r="AM107" s="150">
        <f t="shared" ref="AM107" si="64">SUM(AM98:AM106)</f>
        <v>31326160.169999994</v>
      </c>
      <c r="AN107" s="151"/>
      <c r="AO107" s="45">
        <f>SUM(AO98:AO106)</f>
        <v>3063002.23</v>
      </c>
    </row>
    <row r="108" spans="1:41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91"/>
      <c r="AB108" s="92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4"/>
      <c r="AO108" s="92"/>
    </row>
    <row r="109" spans="1:41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97"/>
      <c r="AB109" s="98">
        <f>O109-C109</f>
        <v>-9097569</v>
      </c>
      <c r="AC109" s="99">
        <f>P109-D109</f>
        <v>4979584</v>
      </c>
      <c r="AD109" s="99">
        <f>Q109-E109</f>
        <v>9959640</v>
      </c>
      <c r="AE109" s="99">
        <f>R109-F109</f>
        <v>1177378</v>
      </c>
      <c r="AF109" s="99">
        <f>S109-G109</f>
        <v>1712656</v>
      </c>
      <c r="AG109" s="99">
        <f>T109-H109</f>
        <v>131743</v>
      </c>
      <c r="AH109" s="99">
        <f>U109-I109</f>
        <v>1765430</v>
      </c>
      <c r="AI109" s="99">
        <f>V109-J109</f>
        <v>-1224380</v>
      </c>
      <c r="AJ109" s="99">
        <f>W109-K109</f>
        <v>-857340</v>
      </c>
      <c r="AK109" s="99">
        <f>X109-L109</f>
        <v>-13326602</v>
      </c>
      <c r="AL109" s="99">
        <f>Y109-M109</f>
        <v>-3869374</v>
      </c>
      <c r="AM109" s="99">
        <f>Z109-N109</f>
        <v>11989171</v>
      </c>
      <c r="AN109" s="100"/>
      <c r="AO109" s="98">
        <f>IF(ISERROR(GETPIVOTDATA("VALUE",'CRS WK pvt'!$I$2,"DT_FILE",AO$8,"CD_CO",AO$6,"TRIM_CAT",TRIM(B109),"TRIM_LINE",A108))=TRUE,0,GETPIVOTDATA("VALUE",'CRS WK pvt'!$I$2,"DT_FILE",AO$8,"CD_CO",AO$6,"TRIM_CAT",TRIM(B109),"TRIM_LINE",A108))</f>
        <v>0</v>
      </c>
    </row>
    <row r="110" spans="1:41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97"/>
      <c r="AB110" s="98">
        <f>O110-C110</f>
        <v>-1388164</v>
      </c>
      <c r="AC110" s="99">
        <f>P110-D110</f>
        <v>-104901</v>
      </c>
      <c r="AD110" s="99">
        <f>Q110-E110</f>
        <v>83266</v>
      </c>
      <c r="AE110" s="99">
        <f>R110-F110</f>
        <v>89633</v>
      </c>
      <c r="AF110" s="99">
        <f>S110-G110</f>
        <v>314484</v>
      </c>
      <c r="AG110" s="99">
        <f>T110-H110</f>
        <v>-11448</v>
      </c>
      <c r="AH110" s="99">
        <f>U110-I110</f>
        <v>171544</v>
      </c>
      <c r="AI110" s="99">
        <f>V110-J110</f>
        <v>-102326</v>
      </c>
      <c r="AJ110" s="99">
        <f>W110-K110</f>
        <v>220022</v>
      </c>
      <c r="AK110" s="99">
        <f>X110-L110</f>
        <v>-719154</v>
      </c>
      <c r="AL110" s="99">
        <f>Y110-M110</f>
        <v>1160146</v>
      </c>
      <c r="AM110" s="99">
        <f>Z110-N110</f>
        <v>1741407</v>
      </c>
      <c r="AN110" s="100"/>
      <c r="AO110" s="98">
        <f>IF(ISERROR(GETPIVOTDATA("VALUE",'CRS WK pvt'!$I$2,"DT_FILE",AO$8,"CD_CO",AO$6,"TRIM_CAT",TRIM(B110),"TRIM_LINE",A108))=TRUE,0,GETPIVOTDATA("VALUE",'CRS WK pvt'!$I$2,"DT_FILE",AO$8,"CD_CO",AO$6,"TRIM_CAT",TRIM(B110),"TRIM_LINE",A108))</f>
        <v>0</v>
      </c>
    </row>
    <row r="111" spans="1:41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97"/>
      <c r="AB111" s="98">
        <f>O111-C111</f>
        <v>-1798403</v>
      </c>
      <c r="AC111" s="99">
        <f>P111-D111</f>
        <v>-875204</v>
      </c>
      <c r="AD111" s="99">
        <f>Q111-E111</f>
        <v>-7948</v>
      </c>
      <c r="AE111" s="99">
        <f>R111-F111</f>
        <v>-562059</v>
      </c>
      <c r="AF111" s="99">
        <f>S111-G111</f>
        <v>-125664</v>
      </c>
      <c r="AG111" s="99">
        <f>T111-H111</f>
        <v>-276326</v>
      </c>
      <c r="AH111" s="99">
        <f>U111-I111</f>
        <v>4614</v>
      </c>
      <c r="AI111" s="99">
        <f>V111-J111</f>
        <v>-237595</v>
      </c>
      <c r="AJ111" s="99">
        <f>W111-K111</f>
        <v>-203044</v>
      </c>
      <c r="AK111" s="99">
        <f>X111-L111</f>
        <v>-1541847</v>
      </c>
      <c r="AL111" s="99">
        <f>Y111-M111</f>
        <v>-791066</v>
      </c>
      <c r="AM111" s="99">
        <f>Z111-N111</f>
        <v>1351407</v>
      </c>
      <c r="AN111" s="100"/>
      <c r="AO111" s="98">
        <f>IF(ISERROR(GETPIVOTDATA("VALUE",'CRS WK pvt'!$I$2,"DT_FILE",AO$8,"CD_CO",AO$6,"TRIM_CAT",TRIM(B111),"TRIM_LINE",A108))=TRUE,0,GETPIVOTDATA("VALUE",'CRS WK pvt'!$I$2,"DT_FILE",AO$8,"CD_CO",AO$6,"TRIM_CAT",TRIM(B111),"TRIM_LINE",A108))</f>
        <v>0</v>
      </c>
    </row>
    <row r="112" spans="1:41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97"/>
      <c r="AB112" s="98">
        <f>O112-C112</f>
        <v>-2290283</v>
      </c>
      <c r="AC112" s="99">
        <f>P112-D112</f>
        <v>-1518276</v>
      </c>
      <c r="AD112" s="99">
        <f>Q112-E112</f>
        <v>-340587</v>
      </c>
      <c r="AE112" s="99">
        <f>R112-F112</f>
        <v>-616672</v>
      </c>
      <c r="AF112" s="99">
        <f>S112-G112</f>
        <v>-543864</v>
      </c>
      <c r="AG112" s="99">
        <f>T112-H112</f>
        <v>-453997</v>
      </c>
      <c r="AH112" s="99">
        <f>U112-I112</f>
        <v>-87174</v>
      </c>
      <c r="AI112" s="99">
        <f>V112-J112</f>
        <v>-419414</v>
      </c>
      <c r="AJ112" s="99">
        <f>W112-K112</f>
        <v>-888867</v>
      </c>
      <c r="AK112" s="99">
        <f>X112-L112</f>
        <v>-1550926</v>
      </c>
      <c r="AL112" s="99">
        <f>Y112-M112</f>
        <v>-598807</v>
      </c>
      <c r="AM112" s="99">
        <f>Z112-N112</f>
        <v>1776520</v>
      </c>
      <c r="AN112" s="100"/>
      <c r="AO112" s="98">
        <f>IF(ISERROR(GETPIVOTDATA("VALUE",'CRS WK pvt'!$I$2,"DT_FILE",AO$8,"CD_CO",AO$6,"TRIM_CAT",TRIM(B112),"TRIM_LINE",A108))=TRUE,0,GETPIVOTDATA("VALUE",'CRS WK pvt'!$I$2,"DT_FILE",AO$8,"CD_CO",AO$6,"TRIM_CAT",TRIM(B112),"TRIM_LINE",A108))</f>
        <v>0</v>
      </c>
    </row>
    <row r="113" spans="1:41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97"/>
      <c r="AB113" s="98">
        <f>O113-C113</f>
        <v>-5791203</v>
      </c>
      <c r="AC113" s="99">
        <f>P113-D113</f>
        <v>-12587884</v>
      </c>
      <c r="AD113" s="99">
        <f>Q113-E113</f>
        <v>-4542176</v>
      </c>
      <c r="AE113" s="99">
        <f>R113-F113</f>
        <v>-3408874</v>
      </c>
      <c r="AF113" s="99">
        <f>S113-G113</f>
        <v>-1101579</v>
      </c>
      <c r="AG113" s="99">
        <f>T113-H113</f>
        <v>-1529690</v>
      </c>
      <c r="AH113" s="99">
        <f>U113-I113</f>
        <v>-6730435</v>
      </c>
      <c r="AI113" s="99">
        <f>V113-J113</f>
        <v>-4198993</v>
      </c>
      <c r="AJ113" s="99">
        <f>W113-K113</f>
        <v>-1414684</v>
      </c>
      <c r="AK113" s="99">
        <f>X113-L113</f>
        <v>-9663669</v>
      </c>
      <c r="AL113" s="99">
        <f>Y113-M113</f>
        <v>435696</v>
      </c>
      <c r="AM113" s="99">
        <f>Z113-N113</f>
        <v>8330188</v>
      </c>
      <c r="AN113" s="100"/>
      <c r="AO113" s="98">
        <f>IF(ISERROR(GETPIVOTDATA("VALUE",'CRS WK pvt'!$I$2,"DT_FILE",AO$8,"CD_CO",AO$6,"TRIM_CAT",TRIM(B113),"TRIM_LINE",A108))=TRUE,0,GETPIVOTDATA("VALUE",'CRS WK pvt'!$I$2,"DT_FILE",AO$8,"CD_CO",AO$6,"TRIM_CAT",TRIM(B113),"TRIM_LINE",A108))</f>
        <v>0</v>
      </c>
    </row>
    <row r="114" spans="1:41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65">SUM(D109:D113)</f>
        <v>124651563</v>
      </c>
      <c r="E114" s="160">
        <f t="shared" si="65"/>
        <v>80908111</v>
      </c>
      <c r="F114" s="160">
        <f t="shared" si="65"/>
        <v>50000486</v>
      </c>
      <c r="G114" s="160">
        <f t="shared" si="65"/>
        <v>35302791</v>
      </c>
      <c r="H114" s="160">
        <f t="shared" si="65"/>
        <v>37498441</v>
      </c>
      <c r="I114" s="160">
        <f t="shared" si="65"/>
        <v>38643498</v>
      </c>
      <c r="J114" s="160">
        <f t="shared" si="65"/>
        <v>50611245</v>
      </c>
      <c r="K114" s="160">
        <f t="shared" si="65"/>
        <v>76041526</v>
      </c>
      <c r="L114" s="160">
        <f t="shared" si="65"/>
        <v>157800688</v>
      </c>
      <c r="M114" s="160">
        <f t="shared" si="65"/>
        <v>171897196</v>
      </c>
      <c r="N114" s="161">
        <f t="shared" si="65"/>
        <v>153091965</v>
      </c>
      <c r="O114" s="159">
        <f t="shared" si="65"/>
        <v>142985876</v>
      </c>
      <c r="P114" s="160">
        <f t="shared" si="65"/>
        <v>114544882</v>
      </c>
      <c r="Q114" s="160">
        <f t="shared" si="65"/>
        <v>86060306</v>
      </c>
      <c r="R114" s="160">
        <f t="shared" si="65"/>
        <v>46679892</v>
      </c>
      <c r="S114" s="160">
        <f t="shared" si="65"/>
        <v>35558824</v>
      </c>
      <c r="T114" s="160">
        <f t="shared" si="65"/>
        <v>35358723</v>
      </c>
      <c r="U114" s="160">
        <f t="shared" si="65"/>
        <v>33767477</v>
      </c>
      <c r="V114" s="160">
        <f t="shared" si="65"/>
        <v>44428537</v>
      </c>
      <c r="W114" s="160">
        <f t="shared" si="65"/>
        <v>72897613</v>
      </c>
      <c r="X114" s="160">
        <f t="shared" si="65"/>
        <v>130998490</v>
      </c>
      <c r="Y114" s="160">
        <v>168233791</v>
      </c>
      <c r="Z114" s="229">
        <v>178280658</v>
      </c>
      <c r="AA114" s="161"/>
      <c r="AB114" s="101">
        <f t="shared" ref="AB114:AB121" si="66">SUM(AB109:AB113)</f>
        <v>-20365622</v>
      </c>
      <c r="AC114" s="162">
        <f t="shared" ref="AC114:AD114" si="67">SUM(AC109:AC113)</f>
        <v>-10106681</v>
      </c>
      <c r="AD114" s="162">
        <f t="shared" si="67"/>
        <v>5152195</v>
      </c>
      <c r="AE114" s="162">
        <f t="shared" ref="AE114:AF114" si="68">SUM(AE109:AE113)</f>
        <v>-3320594</v>
      </c>
      <c r="AF114" s="162">
        <f t="shared" si="68"/>
        <v>256033</v>
      </c>
      <c r="AG114" s="162">
        <f t="shared" ref="AG114:AH114" si="69">SUM(AG109:AG113)</f>
        <v>-2139718</v>
      </c>
      <c r="AH114" s="162">
        <f t="shared" si="69"/>
        <v>-4876021</v>
      </c>
      <c r="AI114" s="162">
        <f t="shared" ref="AI114:AJ114" si="70">SUM(AI109:AI113)</f>
        <v>-6182708</v>
      </c>
      <c r="AJ114" s="162">
        <f t="shared" si="70"/>
        <v>-3143913</v>
      </c>
      <c r="AK114" s="162">
        <f t="shared" ref="AK114:AL114" si="71">SUM(AK109:AK113)</f>
        <v>-26802198</v>
      </c>
      <c r="AL114" s="162">
        <f t="shared" si="71"/>
        <v>-3663405</v>
      </c>
      <c r="AM114" s="162">
        <f t="shared" ref="AM114" si="72">SUM(AM109:AM113)</f>
        <v>25188693</v>
      </c>
      <c r="AN114" s="163"/>
      <c r="AO114" s="101">
        <f t="shared" ref="AO114" si="73">SUM(AO109:AO113)</f>
        <v>0</v>
      </c>
    </row>
    <row r="115" spans="1:41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59"/>
      <c r="AB115" s="60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2"/>
      <c r="AO115" s="60"/>
    </row>
    <row r="116" spans="1:41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117"/>
      <c r="AB116" s="44">
        <f>O116-C116</f>
        <v>-19671755.13000001</v>
      </c>
      <c r="AC116" s="118">
        <f>P116-D116</f>
        <v>2847286.9400000125</v>
      </c>
      <c r="AD116" s="118">
        <f>Q116-E116</f>
        <v>10297466.109999999</v>
      </c>
      <c r="AE116" s="118">
        <f>R116-F116</f>
        <v>-100894.91000000015</v>
      </c>
      <c r="AF116" s="118">
        <f>S116-G116</f>
        <v>1634488.7999999989</v>
      </c>
      <c r="AG116" s="118">
        <f>T116-H116</f>
        <v>-951094.69999999925</v>
      </c>
      <c r="AH116" s="118">
        <f>U116-I116</f>
        <v>1358083.1799999997</v>
      </c>
      <c r="AI116" s="118">
        <f>V116-J116</f>
        <v>-3445180.75</v>
      </c>
      <c r="AJ116" s="118">
        <f>W116-K116</f>
        <v>-1296979.0700000003</v>
      </c>
      <c r="AK116" s="118">
        <f>X116-L116</f>
        <v>-11565377.289999992</v>
      </c>
      <c r="AL116" s="118">
        <f>Y116-M116</f>
        <v>2554037.3799999952</v>
      </c>
      <c r="AM116" s="118">
        <f>Z116-N116</f>
        <v>25712798.280000001</v>
      </c>
      <c r="AN116" s="119"/>
      <c r="AO116" s="44">
        <f>IF(ISERROR(GETPIVOTDATA("VALUE",'CRS WK pvt'!$I$2,"DT_FILE",AO$8,"CD_CO",AO$6,"TRIM_CAT",TRIM(B116),"TRIM_LINE",A115))=TRUE,0,GETPIVOTDATA("VALUE",'CRS WK pvt'!$I$2,"DT_FILE",AO$8,"CD_CO",AO$6,"TRIM_CAT",TRIM(B116),"TRIM_LINE",A115))</f>
        <v>0</v>
      </c>
    </row>
    <row r="117" spans="1:41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117"/>
      <c r="AB117" s="44">
        <f>O117-C117</f>
        <v>-2569156.2000000011</v>
      </c>
      <c r="AC117" s="118">
        <f>P117-D117</f>
        <v>-607698.91999999993</v>
      </c>
      <c r="AD117" s="118">
        <f>Q117-E117</f>
        <v>-278850.79999999981</v>
      </c>
      <c r="AE117" s="118">
        <f>R117-F117</f>
        <v>-58469.419999999925</v>
      </c>
      <c r="AF117" s="118">
        <f>S117-G117</f>
        <v>361974.8600000001</v>
      </c>
      <c r="AG117" s="118">
        <f>T117-H117</f>
        <v>-119174.60999999987</v>
      </c>
      <c r="AH117" s="118">
        <f>U117-I117</f>
        <v>134567.44999999995</v>
      </c>
      <c r="AI117" s="118">
        <f>V117-J117</f>
        <v>-267625.01</v>
      </c>
      <c r="AJ117" s="118">
        <f>W117-K117</f>
        <v>327623.39000000013</v>
      </c>
      <c r="AK117" s="118">
        <f>X117-L117</f>
        <v>-231052.30000000075</v>
      </c>
      <c r="AL117" s="118">
        <f>Y117-M117</f>
        <v>2586840.67</v>
      </c>
      <c r="AM117" s="118">
        <f>Z117-N117</f>
        <v>3392579.9700000007</v>
      </c>
      <c r="AN117" s="119"/>
      <c r="AO117" s="44">
        <f>IF(ISERROR(GETPIVOTDATA("VALUE",'CRS WK pvt'!$I$2,"DT_FILE",AO$8,"CD_CO",AO$6,"TRIM_CAT",TRIM(B117),"TRIM_LINE",A115))=TRUE,0,GETPIVOTDATA("VALUE",'CRS WK pvt'!$I$2,"DT_FILE",AO$8,"CD_CO",AO$6,"TRIM_CAT",TRIM(B117),"TRIM_LINE",A115))</f>
        <v>0</v>
      </c>
    </row>
    <row r="118" spans="1:41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117"/>
      <c r="AB118" s="44">
        <f>O118-C118</f>
        <v>-2901003.0700000003</v>
      </c>
      <c r="AC118" s="118">
        <f>P118-D118</f>
        <v>-1460074.2899999991</v>
      </c>
      <c r="AD118" s="118">
        <f>Q118-E118</f>
        <v>-352846.04000000004</v>
      </c>
      <c r="AE118" s="118">
        <f>R118-F118</f>
        <v>-704461.23999999976</v>
      </c>
      <c r="AF118" s="118">
        <f>S118-G118</f>
        <v>-194526.62000000011</v>
      </c>
      <c r="AG118" s="118">
        <f>T118-H118</f>
        <v>-444884.08999999985</v>
      </c>
      <c r="AH118" s="118">
        <f>U118-I118</f>
        <v>-67498.180000000168</v>
      </c>
      <c r="AI118" s="118">
        <f>V118-J118</f>
        <v>-530771.68000000017</v>
      </c>
      <c r="AJ118" s="118">
        <f>W118-K118</f>
        <v>-323342.43999999948</v>
      </c>
      <c r="AK118" s="118">
        <f>X118-L118</f>
        <v>-1594171.629999999</v>
      </c>
      <c r="AL118" s="118">
        <f>Y118-M118</f>
        <v>-508593.16999999993</v>
      </c>
      <c r="AM118" s="118">
        <f>Z118-N118</f>
        <v>1858062.2799999993</v>
      </c>
      <c r="AN118" s="119"/>
      <c r="AO118" s="44">
        <f>IF(ISERROR(GETPIVOTDATA("VALUE",'CRS WK pvt'!$I$2,"DT_FILE",AO$8,"CD_CO",AO$6,"TRIM_CAT",TRIM(B118),"TRIM_LINE",A115))=TRUE,0,GETPIVOTDATA("VALUE",'CRS WK pvt'!$I$2,"DT_FILE",AO$8,"CD_CO",AO$6,"TRIM_CAT",TRIM(B118),"TRIM_LINE",A115))</f>
        <v>0</v>
      </c>
    </row>
    <row r="119" spans="1:41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117"/>
      <c r="AB119" s="44">
        <f>O119-C119</f>
        <v>-3292308.66</v>
      </c>
      <c r="AC119" s="118">
        <f>P119-D119</f>
        <v>-1942931.2000000011</v>
      </c>
      <c r="AD119" s="118">
        <f>Q119-E119</f>
        <v>-672657.56000000052</v>
      </c>
      <c r="AE119" s="118">
        <f>R119-F119</f>
        <v>-728412.5</v>
      </c>
      <c r="AF119" s="118">
        <f>S119-G119</f>
        <v>-637463.48999999976</v>
      </c>
      <c r="AG119" s="118">
        <f>T119-H119</f>
        <v>-685529.3200000003</v>
      </c>
      <c r="AH119" s="118">
        <f>U119-I119</f>
        <v>-282884.29999999981</v>
      </c>
      <c r="AI119" s="118">
        <f>V119-J119</f>
        <v>-667590.29</v>
      </c>
      <c r="AJ119" s="118">
        <f>W119-K119</f>
        <v>-1140617.7299999995</v>
      </c>
      <c r="AK119" s="118">
        <f>X119-L119</f>
        <v>-1424248.3500000015</v>
      </c>
      <c r="AL119" s="118">
        <f>Y119-M119</f>
        <v>-317284.1400000006</v>
      </c>
      <c r="AM119" s="118">
        <f>Z119-N119</f>
        <v>2039621.7699999996</v>
      </c>
      <c r="AN119" s="119"/>
      <c r="AO119" s="44">
        <f>IF(ISERROR(GETPIVOTDATA("VALUE",'CRS WK pvt'!$I$2,"DT_FILE",AO$8,"CD_CO",AO$6,"TRIM_CAT",TRIM(B119),"TRIM_LINE",A115))=TRUE,0,GETPIVOTDATA("VALUE",'CRS WK pvt'!$I$2,"DT_FILE",AO$8,"CD_CO",AO$6,"TRIM_CAT",TRIM(B119),"TRIM_LINE",A115))</f>
        <v>0</v>
      </c>
    </row>
    <row r="120" spans="1:41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117"/>
      <c r="AB120" s="44">
        <f>O120-C120</f>
        <v>-7484443.3999999985</v>
      </c>
      <c r="AC120" s="118">
        <f>P120-D120</f>
        <v>-15166014.619999997</v>
      </c>
      <c r="AD120" s="118">
        <f>Q120-E120</f>
        <v>-3077382.1799999997</v>
      </c>
      <c r="AE120" s="118">
        <f>R120-F120</f>
        <v>-2495201.9399999995</v>
      </c>
      <c r="AF120" s="118">
        <f>S120-G120</f>
        <v>-293489.4299999997</v>
      </c>
      <c r="AG120" s="118">
        <f>T120-H120</f>
        <v>-1294601.4399999995</v>
      </c>
      <c r="AH120" s="118">
        <f>U120-I120</f>
        <v>-3292636.4499999993</v>
      </c>
      <c r="AI120" s="118">
        <f>V120-J120</f>
        <v>-3898804.08</v>
      </c>
      <c r="AJ120" s="118">
        <f>W120-K120</f>
        <v>-1161997.3299999982</v>
      </c>
      <c r="AK120" s="118">
        <f>X120-L120</f>
        <v>-5665846.200000003</v>
      </c>
      <c r="AL120" s="118">
        <f>Y120-M120</f>
        <v>-855959.8200000003</v>
      </c>
      <c r="AM120" s="118">
        <f>Z120-N120</f>
        <v>5065222.8299999982</v>
      </c>
      <c r="AN120" s="119"/>
      <c r="AO120" s="44">
        <f>IF(ISERROR(GETPIVOTDATA("VALUE",'CRS WK pvt'!$I$2,"DT_FILE",AO$8,"CD_CO",AO$6,"TRIM_CAT",TRIM(B120),"TRIM_LINE",A115))=TRUE,0,GETPIVOTDATA("VALUE",'CRS WK pvt'!$I$2,"DT_FILE",AO$8,"CD_CO",AO$6,"TRIM_CAT",TRIM(B120),"TRIM_LINE",A115))</f>
        <v>0</v>
      </c>
    </row>
    <row r="121" spans="1:41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AO128" si="74">SUM(D116:D120)</f>
        <v>145905938.97</v>
      </c>
      <c r="E121" s="154">
        <f t="shared" si="74"/>
        <v>86326392.640000001</v>
      </c>
      <c r="F121" s="154">
        <f t="shared" si="74"/>
        <v>46376852.259999998</v>
      </c>
      <c r="G121" s="154">
        <f t="shared" si="74"/>
        <v>33738288.880000003</v>
      </c>
      <c r="H121" s="154">
        <f t="shared" si="74"/>
        <v>34565149.870000005</v>
      </c>
      <c r="I121" s="154">
        <f t="shared" si="74"/>
        <v>33164286.869999997</v>
      </c>
      <c r="J121" s="154">
        <f t="shared" si="74"/>
        <v>47392016.810000002</v>
      </c>
      <c r="K121" s="154">
        <f t="shared" si="74"/>
        <v>76922660.799999997</v>
      </c>
      <c r="L121" s="154">
        <f t="shared" si="74"/>
        <v>181801823.10999998</v>
      </c>
      <c r="M121" s="154">
        <f t="shared" si="74"/>
        <v>195418013.07999998</v>
      </c>
      <c r="N121" s="156">
        <f t="shared" si="74"/>
        <v>172806956.87</v>
      </c>
      <c r="O121" s="153">
        <f t="shared" si="74"/>
        <v>161104945.68000001</v>
      </c>
      <c r="P121" s="160">
        <f t="shared" si="74"/>
        <v>129576506.88</v>
      </c>
      <c r="Q121" s="160">
        <f t="shared" si="74"/>
        <v>92242122.170000002</v>
      </c>
      <c r="R121" s="160">
        <f t="shared" si="74"/>
        <v>42289412.25</v>
      </c>
      <c r="S121" s="160">
        <f t="shared" si="74"/>
        <v>34609273</v>
      </c>
      <c r="T121" s="160">
        <f t="shared" si="74"/>
        <v>31069865.710000001</v>
      </c>
      <c r="U121" s="160">
        <f t="shared" si="74"/>
        <v>31013918.57</v>
      </c>
      <c r="V121" s="160">
        <f t="shared" si="74"/>
        <v>38582045</v>
      </c>
      <c r="W121" s="160">
        <f t="shared" si="74"/>
        <v>73327347.620000005</v>
      </c>
      <c r="X121" s="160">
        <f t="shared" si="74"/>
        <v>161321127.33999997</v>
      </c>
      <c r="Y121" s="160">
        <v>198877054</v>
      </c>
      <c r="Z121" s="295">
        <v>210875242</v>
      </c>
      <c r="AA121" s="156"/>
      <c r="AB121" s="155">
        <f t="shared" si="66"/>
        <v>-35918666.460000008</v>
      </c>
      <c r="AC121" s="157">
        <f t="shared" ref="AC121:AD121" si="75">SUM(AC116:AC120)</f>
        <v>-16329432.089999985</v>
      </c>
      <c r="AD121" s="157">
        <f t="shared" si="75"/>
        <v>5915729.5299999993</v>
      </c>
      <c r="AE121" s="157">
        <f t="shared" ref="AE121:AF121" si="76">SUM(AE116:AE120)</f>
        <v>-4087440.0099999993</v>
      </c>
      <c r="AF121" s="157">
        <f t="shared" si="76"/>
        <v>870984.11999999941</v>
      </c>
      <c r="AG121" s="157">
        <f t="shared" ref="AG121:AH121" si="77">SUM(AG116:AG120)</f>
        <v>-3495284.1599999988</v>
      </c>
      <c r="AH121" s="157">
        <f t="shared" si="77"/>
        <v>-2150368.2999999998</v>
      </c>
      <c r="AI121" s="157">
        <f t="shared" ref="AI121:AJ121" si="78">SUM(AI116:AI120)</f>
        <v>-8809971.8099999987</v>
      </c>
      <c r="AJ121" s="157">
        <f t="shared" si="78"/>
        <v>-3595313.1799999974</v>
      </c>
      <c r="AK121" s="157">
        <f t="shared" ref="AK121:AL121" si="79">SUM(AK116:AK120)</f>
        <v>-20480695.769999996</v>
      </c>
      <c r="AL121" s="157">
        <f t="shared" si="79"/>
        <v>3459040.9199999943</v>
      </c>
      <c r="AM121" s="157">
        <f t="shared" ref="AM121" si="80">SUM(AM116:AM120)</f>
        <v>38068285.129999995</v>
      </c>
      <c r="AN121" s="158"/>
      <c r="AO121" s="155">
        <f t="shared" ref="AO121:AO128" si="81">SUM(AO116:AO120)</f>
        <v>0</v>
      </c>
    </row>
    <row r="122" spans="1:41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59"/>
      <c r="AB122" s="60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2"/>
      <c r="AO122" s="60"/>
    </row>
    <row r="123" spans="1:41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117"/>
      <c r="AB123" s="191">
        <f>O123-C123</f>
        <v>1389935.9700000002</v>
      </c>
      <c r="AC123" s="118">
        <f>P123-D123</f>
        <v>1133145.4200000002</v>
      </c>
      <c r="AD123" s="118">
        <f>Q123-E123</f>
        <v>841298.01</v>
      </c>
      <c r="AE123" s="118">
        <f>R123-F123</f>
        <v>333386.38</v>
      </c>
      <c r="AF123" s="118">
        <f>S123-G123</f>
        <v>249900.6</v>
      </c>
      <c r="AG123" s="118">
        <f>T123-H123</f>
        <v>187815.56000000003</v>
      </c>
      <c r="AH123" s="118">
        <f>U123-I123</f>
        <v>208181.5</v>
      </c>
      <c r="AI123" s="118">
        <f>V123-J123</f>
        <v>300399.64</v>
      </c>
      <c r="AJ123" s="118">
        <f>W123-K123</f>
        <v>584942.65999999992</v>
      </c>
      <c r="AK123" s="118">
        <f>X123-L123</f>
        <v>1039789.61</v>
      </c>
      <c r="AL123" s="118">
        <f>Y123-M123</f>
        <v>1198317.17</v>
      </c>
      <c r="AM123" s="118">
        <f>Z123-N123</f>
        <v>816855.77</v>
      </c>
      <c r="AN123" s="119"/>
      <c r="AO123" s="44">
        <f>IF(ISERROR(GETPIVOTDATA("VALUE",'CRS WK pvt'!$I$2,"DT_FILE",AO$8,"CD_CO",AO$6,"TRIM_CAT",TRIM(B123),"TRIM_LINE",A122))=TRUE,0,GETPIVOTDATA("VALUE",'CRS WK pvt'!$I$2,"DT_FILE",AO$8,"CD_CO",AO$6,"TRIM_CAT",TRIM(B123),"TRIM_LINE",A122))</f>
        <v>0</v>
      </c>
    </row>
    <row r="124" spans="1:41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117"/>
      <c r="AB124" s="191">
        <f>O124-C124</f>
        <v>210797.23</v>
      </c>
      <c r="AC124" s="118">
        <f>P124-D124</f>
        <v>190955.02000000002</v>
      </c>
      <c r="AD124" s="118">
        <f>Q124-E124</f>
        <v>117349.67000000001</v>
      </c>
      <c r="AE124" s="118">
        <f>R124-F124</f>
        <v>54713.88</v>
      </c>
      <c r="AF124" s="118">
        <f>S124-G124</f>
        <v>46103.07</v>
      </c>
      <c r="AG124" s="118">
        <f>T124-H124</f>
        <v>31073.75</v>
      </c>
      <c r="AH124" s="118">
        <f>U124-I124</f>
        <v>36045.259999999995</v>
      </c>
      <c r="AI124" s="118">
        <f>V124-J124</f>
        <v>41018.03</v>
      </c>
      <c r="AJ124" s="118">
        <f>W124-K124</f>
        <v>84250.150000000009</v>
      </c>
      <c r="AK124" s="118">
        <f>X124-L124</f>
        <v>112295.79</v>
      </c>
      <c r="AL124" s="118">
        <f>Y124-M124</f>
        <v>121721.84</v>
      </c>
      <c r="AM124" s="118">
        <f>Z124-N124</f>
        <v>72792.25</v>
      </c>
      <c r="AN124" s="119"/>
      <c r="AO124" s="44">
        <f>IF(ISERROR(GETPIVOTDATA("VALUE",'CRS WK pvt'!$I$2,"DT_FILE",AO$8,"CD_CO",AO$6,"TRIM_CAT",TRIM(B124),"TRIM_LINE",A122))=TRUE,0,GETPIVOTDATA("VALUE",'CRS WK pvt'!$I$2,"DT_FILE",AO$8,"CD_CO",AO$6,"TRIM_CAT",TRIM(B124),"TRIM_LINE",A122))</f>
        <v>0</v>
      </c>
    </row>
    <row r="125" spans="1:41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117"/>
      <c r="AB125" s="191">
        <f>O125-C125</f>
        <v>298721.93999999994</v>
      </c>
      <c r="AC125" s="118">
        <f>P125-D125</f>
        <v>210151.36</v>
      </c>
      <c r="AD125" s="118">
        <f>Q125-E125</f>
        <v>155193.11000000002</v>
      </c>
      <c r="AE125" s="118">
        <f>R125-F125</f>
        <v>78599.67</v>
      </c>
      <c r="AF125" s="118">
        <f>S125-G125</f>
        <v>63999.29</v>
      </c>
      <c r="AG125" s="118">
        <f>T125-H125</f>
        <v>52300.47</v>
      </c>
      <c r="AH125" s="118">
        <f>U125-I125</f>
        <v>62914.95</v>
      </c>
      <c r="AI125" s="118">
        <f>V125-J125</f>
        <v>83288.37</v>
      </c>
      <c r="AJ125" s="118">
        <f>W125-K125</f>
        <v>140112.13</v>
      </c>
      <c r="AK125" s="118">
        <f>X125-L125</f>
        <v>244530.50000000003</v>
      </c>
      <c r="AL125" s="118">
        <f>Y125-M125</f>
        <v>287415.81</v>
      </c>
      <c r="AM125" s="118">
        <f>Z125-N125</f>
        <v>220570.39</v>
      </c>
      <c r="AN125" s="119"/>
      <c r="AO125" s="44">
        <f>IF(ISERROR(GETPIVOTDATA("VALUE",'CRS WK pvt'!$I$2,"DT_FILE",AO$8,"CD_CO",AO$6,"TRIM_CAT",TRIM(B125),"TRIM_LINE",A122))=TRUE,0,GETPIVOTDATA("VALUE",'CRS WK pvt'!$I$2,"DT_FILE",AO$8,"CD_CO",AO$6,"TRIM_CAT",TRIM(B125),"TRIM_LINE",A122))</f>
        <v>0</v>
      </c>
    </row>
    <row r="126" spans="1:41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117"/>
      <c r="AB126" s="191">
        <f>O126-C126</f>
        <v>527282.68999999994</v>
      </c>
      <c r="AC126" s="118">
        <f>P126-D126</f>
        <v>364405.66</v>
      </c>
      <c r="AD126" s="118">
        <f>Q126-E126</f>
        <v>274447.60000000003</v>
      </c>
      <c r="AE126" s="118">
        <f>R126-F126</f>
        <v>144163.60999999999</v>
      </c>
      <c r="AF126" s="118">
        <f>S126-G126</f>
        <v>101231.81999999999</v>
      </c>
      <c r="AG126" s="118">
        <f>T126-H126</f>
        <v>76255.200000000012</v>
      </c>
      <c r="AH126" s="118">
        <f>U126-I126</f>
        <v>104872.31</v>
      </c>
      <c r="AI126" s="118">
        <f>V126-J126</f>
        <v>174300.55</v>
      </c>
      <c r="AJ126" s="118">
        <f>W126-K126</f>
        <v>244290.22999999998</v>
      </c>
      <c r="AK126" s="118">
        <f>X126-L126</f>
        <v>415210.69</v>
      </c>
      <c r="AL126" s="118">
        <f>Y126-M126</f>
        <v>470243.28</v>
      </c>
      <c r="AM126" s="118">
        <f>Z126-N126</f>
        <v>390219.25</v>
      </c>
      <c r="AN126" s="119"/>
      <c r="AO126" s="44">
        <f>IF(ISERROR(GETPIVOTDATA("VALUE",'CRS WK pvt'!$I$2,"DT_FILE",AO$8,"CD_CO",AO$6,"TRIM_CAT",TRIM(B126),"TRIM_LINE",A122))=TRUE,0,GETPIVOTDATA("VALUE",'CRS WK pvt'!$I$2,"DT_FILE",AO$8,"CD_CO",AO$6,"TRIM_CAT",TRIM(B126),"TRIM_LINE",A122))</f>
        <v>0</v>
      </c>
    </row>
    <row r="127" spans="1:41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117"/>
      <c r="AB127" s="191">
        <f>O127-C127</f>
        <v>1504534.9000000001</v>
      </c>
      <c r="AC127" s="118">
        <f>P127-D127</f>
        <v>1118809.3500000001</v>
      </c>
      <c r="AD127" s="118">
        <f>Q127-E127</f>
        <v>893340.9</v>
      </c>
      <c r="AE127" s="118">
        <f>R127-F127</f>
        <v>376690.64</v>
      </c>
      <c r="AF127" s="118">
        <f>S127-G127</f>
        <v>290498.05</v>
      </c>
      <c r="AG127" s="118">
        <f>T127-H127</f>
        <v>270725.80000000005</v>
      </c>
      <c r="AH127" s="118">
        <f>U127-I127</f>
        <v>279398.38</v>
      </c>
      <c r="AI127" s="118">
        <f>V127-J127</f>
        <v>325046.59000000003</v>
      </c>
      <c r="AJ127" s="118">
        <f>W127-K127</f>
        <v>725343.52999999991</v>
      </c>
      <c r="AK127" s="118">
        <f>X127-L127</f>
        <v>1368459.78</v>
      </c>
      <c r="AL127" s="118">
        <f>Y127-M127</f>
        <v>1485672.93</v>
      </c>
      <c r="AM127" s="118">
        <f>Z127-N127</f>
        <v>1313378.8199999998</v>
      </c>
      <c r="AN127" s="119"/>
      <c r="AO127" s="44">
        <f>IF(ISERROR(GETPIVOTDATA("VALUE",'CRS WK pvt'!$I$2,"DT_FILE",AO$8,"CD_CO",AO$6,"TRIM_CAT",TRIM(B127),"TRIM_LINE",A122))=TRUE,0,GETPIVOTDATA("VALUE",'CRS WK pvt'!$I$2,"DT_FILE",AO$8,"CD_CO",AO$6,"TRIM_CAT",TRIM(B127),"TRIM_LINE",A122))</f>
        <v>0</v>
      </c>
    </row>
    <row r="128" spans="1:41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C146" si="82">SUM(D123:D127)</f>
        <v>68545.14</v>
      </c>
      <c r="E128" s="154">
        <f t="shared" si="82"/>
        <v>57469.54</v>
      </c>
      <c r="F128" s="154">
        <f t="shared" si="82"/>
        <v>32103.31</v>
      </c>
      <c r="G128" s="154">
        <f t="shared" si="82"/>
        <v>29034.5</v>
      </c>
      <c r="H128" s="154">
        <f t="shared" si="82"/>
        <v>22243.65</v>
      </c>
      <c r="I128" s="154">
        <f t="shared" si="82"/>
        <v>23942.469999999998</v>
      </c>
      <c r="J128" s="154">
        <f t="shared" si="82"/>
        <v>47853.819999999992</v>
      </c>
      <c r="K128" s="154">
        <f t="shared" si="82"/>
        <v>100375.73</v>
      </c>
      <c r="L128" s="154">
        <f t="shared" si="82"/>
        <v>362471.62</v>
      </c>
      <c r="M128" s="154">
        <f t="shared" si="82"/>
        <v>690625.97</v>
      </c>
      <c r="N128" s="156">
        <f t="shared" si="82"/>
        <v>1843164.52</v>
      </c>
      <c r="O128" s="153">
        <f t="shared" si="82"/>
        <v>4023945.03</v>
      </c>
      <c r="P128" s="154">
        <f t="shared" si="82"/>
        <v>3086011.95</v>
      </c>
      <c r="Q128" s="160">
        <f t="shared" si="82"/>
        <v>2339098.83</v>
      </c>
      <c r="R128" s="160">
        <f t="shared" si="82"/>
        <v>1019657.49</v>
      </c>
      <c r="S128" s="160">
        <f t="shared" si="82"/>
        <v>780767.33</v>
      </c>
      <c r="T128" s="160">
        <f t="shared" si="82"/>
        <v>640414.42999999993</v>
      </c>
      <c r="U128" s="160">
        <f t="shared" si="82"/>
        <v>715354.87</v>
      </c>
      <c r="V128" s="160">
        <f t="shared" si="82"/>
        <v>971907</v>
      </c>
      <c r="W128" s="160">
        <f t="shared" si="82"/>
        <v>1879314.43</v>
      </c>
      <c r="X128" s="160">
        <f t="shared" si="82"/>
        <v>3542757.9899999998</v>
      </c>
      <c r="Y128" s="160">
        <v>4253997</v>
      </c>
      <c r="Z128" s="295">
        <v>4656981</v>
      </c>
      <c r="AA128" s="156"/>
      <c r="AB128" s="219">
        <f t="shared" si="82"/>
        <v>3931272.7300000004</v>
      </c>
      <c r="AC128" s="157">
        <f t="shared" si="82"/>
        <v>3017466.8100000005</v>
      </c>
      <c r="AD128" s="157">
        <f t="shared" ref="AD128:AE128" si="83">SUM(AD123:AD127)</f>
        <v>2281629.29</v>
      </c>
      <c r="AE128" s="157">
        <f t="shared" si="83"/>
        <v>987554.18</v>
      </c>
      <c r="AF128" s="157">
        <f t="shared" ref="AF128:AG128" si="84">SUM(AF123:AF127)</f>
        <v>751732.83</v>
      </c>
      <c r="AG128" s="157">
        <f t="shared" si="84"/>
        <v>618170.78</v>
      </c>
      <c r="AH128" s="157">
        <f t="shared" ref="AH128:AI128" si="85">SUM(AH123:AH127)</f>
        <v>691412.4</v>
      </c>
      <c r="AI128" s="157">
        <f t="shared" si="85"/>
        <v>924053.18000000017</v>
      </c>
      <c r="AJ128" s="157">
        <f t="shared" ref="AJ128:AK128" si="86">SUM(AJ123:AJ127)</f>
        <v>1778938.6999999997</v>
      </c>
      <c r="AK128" s="157">
        <f t="shared" si="86"/>
        <v>3180286.37</v>
      </c>
      <c r="AL128" s="157">
        <f t="shared" ref="AL128:AM128" si="87">SUM(AL123:AL127)</f>
        <v>3563371.0300000003</v>
      </c>
      <c r="AM128" s="157">
        <f t="shared" si="87"/>
        <v>2813816.48</v>
      </c>
      <c r="AN128" s="158"/>
      <c r="AO128" s="155">
        <f t="shared" si="81"/>
        <v>0</v>
      </c>
    </row>
    <row r="129" spans="1:41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59"/>
      <c r="AB129" s="60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2"/>
      <c r="AO129" s="60"/>
    </row>
    <row r="130" spans="1:41" s="47" customFormat="1" x14ac:dyDescent="0.35">
      <c r="A130" s="171"/>
      <c r="B130" s="48" t="s">
        <v>37</v>
      </c>
      <c r="C130" s="115">
        <f t="shared" ref="C130" si="88">C116+C123</f>
        <v>116566692.53</v>
      </c>
      <c r="D130" s="116">
        <f t="shared" ref="D130:P130" si="89">D116+D123</f>
        <v>74703060.890000001</v>
      </c>
      <c r="E130" s="116">
        <f t="shared" si="89"/>
        <v>43118486.720000006</v>
      </c>
      <c r="F130" s="116">
        <f t="shared" si="89"/>
        <v>22174258.189999998</v>
      </c>
      <c r="G130" s="116">
        <f t="shared" si="89"/>
        <v>16404243.360000001</v>
      </c>
      <c r="H130" s="116">
        <f t="shared" si="89"/>
        <v>15567360.689999999</v>
      </c>
      <c r="I130" s="116">
        <f t="shared" si="89"/>
        <v>14835685.85</v>
      </c>
      <c r="J130" s="116">
        <f t="shared" si="89"/>
        <v>23676839.109999999</v>
      </c>
      <c r="K130" s="116">
        <f t="shared" si="89"/>
        <v>45400509.099999994</v>
      </c>
      <c r="L130" s="116">
        <f t="shared" si="89"/>
        <v>112681444.25999999</v>
      </c>
      <c r="M130" s="116">
        <f t="shared" si="89"/>
        <v>120918349.45</v>
      </c>
      <c r="N130" s="117">
        <f t="shared" si="89"/>
        <v>106705519.95</v>
      </c>
      <c r="O130" s="115">
        <f t="shared" si="89"/>
        <v>98284873.36999999</v>
      </c>
      <c r="P130" s="116">
        <f t="shared" si="89"/>
        <v>78683493.25</v>
      </c>
      <c r="Q130" s="116">
        <f t="shared" ref="Q130:R130" si="90">Q116+Q123</f>
        <v>54257250.840000004</v>
      </c>
      <c r="R130" s="116">
        <f t="shared" si="90"/>
        <v>22406749.66</v>
      </c>
      <c r="S130" s="116">
        <f t="shared" ref="S130:T130" si="91">S116+S123</f>
        <v>18288632.759999998</v>
      </c>
      <c r="T130" s="116">
        <f t="shared" si="91"/>
        <v>14804081.550000001</v>
      </c>
      <c r="U130" s="116">
        <f t="shared" ref="U130:V130" si="92">U116+U123</f>
        <v>16401950.529999999</v>
      </c>
      <c r="V130" s="116">
        <f t="shared" si="92"/>
        <v>20532058</v>
      </c>
      <c r="W130" s="116">
        <f t="shared" ref="W130:X130" si="93">W116+W123</f>
        <v>44688472.689999998</v>
      </c>
      <c r="X130" s="116">
        <f t="shared" si="93"/>
        <v>102155856.58</v>
      </c>
      <c r="Y130" s="116">
        <v>124670704</v>
      </c>
      <c r="Z130" s="236">
        <v>133235174</v>
      </c>
      <c r="AA130" s="117"/>
      <c r="AB130" s="44">
        <f>O130-C130</f>
        <v>-18281819.160000011</v>
      </c>
      <c r="AC130" s="118">
        <f>P130-D130</f>
        <v>3980432.3599999994</v>
      </c>
      <c r="AD130" s="118">
        <f>Q130-E130</f>
        <v>11138764.119999997</v>
      </c>
      <c r="AE130" s="118">
        <f>R130-F130</f>
        <v>232491.47000000253</v>
      </c>
      <c r="AF130" s="118">
        <f>S130-G130</f>
        <v>1884389.3999999966</v>
      </c>
      <c r="AG130" s="118">
        <f>T130-H130</f>
        <v>-763279.13999999873</v>
      </c>
      <c r="AH130" s="118">
        <f>U130-I130</f>
        <v>1566264.6799999997</v>
      </c>
      <c r="AI130" s="118">
        <f>V130-J130</f>
        <v>-3144781.1099999994</v>
      </c>
      <c r="AJ130" s="118">
        <f>W130-K130</f>
        <v>-712036.40999999642</v>
      </c>
      <c r="AK130" s="118">
        <f>X130-L130</f>
        <v>-10525587.679999992</v>
      </c>
      <c r="AL130" s="118">
        <f>Y130-M130</f>
        <v>3752354.549999997</v>
      </c>
      <c r="AM130" s="118">
        <f>Z130-N130</f>
        <v>26529654.049999997</v>
      </c>
      <c r="AN130" s="119"/>
      <c r="AO130" s="76">
        <f t="shared" ref="AO130" si="94">AO116+AO123</f>
        <v>0</v>
      </c>
    </row>
    <row r="131" spans="1:41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117"/>
      <c r="AB131" s="44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9"/>
      <c r="AO131" s="76"/>
    </row>
    <row r="132" spans="1:41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6">
        <f>AO132</f>
        <v>3678542.3200000003</v>
      </c>
      <c r="AA132" s="117"/>
      <c r="AB132" s="44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9"/>
      <c r="AO132" s="76">
        <f>GETPIVOTDATA("VALUE",'CRS ESCO pvt'!$I$3,"DATE_FILE",$AO$8,"COMPANY",$AO$6,"TRIM_CAT","Resdiential-ESCO","TRIM_LINE",11)+GETPIVOTDATA("VALUE",'CRS ESCO pvt'!$I$3,"DATE_FILE",$AO$8,"COMPANY",$AO$6,"TRIM_CAT","Resdiential-ESCO","TRIM_LINE",12)</f>
        <v>3678542.3200000003</v>
      </c>
    </row>
    <row r="133" spans="1:41" s="47" customFormat="1" x14ac:dyDescent="0.35">
      <c r="A133" s="171"/>
      <c r="B133" s="48" t="s">
        <v>38</v>
      </c>
      <c r="C133" s="115">
        <f t="shared" ref="C133:P133" si="95">C117+C124</f>
        <v>11136953.950000001</v>
      </c>
      <c r="D133" s="116">
        <f t="shared" si="95"/>
        <v>7852484.9400000004</v>
      </c>
      <c r="E133" s="116">
        <f t="shared" si="95"/>
        <v>4976954.9399999995</v>
      </c>
      <c r="F133" s="116">
        <f t="shared" si="95"/>
        <v>2342510.9500000002</v>
      </c>
      <c r="G133" s="116">
        <f t="shared" si="95"/>
        <v>1579780.33</v>
      </c>
      <c r="H133" s="116">
        <f t="shared" si="95"/>
        <v>1463494.83</v>
      </c>
      <c r="I133" s="116">
        <f t="shared" si="95"/>
        <v>1320333.3700000001</v>
      </c>
      <c r="J133" s="116">
        <f t="shared" si="95"/>
        <v>2111665.98</v>
      </c>
      <c r="K133" s="116">
        <f t="shared" si="95"/>
        <v>3787331.13</v>
      </c>
      <c r="L133" s="116">
        <f t="shared" si="95"/>
        <v>9437299.370000001</v>
      </c>
      <c r="M133" s="116">
        <f t="shared" si="95"/>
        <v>10045327.49</v>
      </c>
      <c r="N133" s="117">
        <f t="shared" si="95"/>
        <v>9321577.7799999993</v>
      </c>
      <c r="O133" s="115">
        <f t="shared" si="95"/>
        <v>8778594.9799999986</v>
      </c>
      <c r="P133" s="116">
        <f t="shared" si="95"/>
        <v>7435741.04</v>
      </c>
      <c r="Q133" s="116">
        <f t="shared" ref="Q133:R133" si="96">Q117+Q124</f>
        <v>4815453.8099999996</v>
      </c>
      <c r="R133" s="116">
        <f t="shared" si="96"/>
        <v>2338755.41</v>
      </c>
      <c r="S133" s="116">
        <f t="shared" ref="S133:T133" si="97">S117+S124</f>
        <v>1987858.26</v>
      </c>
      <c r="T133" s="116">
        <f t="shared" si="97"/>
        <v>1375393.9700000002</v>
      </c>
      <c r="U133" s="116">
        <f t="shared" ref="U133:V133" si="98">U117+U124</f>
        <v>1490946.08</v>
      </c>
      <c r="V133" s="116">
        <f t="shared" si="98"/>
        <v>1885059</v>
      </c>
      <c r="W133" s="116">
        <f t="shared" ref="W133:X133" si="99">W117+W124</f>
        <v>4199204.67</v>
      </c>
      <c r="X133" s="116">
        <f t="shared" si="99"/>
        <v>9318542.8599999994</v>
      </c>
      <c r="Y133" s="116">
        <v>12753890</v>
      </c>
      <c r="Z133" s="236">
        <v>12786950</v>
      </c>
      <c r="AA133" s="117"/>
      <c r="AB133" s="44">
        <f>O133-C133</f>
        <v>-2358358.9700000025</v>
      </c>
      <c r="AC133" s="118">
        <f>P133-D133</f>
        <v>-416743.90000000037</v>
      </c>
      <c r="AD133" s="118">
        <f>Q133-E133</f>
        <v>-161501.12999999989</v>
      </c>
      <c r="AE133" s="118">
        <f>R133-F133</f>
        <v>-3755.5400000000373</v>
      </c>
      <c r="AF133" s="118">
        <f>S133-G133</f>
        <v>408077.92999999993</v>
      </c>
      <c r="AG133" s="118">
        <f>T133-H133</f>
        <v>-88100.85999999987</v>
      </c>
      <c r="AH133" s="118">
        <f>U133-I133</f>
        <v>170612.70999999996</v>
      </c>
      <c r="AI133" s="118">
        <f>V133-J133</f>
        <v>-226606.97999999998</v>
      </c>
      <c r="AJ133" s="118">
        <f>W133-K133</f>
        <v>411873.54000000004</v>
      </c>
      <c r="AK133" s="118">
        <f>X133-L133</f>
        <v>-118756.51000000164</v>
      </c>
      <c r="AL133" s="118">
        <f>Y133-M133</f>
        <v>2708562.51</v>
      </c>
      <c r="AM133" s="118">
        <f>Z133-N133</f>
        <v>3465372.2200000007</v>
      </c>
      <c r="AN133" s="119"/>
      <c r="AO133" s="76">
        <f>AO117+AO124</f>
        <v>0</v>
      </c>
    </row>
    <row r="134" spans="1:41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117"/>
      <c r="AB134" s="44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9"/>
      <c r="AO134" s="76"/>
    </row>
    <row r="135" spans="1:41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6">
        <f>AO135</f>
        <v>587232.09000000008</v>
      </c>
      <c r="AA135" s="117"/>
      <c r="AB135" s="44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9"/>
      <c r="AO135" s="76">
        <f>GETPIVOTDATA("VALUE",'CRS ESCO pvt'!$I$3,"DATE_FILE",$AO$8,"COMPANY",$AO$6,"TRIM_CAT","Low Income Resdiential-ESCO","TRIM_LINE",11)+GETPIVOTDATA("VALUE",'CRS ESCO pvt'!$I$3,"DATE_FILE",$AO$8,"COMPANY",$AO$6,"TRIM_CAT","Low Income Resdiential-ESCO","TRIM_LINE",12)</f>
        <v>587232.09000000008</v>
      </c>
    </row>
    <row r="136" spans="1:41" s="47" customFormat="1" x14ac:dyDescent="0.35">
      <c r="A136" s="171"/>
      <c r="B136" s="48" t="s">
        <v>39</v>
      </c>
      <c r="C136" s="115">
        <f t="shared" ref="C136:P136" si="100">C118+C125</f>
        <v>13222164.049999999</v>
      </c>
      <c r="D136" s="116">
        <f t="shared" si="100"/>
        <v>8845144.8199999984</v>
      </c>
      <c r="E136" s="116">
        <f t="shared" si="100"/>
        <v>5502939.7000000002</v>
      </c>
      <c r="F136" s="116">
        <f t="shared" si="100"/>
        <v>3421130.9</v>
      </c>
      <c r="G136" s="116">
        <f t="shared" si="100"/>
        <v>2567181.5</v>
      </c>
      <c r="H136" s="116">
        <f t="shared" si="100"/>
        <v>2535033.44</v>
      </c>
      <c r="I136" s="116">
        <f t="shared" si="100"/>
        <v>2365727.12</v>
      </c>
      <c r="J136" s="116">
        <f t="shared" si="100"/>
        <v>3325053.31</v>
      </c>
      <c r="K136" s="116">
        <f t="shared" si="100"/>
        <v>5062260.7</v>
      </c>
      <c r="L136" s="116">
        <f t="shared" si="100"/>
        <v>11869269.08</v>
      </c>
      <c r="M136" s="116">
        <f t="shared" si="100"/>
        <v>13116258.359999999</v>
      </c>
      <c r="N136" s="117">
        <f t="shared" si="100"/>
        <v>11355598.33</v>
      </c>
      <c r="O136" s="115">
        <f t="shared" si="100"/>
        <v>10619882.92</v>
      </c>
      <c r="P136" s="116">
        <f t="shared" si="100"/>
        <v>7595221.8900000006</v>
      </c>
      <c r="Q136" s="116">
        <f t="shared" ref="Q136:R136" si="101">Q118+Q125</f>
        <v>5305286.7699999996</v>
      </c>
      <c r="R136" s="116">
        <f t="shared" si="101"/>
        <v>2795269.33</v>
      </c>
      <c r="S136" s="116">
        <f t="shared" ref="S136:T136" si="102">S118+S125</f>
        <v>2436654.17</v>
      </c>
      <c r="T136" s="116">
        <f t="shared" si="102"/>
        <v>2142449.8200000003</v>
      </c>
      <c r="U136" s="116">
        <f t="shared" ref="U136:V136" si="103">U118+U125</f>
        <v>2361143.8899999997</v>
      </c>
      <c r="V136" s="116">
        <f t="shared" si="103"/>
        <v>2877570</v>
      </c>
      <c r="W136" s="116">
        <f t="shared" ref="W136:X136" si="104">W118+W125</f>
        <v>4879030.3900000006</v>
      </c>
      <c r="X136" s="116">
        <f t="shared" si="104"/>
        <v>10519627.950000001</v>
      </c>
      <c r="Y136" s="116">
        <v>12895081</v>
      </c>
      <c r="Z136" s="236">
        <v>13434231</v>
      </c>
      <c r="AA136" s="117"/>
      <c r="AB136" s="44">
        <f>O136-C136</f>
        <v>-2602281.129999999</v>
      </c>
      <c r="AC136" s="118">
        <f>P136-D136</f>
        <v>-1249922.9299999978</v>
      </c>
      <c r="AD136" s="118">
        <f>Q136-E136</f>
        <v>-197652.93000000063</v>
      </c>
      <c r="AE136" s="118">
        <f>R136-F136</f>
        <v>-625861.56999999983</v>
      </c>
      <c r="AF136" s="118">
        <f>S136-G136</f>
        <v>-130527.33000000007</v>
      </c>
      <c r="AG136" s="118">
        <f>T136-H136</f>
        <v>-392583.61999999965</v>
      </c>
      <c r="AH136" s="118">
        <f>U136-I136</f>
        <v>-4583.230000000447</v>
      </c>
      <c r="AI136" s="118">
        <f>V136-J136</f>
        <v>-447483.31000000006</v>
      </c>
      <c r="AJ136" s="118">
        <f>W136-K136</f>
        <v>-183230.30999999959</v>
      </c>
      <c r="AK136" s="118">
        <f>X136-L136</f>
        <v>-1349641.129999999</v>
      </c>
      <c r="AL136" s="118">
        <f>Y136-M136</f>
        <v>-221177.3599999994</v>
      </c>
      <c r="AM136" s="118">
        <f>Z136-N136</f>
        <v>2078632.67</v>
      </c>
      <c r="AN136" s="119"/>
      <c r="AO136" s="76">
        <f>AO118+AO125</f>
        <v>0</v>
      </c>
    </row>
    <row r="137" spans="1:41" s="47" customFormat="1" x14ac:dyDescent="0.35">
      <c r="A137" s="171"/>
      <c r="B137" s="48" t="s">
        <v>40</v>
      </c>
      <c r="C137" s="115">
        <f t="shared" ref="C137:P137" si="105">C119+C126</f>
        <v>13827941.199999999</v>
      </c>
      <c r="D137" s="116">
        <f t="shared" si="105"/>
        <v>9669496.0500000007</v>
      </c>
      <c r="E137" s="116">
        <f t="shared" si="105"/>
        <v>6561217.25</v>
      </c>
      <c r="F137" s="116">
        <f t="shared" si="105"/>
        <v>3794456.7399999998</v>
      </c>
      <c r="G137" s="116">
        <f t="shared" si="105"/>
        <v>3110892.42</v>
      </c>
      <c r="H137" s="116">
        <f t="shared" si="105"/>
        <v>2842654.97</v>
      </c>
      <c r="I137" s="116">
        <f t="shared" si="105"/>
        <v>2661914.92</v>
      </c>
      <c r="J137" s="116">
        <f t="shared" si="105"/>
        <v>3771481.74</v>
      </c>
      <c r="K137" s="116">
        <f t="shared" si="105"/>
        <v>5948693.0999999996</v>
      </c>
      <c r="L137" s="116">
        <f t="shared" si="105"/>
        <v>11832321.190000001</v>
      </c>
      <c r="M137" s="116">
        <f t="shared" si="105"/>
        <v>12931720.860000001</v>
      </c>
      <c r="N137" s="117">
        <f t="shared" si="105"/>
        <v>11414321.98</v>
      </c>
      <c r="O137" s="115">
        <f t="shared" si="105"/>
        <v>11062915.23</v>
      </c>
      <c r="P137" s="116">
        <f t="shared" si="105"/>
        <v>8090970.5099999998</v>
      </c>
      <c r="Q137" s="116">
        <f t="shared" ref="Q137:R137" si="106">Q119+Q126</f>
        <v>6163007.29</v>
      </c>
      <c r="R137" s="116">
        <f t="shared" si="106"/>
        <v>3210207.85</v>
      </c>
      <c r="S137" s="116">
        <f t="shared" ref="S137:T137" si="107">S119+S126</f>
        <v>2574660.75</v>
      </c>
      <c r="T137" s="116">
        <f t="shared" si="107"/>
        <v>2233380.85</v>
      </c>
      <c r="U137" s="116">
        <f t="shared" ref="U137:V137" si="108">U119+U126</f>
        <v>2483902.9300000002</v>
      </c>
      <c r="V137" s="116">
        <f t="shared" si="108"/>
        <v>3278192</v>
      </c>
      <c r="W137" s="116">
        <f t="shared" ref="W137:X137" si="109">W119+W126</f>
        <v>5052365.6000000006</v>
      </c>
      <c r="X137" s="116">
        <f t="shared" si="109"/>
        <v>10823283.529999999</v>
      </c>
      <c r="Y137" s="116">
        <v>13084680</v>
      </c>
      <c r="Z137" s="236">
        <v>13844163</v>
      </c>
      <c r="AA137" s="117"/>
      <c r="AB137" s="44">
        <f>O137-C137</f>
        <v>-2765025.9699999988</v>
      </c>
      <c r="AC137" s="118">
        <f>P137-D137</f>
        <v>-1578525.540000001</v>
      </c>
      <c r="AD137" s="118">
        <f>Q137-E137</f>
        <v>-398209.95999999996</v>
      </c>
      <c r="AE137" s="118">
        <f>R137-F137</f>
        <v>-584248.88999999966</v>
      </c>
      <c r="AF137" s="118">
        <f>S137-G137</f>
        <v>-536231.66999999993</v>
      </c>
      <c r="AG137" s="118">
        <f>T137-H137</f>
        <v>-609274.12000000011</v>
      </c>
      <c r="AH137" s="118">
        <f>U137-I137</f>
        <v>-178011.98999999976</v>
      </c>
      <c r="AI137" s="118">
        <f>V137-J137</f>
        <v>-493289.74000000022</v>
      </c>
      <c r="AJ137" s="118">
        <f>W137-K137</f>
        <v>-896327.49999999907</v>
      </c>
      <c r="AK137" s="118">
        <f>X137-L137</f>
        <v>-1009037.660000002</v>
      </c>
      <c r="AL137" s="118">
        <f>Y137-M137</f>
        <v>152959.13999999873</v>
      </c>
      <c r="AM137" s="118">
        <f>Z137-N137</f>
        <v>2429841.0199999996</v>
      </c>
      <c r="AN137" s="119"/>
      <c r="AO137" s="76">
        <f>AO119+AO126</f>
        <v>0</v>
      </c>
    </row>
    <row r="138" spans="1:41" s="47" customFormat="1" x14ac:dyDescent="0.35">
      <c r="A138" s="171"/>
      <c r="B138" s="48" t="s">
        <v>41</v>
      </c>
      <c r="C138" s="115">
        <f t="shared" ref="C138:P138" si="110">C120+C127</f>
        <v>42362532.709999993</v>
      </c>
      <c r="D138" s="116">
        <f t="shared" si="110"/>
        <v>44904297.409999996</v>
      </c>
      <c r="E138" s="116">
        <f t="shared" si="110"/>
        <v>26224263.57</v>
      </c>
      <c r="F138" s="116">
        <f t="shared" si="110"/>
        <v>14676598.789999999</v>
      </c>
      <c r="G138" s="116">
        <f t="shared" si="110"/>
        <v>10105225.77</v>
      </c>
      <c r="H138" s="116">
        <f t="shared" si="110"/>
        <v>12178849.59</v>
      </c>
      <c r="I138" s="116">
        <f t="shared" si="110"/>
        <v>12004568.08</v>
      </c>
      <c r="J138" s="116">
        <f t="shared" si="110"/>
        <v>14554830.49</v>
      </c>
      <c r="K138" s="116">
        <f t="shared" si="110"/>
        <v>16824242.5</v>
      </c>
      <c r="L138" s="116">
        <f t="shared" si="110"/>
        <v>36343960.830000006</v>
      </c>
      <c r="M138" s="116">
        <f t="shared" si="110"/>
        <v>39096982.890000001</v>
      </c>
      <c r="N138" s="117">
        <f t="shared" si="110"/>
        <v>35853103.350000001</v>
      </c>
      <c r="O138" s="115">
        <f t="shared" si="110"/>
        <v>36382624.210000001</v>
      </c>
      <c r="P138" s="116">
        <f t="shared" si="110"/>
        <v>30857092.140000001</v>
      </c>
      <c r="Q138" s="116">
        <f t="shared" ref="Q138:R138" si="111">Q120+Q127</f>
        <v>24040222.290000003</v>
      </c>
      <c r="R138" s="116">
        <f t="shared" si="111"/>
        <v>12558087.49</v>
      </c>
      <c r="S138" s="116">
        <f t="shared" ref="S138:T138" si="112">S120+S127</f>
        <v>10102234.390000001</v>
      </c>
      <c r="T138" s="116">
        <f t="shared" si="112"/>
        <v>11154973.950000001</v>
      </c>
      <c r="U138" s="116">
        <f t="shared" ref="U138:V138" si="113">U120+U127</f>
        <v>8991330.0099999998</v>
      </c>
      <c r="V138" s="116">
        <f t="shared" si="113"/>
        <v>10981073</v>
      </c>
      <c r="W138" s="116">
        <f t="shared" ref="W138:X138" si="114">W120+W127</f>
        <v>16387588.699999999</v>
      </c>
      <c r="X138" s="116">
        <f t="shared" si="114"/>
        <v>32046574.41</v>
      </c>
      <c r="Y138" s="116">
        <v>39726696</v>
      </c>
      <c r="Z138" s="236">
        <v>42231705</v>
      </c>
      <c r="AA138" s="117"/>
      <c r="AB138" s="44">
        <f>O138-C138</f>
        <v>-5979908.4999999925</v>
      </c>
      <c r="AC138" s="118">
        <f>P138-D138</f>
        <v>-14047205.269999996</v>
      </c>
      <c r="AD138" s="118">
        <f>Q138-E138</f>
        <v>-2184041.2799999975</v>
      </c>
      <c r="AE138" s="118">
        <f>R138-F138</f>
        <v>-2118511.2999999989</v>
      </c>
      <c r="AF138" s="118">
        <f>S138-G138</f>
        <v>-2991.3799999989569</v>
      </c>
      <c r="AG138" s="118">
        <f>T138-H138</f>
        <v>-1023875.6399999987</v>
      </c>
      <c r="AH138" s="118">
        <f>U138-I138</f>
        <v>-3013238.0700000003</v>
      </c>
      <c r="AI138" s="118">
        <f>V138-J138</f>
        <v>-3573757.49</v>
      </c>
      <c r="AJ138" s="118">
        <f>W138-K138</f>
        <v>-436653.80000000075</v>
      </c>
      <c r="AK138" s="118">
        <f>X138-L138</f>
        <v>-4297386.4200000055</v>
      </c>
      <c r="AL138" s="118">
        <f>Y138-M138</f>
        <v>629713.1099999994</v>
      </c>
      <c r="AM138" s="118">
        <f>Z138-N138</f>
        <v>6378601.6499999985</v>
      </c>
      <c r="AN138" s="119"/>
      <c r="AO138" s="76">
        <f>AO120+AO127</f>
        <v>0</v>
      </c>
    </row>
    <row r="139" spans="1:41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15">SUM(D130:D138)</f>
        <v>145974484.10999998</v>
      </c>
      <c r="E139" s="148">
        <f t="shared" si="115"/>
        <v>86383862.180000007</v>
      </c>
      <c r="F139" s="148">
        <f t="shared" si="115"/>
        <v>46408955.569999993</v>
      </c>
      <c r="G139" s="148">
        <f t="shared" si="115"/>
        <v>33767323.379999995</v>
      </c>
      <c r="H139" s="148">
        <f t="shared" si="115"/>
        <v>34587393.519999996</v>
      </c>
      <c r="I139" s="148">
        <f t="shared" si="115"/>
        <v>33188229.339999996</v>
      </c>
      <c r="J139" s="148">
        <f t="shared" si="115"/>
        <v>47439870.630000003</v>
      </c>
      <c r="K139" s="148">
        <f t="shared" si="115"/>
        <v>77023036.530000001</v>
      </c>
      <c r="L139" s="148">
        <f t="shared" si="115"/>
        <v>182164294.73000002</v>
      </c>
      <c r="M139" s="148">
        <f t="shared" si="115"/>
        <v>196108639.05000001</v>
      </c>
      <c r="N139" s="149">
        <f t="shared" si="115"/>
        <v>174650121.38999999</v>
      </c>
      <c r="O139" s="147">
        <f t="shared" si="115"/>
        <v>165128890.71000001</v>
      </c>
      <c r="P139" s="148">
        <f t="shared" si="115"/>
        <v>132662518.83000001</v>
      </c>
      <c r="Q139" s="148">
        <f t="shared" si="115"/>
        <v>94581221.000000015</v>
      </c>
      <c r="R139" s="148">
        <f t="shared" si="115"/>
        <v>43309069.740000002</v>
      </c>
      <c r="S139" s="148">
        <f t="shared" si="115"/>
        <v>35390040.329999998</v>
      </c>
      <c r="T139" s="148">
        <f t="shared" si="115"/>
        <v>31710280.140000008</v>
      </c>
      <c r="U139" s="148">
        <f t="shared" si="115"/>
        <v>31729273.439999998</v>
      </c>
      <c r="V139" s="148">
        <f t="shared" ref="V139" si="116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v>203131051</v>
      </c>
      <c r="Z139" s="235">
        <v>215532223</v>
      </c>
      <c r="AA139" s="149"/>
      <c r="AB139" s="45">
        <f>SUM(AB130:AB138)</f>
        <v>-31987393.730000004</v>
      </c>
      <c r="AC139" s="150">
        <f t="shared" ref="AC139:AD139" si="117">SUM(AC130:AC138)</f>
        <v>-13311965.279999996</v>
      </c>
      <c r="AD139" s="150">
        <f t="shared" si="117"/>
        <v>8197358.8200000003</v>
      </c>
      <c r="AE139" s="150">
        <f t="shared" ref="AE139:AF139" si="118">SUM(AE130:AE138)</f>
        <v>-3099885.8299999959</v>
      </c>
      <c r="AF139" s="150">
        <f t="shared" si="118"/>
        <v>1622716.9499999974</v>
      </c>
      <c r="AG139" s="150">
        <f t="shared" ref="AG139:AH139" si="119">SUM(AG130:AG138)</f>
        <v>-2877113.3799999971</v>
      </c>
      <c r="AH139" s="150">
        <f t="shared" si="119"/>
        <v>-1458955.9000000008</v>
      </c>
      <c r="AI139" s="150">
        <f t="shared" ref="AI139:AJ139" si="120">SUM(AI130:AI138)</f>
        <v>-7885918.6299999999</v>
      </c>
      <c r="AJ139" s="150">
        <f t="shared" si="120"/>
        <v>-1816374.4799999958</v>
      </c>
      <c r="AK139" s="150">
        <f t="shared" ref="AK139:AL139" si="121">SUM(AK130:AK138)</f>
        <v>-17300409.399999999</v>
      </c>
      <c r="AL139" s="150">
        <f t="shared" si="121"/>
        <v>7022411.9499999955</v>
      </c>
      <c r="AM139" s="150">
        <f t="shared" ref="AM139" si="122">SUM(AM130:AM138)</f>
        <v>40882101.609999992</v>
      </c>
      <c r="AN139" s="151"/>
      <c r="AO139" s="45">
        <f>SUM(AO130:AO138)</f>
        <v>4265774.41</v>
      </c>
    </row>
    <row r="140" spans="1:41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111"/>
      <c r="AB140" s="112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4"/>
      <c r="AO140" s="112"/>
    </row>
    <row r="141" spans="1:41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117"/>
      <c r="AB141" s="44">
        <f>O141-C141</f>
        <v>-6373502.3599999994</v>
      </c>
      <c r="AC141" s="118">
        <f>P141-D141</f>
        <v>-11956452</v>
      </c>
      <c r="AD141" s="118">
        <f>Q141-E141</f>
        <v>603708.1099999994</v>
      </c>
      <c r="AE141" s="118">
        <f>R141-F141</f>
        <v>357145.75</v>
      </c>
      <c r="AF141" s="118">
        <f>S141-G141</f>
        <v>-3844734.1399999969</v>
      </c>
      <c r="AG141" s="118">
        <f>T141-H141</f>
        <v>-2137589.879999999</v>
      </c>
      <c r="AH141" s="118">
        <f>U141-I141</f>
        <v>-868488.87999999896</v>
      </c>
      <c r="AI141" s="118">
        <f>V141-J141</f>
        <v>-3106436.7399999984</v>
      </c>
      <c r="AJ141" s="118">
        <f>W141-K141</f>
        <v>885154.92000000179</v>
      </c>
      <c r="AK141" s="118">
        <f>X141-L141</f>
        <v>-4511452.5099999905</v>
      </c>
      <c r="AL141" s="118">
        <f>Y141-M141</f>
        <v>-8081743.6899999976</v>
      </c>
      <c r="AM141" s="118">
        <f>Z141-N141</f>
        <v>9835143.9899999946</v>
      </c>
      <c r="AN141" s="119"/>
      <c r="AO141" s="76">
        <f>IF(ISERROR(GETPIVOTDATA("VALUE",'CRS WK pvt'!$I$2,"DT_FILE",AO$8,"CD_CO",AO$6,"TRIM_CAT",TRIM(B141),"TRIM_LINE",A140))=TRUE,0,GETPIVOTDATA("VALUE",'CRS WK pvt'!$I$2,"DT_FILE",AO$8,"CD_CO",AO$6,"TRIM_CAT",TRIM(B141),"TRIM_LINE",A140))</f>
        <v>0</v>
      </c>
    </row>
    <row r="142" spans="1:41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117"/>
      <c r="AB142" s="44">
        <f>O142-C142</f>
        <v>-706894.71999999974</v>
      </c>
      <c r="AC142" s="118">
        <f>P142-D142</f>
        <v>-1524534.1200000006</v>
      </c>
      <c r="AD142" s="118">
        <f>Q142-E142</f>
        <v>43499.879999999888</v>
      </c>
      <c r="AE142" s="118">
        <f>R142-F142</f>
        <v>-1151121.9299999997</v>
      </c>
      <c r="AF142" s="118">
        <f>S142-G142</f>
        <v>-59785.759999999776</v>
      </c>
      <c r="AG142" s="118">
        <f>T142-H142</f>
        <v>-63948.800000000047</v>
      </c>
      <c r="AH142" s="118">
        <f>U142-I142</f>
        <v>-124449.55000000005</v>
      </c>
      <c r="AI142" s="118">
        <f>V142-J142</f>
        <v>-381194.3600000001</v>
      </c>
      <c r="AJ142" s="118">
        <f>W142-K142</f>
        <v>-108990.33000000007</v>
      </c>
      <c r="AK142" s="118">
        <f>X142-L142</f>
        <v>141826.25999999978</v>
      </c>
      <c r="AL142" s="118">
        <f>Y142-M142</f>
        <v>-401285.87999999989</v>
      </c>
      <c r="AM142" s="118">
        <f>Z142-N142</f>
        <v>167991.53000000026</v>
      </c>
      <c r="AN142" s="119"/>
      <c r="AO142" s="76">
        <f>IF(ISERROR(GETPIVOTDATA("VALUE",'CRS WK pvt'!$I$2,"DT_FILE",AO$8,"CD_CO",AO$6,"TRIM_CAT",TRIM(B142),"TRIM_LINE",A140))=TRUE,0,GETPIVOTDATA("VALUE",'CRS WK pvt'!$I$2,"DT_FILE",AO$8,"CD_CO",AO$6,"TRIM_CAT",TRIM(B142),"TRIM_LINE",A140))</f>
        <v>0</v>
      </c>
    </row>
    <row r="143" spans="1:41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117"/>
      <c r="AB143" s="44">
        <f>O143-C143</f>
        <v>-1809263.4499999993</v>
      </c>
      <c r="AC143" s="118">
        <f>P143-D143</f>
        <v>-4153950.6099999994</v>
      </c>
      <c r="AD143" s="118">
        <f>Q143-E143</f>
        <v>-1773436.7999999998</v>
      </c>
      <c r="AE143" s="118">
        <f>R143-F143</f>
        <v>231097.33999999985</v>
      </c>
      <c r="AF143" s="118">
        <f>S143-G143</f>
        <v>-230749.45000000019</v>
      </c>
      <c r="AG143" s="118">
        <f>T143-H143</f>
        <v>-462568.54000000004</v>
      </c>
      <c r="AH143" s="118">
        <f>U143-I143</f>
        <v>-302505.95000000019</v>
      </c>
      <c r="AI143" s="118">
        <f>V143-J143</f>
        <v>-656267.74000000022</v>
      </c>
      <c r="AJ143" s="118">
        <f>W143-K143</f>
        <v>-255503.29000000004</v>
      </c>
      <c r="AK143" s="118">
        <f>X143-L143</f>
        <v>-862864.58999999985</v>
      </c>
      <c r="AL143" s="118">
        <f>Y143-M143</f>
        <v>-3404135.4000000004</v>
      </c>
      <c r="AM143" s="118">
        <f>Z143-N143</f>
        <v>905929.78999999911</v>
      </c>
      <c r="AN143" s="119"/>
      <c r="AO143" s="76">
        <f>IF(ISERROR(GETPIVOTDATA("VALUE",'CRS WK pvt'!$I$2,"DT_FILE",AO$8,"CD_CO",AO$6,"TRIM_CAT",TRIM(B143),"TRIM_LINE",A140))=TRUE,0,GETPIVOTDATA("VALUE",'CRS WK pvt'!$I$2,"DT_FILE",AO$8,"CD_CO",AO$6,"TRIM_CAT",TRIM(B143),"TRIM_LINE",A140))</f>
        <v>0</v>
      </c>
    </row>
    <row r="144" spans="1:41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117"/>
      <c r="AB144" s="44">
        <f>O144-C144</f>
        <v>-1582975.0500000007</v>
      </c>
      <c r="AC144" s="118">
        <f>P144-D144</f>
        <v>-4913437.1899999995</v>
      </c>
      <c r="AD144" s="118">
        <f>Q144-E144</f>
        <v>-2006247.42</v>
      </c>
      <c r="AE144" s="118">
        <f>R144-F144</f>
        <v>175360.36000000034</v>
      </c>
      <c r="AF144" s="118">
        <f>S144-G144</f>
        <v>-481978.48</v>
      </c>
      <c r="AG144" s="118">
        <f>T144-H144</f>
        <v>-810232.21</v>
      </c>
      <c r="AH144" s="118">
        <f>U144-I144</f>
        <v>-761424.37000000011</v>
      </c>
      <c r="AI144" s="118">
        <f>V144-J144</f>
        <v>-960905.33000000007</v>
      </c>
      <c r="AJ144" s="118">
        <f>W144-K144</f>
        <v>-170126.90999999968</v>
      </c>
      <c r="AK144" s="118">
        <f>X144-L144</f>
        <v>-720116.23000000045</v>
      </c>
      <c r="AL144" s="118">
        <f>Y144-M144</f>
        <v>-4095230.3000000007</v>
      </c>
      <c r="AM144" s="118">
        <f>Z144-N144</f>
        <v>822396.91000000015</v>
      </c>
      <c r="AN144" s="119"/>
      <c r="AO144" s="76">
        <f>IF(ISERROR(GETPIVOTDATA("VALUE",'CRS WK pvt'!$I$2,"DT_FILE",AO$8,"CD_CO",AO$6,"TRIM_CAT",TRIM(B144),"TRIM_LINE",A140))=TRUE,0,GETPIVOTDATA("VALUE",'CRS WK pvt'!$I$2,"DT_FILE",AO$8,"CD_CO",AO$6,"TRIM_CAT",TRIM(B144),"TRIM_LINE",A140))</f>
        <v>0</v>
      </c>
    </row>
    <row r="145" spans="1:41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117"/>
      <c r="AB145" s="44">
        <f>O145-C145</f>
        <v>3320471.8699999973</v>
      </c>
      <c r="AC145" s="118">
        <f>P145-D145</f>
        <v>-13218997.399999999</v>
      </c>
      <c r="AD145" s="118">
        <f>Q145-E145</f>
        <v>-13652473.629999999</v>
      </c>
      <c r="AE145" s="118">
        <f>R145-F145</f>
        <v>4021149.2699999996</v>
      </c>
      <c r="AF145" s="118">
        <f>S145-G145</f>
        <v>-2279511.9299999997</v>
      </c>
      <c r="AG145" s="118">
        <f>T145-H145</f>
        <v>-1685774.4700000007</v>
      </c>
      <c r="AH145" s="118">
        <f>U145-I145</f>
        <v>-4426290.08</v>
      </c>
      <c r="AI145" s="118">
        <f>V145-J145</f>
        <v>-3577260.0199999996</v>
      </c>
      <c r="AJ145" s="118">
        <f>W145-K145</f>
        <v>1576046.2799999993</v>
      </c>
      <c r="AK145" s="118">
        <f>X145-L145</f>
        <v>-1612286.5500000007</v>
      </c>
      <c r="AL145" s="118">
        <f>Y145-M145</f>
        <v>-13640705.75</v>
      </c>
      <c r="AM145" s="118">
        <f>Z145-N145</f>
        <v>5236280.25</v>
      </c>
      <c r="AN145" s="119"/>
      <c r="AO145" s="76">
        <f>IF(ISERROR(GETPIVOTDATA("VALUE",'CRS WK pvt'!$I$2,"DT_FILE",AO$8,"CD_CO",AO$6,"TRIM_CAT",TRIM(B145),"TRIM_LINE",A140))=TRUE,0,GETPIVOTDATA("VALUE",'CRS WK pvt'!$I$2,"DT_FILE",AO$8,"CD_CO",AO$6,"TRIM_CAT",TRIM(B145),"TRIM_LINE",A140))</f>
        <v>0</v>
      </c>
    </row>
    <row r="146" spans="1:41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AO160" si="123">SUM(D141:D145)</f>
        <v>159039386.01999998</v>
      </c>
      <c r="E146" s="154">
        <f t="shared" si="123"/>
        <v>130565127.69999999</v>
      </c>
      <c r="F146" s="155">
        <f t="shared" si="123"/>
        <v>76846294.310000002</v>
      </c>
      <c r="G146" s="154">
        <f t="shared" si="123"/>
        <v>61608735.079999998</v>
      </c>
      <c r="H146" s="154">
        <f t="shared" si="123"/>
        <v>50922890.300000004</v>
      </c>
      <c r="I146" s="154">
        <f t="shared" si="123"/>
        <v>49972372.520000003</v>
      </c>
      <c r="J146" s="154">
        <f t="shared" si="123"/>
        <v>53039413.189999998</v>
      </c>
      <c r="K146" s="154">
        <f t="shared" si="123"/>
        <v>53997515.090000004</v>
      </c>
      <c r="L146" s="154">
        <f t="shared" si="123"/>
        <v>110838126.36999999</v>
      </c>
      <c r="M146" s="154">
        <f t="shared" si="123"/>
        <v>166653369.01999998</v>
      </c>
      <c r="N146" s="156">
        <f t="shared" si="123"/>
        <v>147100148.53</v>
      </c>
      <c r="O146" s="153">
        <f t="shared" si="123"/>
        <v>167031350.06999999</v>
      </c>
      <c r="P146" s="154">
        <f t="shared" si="123"/>
        <v>123272014.70000002</v>
      </c>
      <c r="Q146" s="154">
        <f t="shared" si="123"/>
        <v>113780177.83999999</v>
      </c>
      <c r="R146" s="154">
        <f t="shared" si="123"/>
        <v>80479925.100000009</v>
      </c>
      <c r="S146" s="154">
        <f t="shared" si="123"/>
        <v>54711975.32</v>
      </c>
      <c r="T146" s="154">
        <f t="shared" si="123"/>
        <v>45762776.400000006</v>
      </c>
      <c r="U146" s="154">
        <f t="shared" si="123"/>
        <v>43489213.689999998</v>
      </c>
      <c r="V146" s="154">
        <f t="shared" si="123"/>
        <v>44357349</v>
      </c>
      <c r="W146" s="154">
        <f t="shared" si="123"/>
        <v>55924095.760000005</v>
      </c>
      <c r="X146" s="154">
        <f t="shared" si="123"/>
        <v>103273232.75000001</v>
      </c>
      <c r="Y146" s="154">
        <v>137030268</v>
      </c>
      <c r="Z146" s="291">
        <v>164067891</v>
      </c>
      <c r="AA146" s="156"/>
      <c r="AB146" s="155">
        <f t="shared" si="82"/>
        <v>-7152163.7100000009</v>
      </c>
      <c r="AC146" s="157">
        <f t="shared" ref="AC146:AD146" si="124">SUM(AC141:AC145)</f>
        <v>-35767371.32</v>
      </c>
      <c r="AD146" s="157">
        <f t="shared" si="124"/>
        <v>-16784949.859999999</v>
      </c>
      <c r="AE146" s="157">
        <f t="shared" ref="AE146:AF146" si="125">SUM(AE141:AE145)</f>
        <v>3633630.79</v>
      </c>
      <c r="AF146" s="157">
        <f t="shared" si="125"/>
        <v>-6896759.7599999961</v>
      </c>
      <c r="AG146" s="157">
        <f t="shared" ref="AG146:AH146" si="126">SUM(AG141:AG145)</f>
        <v>-5160113.8999999994</v>
      </c>
      <c r="AH146" s="157">
        <f t="shared" si="126"/>
        <v>-6483158.8299999991</v>
      </c>
      <c r="AI146" s="157">
        <f t="shared" ref="AI146:AJ146" si="127">SUM(AI141:AI145)</f>
        <v>-8682064.1899999976</v>
      </c>
      <c r="AJ146" s="157">
        <f t="shared" si="127"/>
        <v>1926580.6700000013</v>
      </c>
      <c r="AK146" s="157">
        <f t="shared" ref="AK146:AL146" si="128">SUM(AK141:AK145)</f>
        <v>-7564893.6199999917</v>
      </c>
      <c r="AL146" s="157">
        <f t="shared" si="128"/>
        <v>-29623101.019999996</v>
      </c>
      <c r="AM146" s="157">
        <f t="shared" ref="AM146" si="129">SUM(AM141:AM145)</f>
        <v>16967742.469999995</v>
      </c>
      <c r="AN146" s="158"/>
      <c r="AO146" s="55">
        <f t="shared" ref="AO146:AO160" si="130">SUM(AO141:AO145)</f>
        <v>0</v>
      </c>
    </row>
    <row r="147" spans="1:41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105"/>
      <c r="AB147" s="106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8"/>
      <c r="AO147" s="106"/>
    </row>
    <row r="148" spans="1:41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123"/>
      <c r="AB148" s="43">
        <f>O148-C148</f>
        <v>83586</v>
      </c>
      <c r="AC148" s="124">
        <f>P148-D148</f>
        <v>32464</v>
      </c>
      <c r="AD148" s="124">
        <f>Q148-E148</f>
        <v>47471</v>
      </c>
      <c r="AE148" s="124">
        <f>R148-F148</f>
        <v>83526</v>
      </c>
      <c r="AF148" s="124">
        <f>S148-G148</f>
        <v>27243</v>
      </c>
      <c r="AG148" s="124">
        <f>T148-H148</f>
        <v>38012</v>
      </c>
      <c r="AH148" s="124">
        <f>U148-I148</f>
        <v>46678</v>
      </c>
      <c r="AI148" s="124">
        <f>V148-J148</f>
        <v>-23439</v>
      </c>
      <c r="AJ148" s="124">
        <f>W148-K148</f>
        <v>29833</v>
      </c>
      <c r="AK148" s="124">
        <f>X148-L148</f>
        <v>16198</v>
      </c>
      <c r="AL148" s="124">
        <f>Y148-M148</f>
        <v>-51014</v>
      </c>
      <c r="AM148" s="124">
        <f>Z148-N148</f>
        <v>3035</v>
      </c>
      <c r="AN148" s="125"/>
      <c r="AO148" s="76">
        <f>IF(ISERROR(GETPIVOTDATA("VALUE",'CRS WK pvt'!$I$2,"DT_FILE",AO$8,"CD_CO",AO$6,"TRIM_CAT",TRIM(B148),"TRIM_LINE",A147))=TRUE,0,GETPIVOTDATA("VALUE",'CRS WK pvt'!$I$2,"DT_FILE",AO$8,"CD_CO",AO$6,"TRIM_CAT",TRIM(B148),"TRIM_LINE",A147))</f>
        <v>0</v>
      </c>
    </row>
    <row r="149" spans="1:41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123"/>
      <c r="AB149" s="43">
        <f>O149-C149</f>
        <v>887</v>
      </c>
      <c r="AC149" s="124">
        <f>P149-D149</f>
        <v>-3293</v>
      </c>
      <c r="AD149" s="124">
        <f>Q149-E149</f>
        <v>5815</v>
      </c>
      <c r="AE149" s="124">
        <f>R149-F149</f>
        <v>-7271</v>
      </c>
      <c r="AF149" s="124">
        <f>S149-G149</f>
        <v>706</v>
      </c>
      <c r="AG149" s="124">
        <f>T149-H149</f>
        <v>1404</v>
      </c>
      <c r="AH149" s="124">
        <f>U149-I149</f>
        <v>2100</v>
      </c>
      <c r="AI149" s="124">
        <f>V149-J149</f>
        <v>-1229</v>
      </c>
      <c r="AJ149" s="124">
        <f>W149-K149</f>
        <v>2312</v>
      </c>
      <c r="AK149" s="124">
        <f>X149-L149</f>
        <v>3644</v>
      </c>
      <c r="AL149" s="124">
        <f>Y149-M149</f>
        <v>-336</v>
      </c>
      <c r="AM149" s="124">
        <f>Z149-N149</f>
        <v>1179</v>
      </c>
      <c r="AN149" s="125"/>
      <c r="AO149" s="76">
        <f>IF(ISERROR(GETPIVOTDATA("VALUE",'CRS WK pvt'!$I$2,"DT_FILE",AO$8,"CD_CO",AO$6,"TRIM_CAT",TRIM(B149),"TRIM_LINE",A147))=TRUE,0,GETPIVOTDATA("VALUE",'CRS WK pvt'!$I$2,"DT_FILE",AO$8,"CD_CO",AO$6,"TRIM_CAT",TRIM(B149),"TRIM_LINE",A147))</f>
        <v>0</v>
      </c>
    </row>
    <row r="150" spans="1:41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123"/>
      <c r="AB150" s="43">
        <f>O150-C150</f>
        <v>3449</v>
      </c>
      <c r="AC150" s="124">
        <f>P150-D150</f>
        <v>-3794</v>
      </c>
      <c r="AD150" s="124">
        <f>Q150-E150</f>
        <v>-2821</v>
      </c>
      <c r="AE150" s="124">
        <f>R150-F150</f>
        <v>3942</v>
      </c>
      <c r="AF150" s="124">
        <f>S150-G150</f>
        <v>1958</v>
      </c>
      <c r="AG150" s="124">
        <f>T150-H150</f>
        <v>83</v>
      </c>
      <c r="AH150" s="124">
        <f>U150-I150</f>
        <v>3212</v>
      </c>
      <c r="AI150" s="124">
        <f>V150-J150</f>
        <v>-2563</v>
      </c>
      <c r="AJ150" s="124">
        <f>W150-K150</f>
        <v>1943</v>
      </c>
      <c r="AK150" s="124">
        <f>X150-L150</f>
        <v>1388</v>
      </c>
      <c r="AL150" s="124">
        <f>Y150-M150</f>
        <v>-6956</v>
      </c>
      <c r="AM150" s="124">
        <f>Z150-N150</f>
        <v>1397</v>
      </c>
      <c r="AN150" s="125"/>
      <c r="AO150" s="76">
        <f>IF(ISERROR(GETPIVOTDATA("VALUE",'CRS WK pvt'!$I$2,"DT_FILE",AO$8,"CD_CO",AO$6,"TRIM_CAT",TRIM(B150),"TRIM_LINE",A147))=TRUE,0,GETPIVOTDATA("VALUE",'CRS WK pvt'!$I$2,"DT_FILE",AO$8,"CD_CO",AO$6,"TRIM_CAT",TRIM(B150),"TRIM_LINE",A147))</f>
        <v>0</v>
      </c>
    </row>
    <row r="151" spans="1:41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123"/>
      <c r="AB151" s="43">
        <f>O151-C151</f>
        <v>1319</v>
      </c>
      <c r="AC151" s="124">
        <f>P151-D151</f>
        <v>-2301</v>
      </c>
      <c r="AD151" s="124">
        <f>Q151-E151</f>
        <v>-1719</v>
      </c>
      <c r="AE151" s="124">
        <f>R151-F151</f>
        <v>1308</v>
      </c>
      <c r="AF151" s="124">
        <f>S151-G151</f>
        <v>549</v>
      </c>
      <c r="AG151" s="124">
        <f>T151-H151</f>
        <v>-499</v>
      </c>
      <c r="AH151" s="124">
        <f>U151-I151</f>
        <v>972</v>
      </c>
      <c r="AI151" s="124">
        <f>V151-J151</f>
        <v>-1618</v>
      </c>
      <c r="AJ151" s="124">
        <f>W151-K151</f>
        <v>873</v>
      </c>
      <c r="AK151" s="124">
        <f>X151-L151</f>
        <v>349</v>
      </c>
      <c r="AL151" s="124">
        <f>Y151-M151</f>
        <v>-3359</v>
      </c>
      <c r="AM151" s="124">
        <f>Z151-N151</f>
        <v>270</v>
      </c>
      <c r="AN151" s="125"/>
      <c r="AO151" s="76">
        <f>IF(ISERROR(GETPIVOTDATA("VALUE",'CRS WK pvt'!$I$2,"DT_FILE",AO$8,"CD_CO",AO$6,"TRIM_CAT",TRIM(B151),"TRIM_LINE",A147))=TRUE,0,GETPIVOTDATA("VALUE",'CRS WK pvt'!$I$2,"DT_FILE",AO$8,"CD_CO",AO$6,"TRIM_CAT",TRIM(B151),"TRIM_LINE",A147))</f>
        <v>0</v>
      </c>
    </row>
    <row r="152" spans="1:41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123"/>
      <c r="AB152" s="43">
        <f>O152-C152</f>
        <v>1570</v>
      </c>
      <c r="AC152" s="124">
        <f>P152-D152</f>
        <v>-2421</v>
      </c>
      <c r="AD152" s="124">
        <f>Q152-E152</f>
        <v>-1909</v>
      </c>
      <c r="AE152" s="124">
        <f>R152-F152</f>
        <v>1283</v>
      </c>
      <c r="AF152" s="124">
        <f>S152-G152</f>
        <v>655</v>
      </c>
      <c r="AG152" s="124">
        <f>T152-H152</f>
        <v>-588</v>
      </c>
      <c r="AH152" s="124">
        <f>U152-I152</f>
        <v>233</v>
      </c>
      <c r="AI152" s="124">
        <f>V152-J152</f>
        <v>-1343</v>
      </c>
      <c r="AJ152" s="124">
        <f>W152-K152</f>
        <v>882</v>
      </c>
      <c r="AK152" s="124">
        <f>X152-L152</f>
        <v>283</v>
      </c>
      <c r="AL152" s="124">
        <f>Y152-M152</f>
        <v>-2587</v>
      </c>
      <c r="AM152" s="124">
        <f>Z152-N152</f>
        <v>695</v>
      </c>
      <c r="AN152" s="125"/>
      <c r="AO152" s="76">
        <f>IF(ISERROR(GETPIVOTDATA("VALUE",'CRS WK pvt'!$I$2,"DT_FILE",AO$8,"CD_CO",AO$6,"TRIM_CAT",TRIM(B152),"TRIM_LINE",A147))=TRUE,0,GETPIVOTDATA("VALUE",'CRS WK pvt'!$I$2,"DT_FILE",AO$8,"CD_CO",AO$6,"TRIM_CAT",TRIM(B152),"TRIM_LINE",A147))</f>
        <v>0</v>
      </c>
    </row>
    <row r="153" spans="1:41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B160" si="131">SUM(D148:D152)</f>
        <v>558407</v>
      </c>
      <c r="E153" s="82">
        <f t="shared" si="131"/>
        <v>569124</v>
      </c>
      <c r="F153" s="84">
        <f t="shared" si="131"/>
        <v>515460</v>
      </c>
      <c r="G153" s="82">
        <f t="shared" si="131"/>
        <v>557070</v>
      </c>
      <c r="H153" s="82">
        <f t="shared" si="131"/>
        <v>534192</v>
      </c>
      <c r="I153" s="82">
        <f t="shared" si="131"/>
        <v>524705</v>
      </c>
      <c r="J153" s="82">
        <f t="shared" si="131"/>
        <v>596892</v>
      </c>
      <c r="K153" s="82">
        <f t="shared" si="131"/>
        <v>524504</v>
      </c>
      <c r="L153" s="82">
        <f t="shared" si="131"/>
        <v>593444</v>
      </c>
      <c r="M153" s="82">
        <f t="shared" si="131"/>
        <v>618298</v>
      </c>
      <c r="N153" s="83">
        <f t="shared" si="131"/>
        <v>574188</v>
      </c>
      <c r="O153" s="81">
        <f t="shared" si="131"/>
        <v>641287</v>
      </c>
      <c r="P153" s="82">
        <f t="shared" si="131"/>
        <v>579062</v>
      </c>
      <c r="Q153" s="82">
        <f t="shared" si="131"/>
        <v>615961</v>
      </c>
      <c r="R153" s="82">
        <f t="shared" si="131"/>
        <v>598248</v>
      </c>
      <c r="S153" s="82">
        <f t="shared" si="131"/>
        <v>588181</v>
      </c>
      <c r="T153" s="82">
        <f t="shared" si="131"/>
        <v>572604</v>
      </c>
      <c r="U153" s="82">
        <f t="shared" si="131"/>
        <v>577900</v>
      </c>
      <c r="V153" s="82">
        <f t="shared" si="131"/>
        <v>566700</v>
      </c>
      <c r="W153" s="82">
        <f t="shared" si="131"/>
        <v>560347</v>
      </c>
      <c r="X153" s="82">
        <f t="shared" si="131"/>
        <v>615306</v>
      </c>
      <c r="Y153" s="82">
        <v>554046</v>
      </c>
      <c r="Z153" s="226">
        <v>580764</v>
      </c>
      <c r="AA153" s="83"/>
      <c r="AB153" s="84">
        <f t="shared" si="131"/>
        <v>90811</v>
      </c>
      <c r="AC153" s="85">
        <f t="shared" ref="AC153:AD153" si="132">SUM(AC148:AC152)</f>
        <v>20655</v>
      </c>
      <c r="AD153" s="85">
        <f t="shared" si="132"/>
        <v>46837</v>
      </c>
      <c r="AE153" s="85">
        <f t="shared" ref="AE153:AF153" si="133">SUM(AE148:AE152)</f>
        <v>82788</v>
      </c>
      <c r="AF153" s="85">
        <f t="shared" si="133"/>
        <v>31111</v>
      </c>
      <c r="AG153" s="85">
        <f t="shared" ref="AG153:AH153" si="134">SUM(AG148:AG152)</f>
        <v>38412</v>
      </c>
      <c r="AH153" s="85">
        <f t="shared" si="134"/>
        <v>53195</v>
      </c>
      <c r="AI153" s="85">
        <f t="shared" ref="AI153:AJ153" si="135">SUM(AI148:AI152)</f>
        <v>-30192</v>
      </c>
      <c r="AJ153" s="85">
        <f t="shared" si="135"/>
        <v>35843</v>
      </c>
      <c r="AK153" s="85">
        <f t="shared" ref="AK153:AL153" si="136">SUM(AK148:AK152)</f>
        <v>21862</v>
      </c>
      <c r="AL153" s="85">
        <f t="shared" si="136"/>
        <v>-64252</v>
      </c>
      <c r="AM153" s="85">
        <f t="shared" ref="AM153" si="137">SUM(AM148:AM152)</f>
        <v>6576</v>
      </c>
      <c r="AN153" s="86"/>
      <c r="AO153" s="84">
        <f t="shared" si="130"/>
        <v>0</v>
      </c>
    </row>
    <row r="154" spans="1:41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111"/>
      <c r="AB154" s="112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4"/>
      <c r="AO154" s="112"/>
    </row>
    <row r="155" spans="1:41" s="47" customFormat="1" x14ac:dyDescent="0.35">
      <c r="A155" s="171"/>
      <c r="B155" s="48" t="s">
        <v>37</v>
      </c>
      <c r="C155" s="115">
        <f t="shared" ref="C155:O155" si="138">C130-C141</f>
        <v>14898675.980000004</v>
      </c>
      <c r="D155" s="116">
        <f t="shared" si="138"/>
        <v>-12355534.849999994</v>
      </c>
      <c r="E155" s="116">
        <f t="shared" si="138"/>
        <v>-23590938.219999991</v>
      </c>
      <c r="F155" s="44">
        <f t="shared" si="138"/>
        <v>-21125924.050000004</v>
      </c>
      <c r="G155" s="116">
        <f t="shared" si="138"/>
        <v>-19656138.399999999</v>
      </c>
      <c r="H155" s="116">
        <f t="shared" si="138"/>
        <v>-15315991.040000001</v>
      </c>
      <c r="I155" s="116">
        <f t="shared" si="138"/>
        <v>-13462514.279999999</v>
      </c>
      <c r="J155" s="116">
        <f t="shared" si="138"/>
        <v>-7483940.629999999</v>
      </c>
      <c r="K155" s="116">
        <f t="shared" si="138"/>
        <v>11584632.439999998</v>
      </c>
      <c r="L155" s="116">
        <f t="shared" si="138"/>
        <v>40740124.959999993</v>
      </c>
      <c r="M155" s="116">
        <f t="shared" si="138"/>
        <v>27421604.760000005</v>
      </c>
      <c r="N155" s="117">
        <f t="shared" si="138"/>
        <v>17323055.939999998</v>
      </c>
      <c r="O155" s="115">
        <f t="shared" si="138"/>
        <v>2990359.1799999923</v>
      </c>
      <c r="P155" s="116">
        <f t="shared" ref="P155:R155" si="139">P130-P141</f>
        <v>3581349.5100000054</v>
      </c>
      <c r="Q155" s="116">
        <f t="shared" si="139"/>
        <v>-13055882.209999993</v>
      </c>
      <c r="R155" s="116">
        <f t="shared" si="139"/>
        <v>-21250578.330000002</v>
      </c>
      <c r="S155" s="116">
        <f t="shared" ref="S155:T155" si="140">S130-S141</f>
        <v>-13927014.860000003</v>
      </c>
      <c r="T155" s="116">
        <f t="shared" si="140"/>
        <v>-13941680.300000001</v>
      </c>
      <c r="U155" s="116">
        <f t="shared" ref="U155:V155" si="141">U130-U141</f>
        <v>-11027760.720000001</v>
      </c>
      <c r="V155" s="116">
        <f t="shared" si="141"/>
        <v>-7522285</v>
      </c>
      <c r="W155" s="116">
        <f t="shared" ref="W155" si="142">W130-W141</f>
        <v>9987441.1099999994</v>
      </c>
      <c r="X155" s="236">
        <v>28395098</v>
      </c>
      <c r="Y155" s="236">
        <v>39255703</v>
      </c>
      <c r="Z155" s="236">
        <v>34017566</v>
      </c>
      <c r="AA155" s="117"/>
      <c r="AB155" s="44">
        <f>O155-C155</f>
        <v>-11908316.800000012</v>
      </c>
      <c r="AC155" s="118">
        <f>P155-D155</f>
        <v>15936884.359999999</v>
      </c>
      <c r="AD155" s="118">
        <f>Q155-E155</f>
        <v>10535056.009999998</v>
      </c>
      <c r="AE155" s="118">
        <f>R155-F155</f>
        <v>-124654.27999999747</v>
      </c>
      <c r="AF155" s="118">
        <f>S155-G155</f>
        <v>5729123.5399999954</v>
      </c>
      <c r="AG155" s="118">
        <f>T155-H155</f>
        <v>1374310.7400000002</v>
      </c>
      <c r="AH155" s="118">
        <f>U155-I155</f>
        <v>2434753.5599999987</v>
      </c>
      <c r="AI155" s="118">
        <f>V155-J155</f>
        <v>-38344.370000001043</v>
      </c>
      <c r="AJ155" s="118">
        <f>W155-K155</f>
        <v>-1597191.3299999982</v>
      </c>
      <c r="AK155" s="118">
        <f>X155-L155</f>
        <v>-12345026.959999993</v>
      </c>
      <c r="AL155" s="118">
        <f>Y155-M155</f>
        <v>11834098.239999995</v>
      </c>
      <c r="AM155" s="118">
        <f>Z155-N155</f>
        <v>16694510.060000002</v>
      </c>
      <c r="AN155" s="119"/>
      <c r="AO155" s="44">
        <f t="shared" ref="AO155" si="143">AO130-AO141</f>
        <v>0</v>
      </c>
    </row>
    <row r="156" spans="1:41" s="47" customFormat="1" x14ac:dyDescent="0.35">
      <c r="A156" s="171"/>
      <c r="B156" s="48" t="s">
        <v>38</v>
      </c>
      <c r="C156" s="115">
        <f t="shared" ref="C156:O156" si="144">C133-C142</f>
        <v>5696309.1600000011</v>
      </c>
      <c r="D156" s="116">
        <f t="shared" si="144"/>
        <v>2509870.29</v>
      </c>
      <c r="E156" s="116">
        <f t="shared" si="144"/>
        <v>950065.77999999933</v>
      </c>
      <c r="F156" s="44">
        <f t="shared" si="144"/>
        <v>-1580889.1799999997</v>
      </c>
      <c r="G156" s="116">
        <f t="shared" si="144"/>
        <v>-726024.62999999989</v>
      </c>
      <c r="H156" s="116">
        <f t="shared" si="144"/>
        <v>-495264.77</v>
      </c>
      <c r="I156" s="116">
        <f t="shared" si="144"/>
        <v>-526557.39999999991</v>
      </c>
      <c r="J156" s="116">
        <f t="shared" si="144"/>
        <v>129900.61999999988</v>
      </c>
      <c r="K156" s="116">
        <f t="shared" si="144"/>
        <v>1985551.67</v>
      </c>
      <c r="L156" s="116">
        <f t="shared" si="144"/>
        <v>6853913.540000001</v>
      </c>
      <c r="M156" s="116">
        <f t="shared" si="144"/>
        <v>5378503.6100000003</v>
      </c>
      <c r="N156" s="117">
        <f t="shared" si="144"/>
        <v>3785006.3099999996</v>
      </c>
      <c r="O156" s="115">
        <f t="shared" si="144"/>
        <v>4044844.9099999983</v>
      </c>
      <c r="P156" s="116">
        <f t="shared" ref="P156:R156" si="145">P133-P142</f>
        <v>3617660.5100000002</v>
      </c>
      <c r="Q156" s="116">
        <f t="shared" si="145"/>
        <v>745064.76999999955</v>
      </c>
      <c r="R156" s="116">
        <f t="shared" si="145"/>
        <v>-433522.79000000004</v>
      </c>
      <c r="S156" s="116">
        <f t="shared" ref="S156:T156" si="146">S133-S142</f>
        <v>-258160.94000000018</v>
      </c>
      <c r="T156" s="116">
        <f t="shared" si="146"/>
        <v>-519416.82999999984</v>
      </c>
      <c r="U156" s="116">
        <f t="shared" ref="U156:V156" si="147">U133-U142</f>
        <v>-231495.1399999999</v>
      </c>
      <c r="V156" s="116">
        <f t="shared" si="147"/>
        <v>284488</v>
      </c>
      <c r="W156" s="116">
        <f t="shared" ref="W156" si="148">W133-W142</f>
        <v>2506415.54</v>
      </c>
      <c r="X156" s="236">
        <v>4957973</v>
      </c>
      <c r="Y156" s="236">
        <v>8488352</v>
      </c>
      <c r="Z156" s="236">
        <v>7082387</v>
      </c>
      <c r="AA156" s="117"/>
      <c r="AB156" s="44">
        <f>O156-C156</f>
        <v>-1651464.2500000028</v>
      </c>
      <c r="AC156" s="118">
        <f>P156-D156</f>
        <v>1107790.2200000002</v>
      </c>
      <c r="AD156" s="118">
        <f>Q156-E156</f>
        <v>-205001.00999999978</v>
      </c>
      <c r="AE156" s="118">
        <f>R156-F156</f>
        <v>1147366.3899999997</v>
      </c>
      <c r="AF156" s="118">
        <f>S156-G156</f>
        <v>467863.68999999971</v>
      </c>
      <c r="AG156" s="118">
        <f>T156-H156</f>
        <v>-24152.059999999823</v>
      </c>
      <c r="AH156" s="118">
        <f>U156-I156</f>
        <v>295062.26</v>
      </c>
      <c r="AI156" s="118">
        <f>V156-J156</f>
        <v>154587.38000000012</v>
      </c>
      <c r="AJ156" s="118">
        <f>W156-K156</f>
        <v>520863.87000000011</v>
      </c>
      <c r="AK156" s="118">
        <f>X156-L156</f>
        <v>-1895940.540000001</v>
      </c>
      <c r="AL156" s="118">
        <f>Y156-M156</f>
        <v>3109848.3899999997</v>
      </c>
      <c r="AM156" s="118">
        <f>Z156-N156</f>
        <v>3297380.6900000004</v>
      </c>
      <c r="AN156" s="119"/>
      <c r="AO156" s="44">
        <f t="shared" ref="AO156" si="149">AO133-AO142</f>
        <v>0</v>
      </c>
    </row>
    <row r="157" spans="1:41" s="47" customFormat="1" x14ac:dyDescent="0.35">
      <c r="A157" s="171"/>
      <c r="B157" s="48" t="s">
        <v>39</v>
      </c>
      <c r="C157" s="115">
        <f t="shared" ref="C157:O159" si="150">C136-C143</f>
        <v>-172518.72000000067</v>
      </c>
      <c r="D157" s="116">
        <f t="shared" si="150"/>
        <v>-2755852.1100000013</v>
      </c>
      <c r="E157" s="116">
        <f t="shared" si="150"/>
        <v>-3571982.8099999996</v>
      </c>
      <c r="F157" s="44">
        <f t="shared" si="150"/>
        <v>-1448112.0900000003</v>
      </c>
      <c r="G157" s="116">
        <f t="shared" si="150"/>
        <v>-1181415.77</v>
      </c>
      <c r="H157" s="116">
        <f t="shared" si="150"/>
        <v>-524812.02</v>
      </c>
      <c r="I157" s="116">
        <f t="shared" si="150"/>
        <v>-449813.12000000011</v>
      </c>
      <c r="J157" s="116">
        <f t="shared" si="150"/>
        <v>228747.56999999983</v>
      </c>
      <c r="K157" s="116">
        <f t="shared" si="150"/>
        <v>1676812.35</v>
      </c>
      <c r="L157" s="116">
        <f t="shared" si="150"/>
        <v>4859090.09</v>
      </c>
      <c r="M157" s="116">
        <f t="shared" si="150"/>
        <v>926176.95999999903</v>
      </c>
      <c r="N157" s="117">
        <f t="shared" si="150"/>
        <v>921339.11999999918</v>
      </c>
      <c r="O157" s="115">
        <f t="shared" si="150"/>
        <v>-965536.40000000037</v>
      </c>
      <c r="P157" s="116">
        <f t="shared" ref="P157:R157" si="151">P136-P143</f>
        <v>148175.5700000003</v>
      </c>
      <c r="Q157" s="116">
        <f t="shared" si="151"/>
        <v>-1996198.9400000004</v>
      </c>
      <c r="R157" s="116">
        <f t="shared" si="151"/>
        <v>-2305071</v>
      </c>
      <c r="S157" s="116">
        <f t="shared" ref="S157:T157" si="152">S136-S143</f>
        <v>-1081193.6499999999</v>
      </c>
      <c r="T157" s="116">
        <f t="shared" si="152"/>
        <v>-454827.09999999963</v>
      </c>
      <c r="U157" s="116">
        <f t="shared" ref="U157:V157" si="153">U136-U143</f>
        <v>-151890.40000000037</v>
      </c>
      <c r="V157" s="116">
        <f t="shared" si="153"/>
        <v>437532</v>
      </c>
      <c r="W157" s="116">
        <f t="shared" ref="W157" si="154">W136-W143</f>
        <v>1749085.3300000005</v>
      </c>
      <c r="X157" s="236">
        <v>3324841</v>
      </c>
      <c r="Y157" s="236">
        <v>4109135</v>
      </c>
      <c r="Z157" s="236">
        <v>2094042</v>
      </c>
      <c r="AA157" s="117"/>
      <c r="AB157" s="44">
        <f>O157-C157</f>
        <v>-793017.6799999997</v>
      </c>
      <c r="AC157" s="118">
        <f>P157-D157</f>
        <v>2904027.6800000016</v>
      </c>
      <c r="AD157" s="118">
        <f>Q157-E157</f>
        <v>1575783.8699999992</v>
      </c>
      <c r="AE157" s="118">
        <f>R157-F157</f>
        <v>-856958.90999999968</v>
      </c>
      <c r="AF157" s="118">
        <f>S157-G157</f>
        <v>100222.12000000011</v>
      </c>
      <c r="AG157" s="118">
        <f>T157-H157</f>
        <v>69984.920000000391</v>
      </c>
      <c r="AH157" s="118">
        <f>U157-I157</f>
        <v>297922.71999999974</v>
      </c>
      <c r="AI157" s="118">
        <f>V157-J157</f>
        <v>208784.43000000017</v>
      </c>
      <c r="AJ157" s="118">
        <f>W157-K157</f>
        <v>72272.980000000447</v>
      </c>
      <c r="AK157" s="118">
        <f>X157-L157</f>
        <v>-1534249.0899999999</v>
      </c>
      <c r="AL157" s="118">
        <f>Y157-M157</f>
        <v>3182958.040000001</v>
      </c>
      <c r="AM157" s="118">
        <f>Z157-N157</f>
        <v>1172702.8800000008</v>
      </c>
      <c r="AN157" s="119"/>
      <c r="AO157" s="44">
        <f t="shared" ref="AO157:AO159" si="155">AO136-AO143</f>
        <v>0</v>
      </c>
    </row>
    <row r="158" spans="1:41" s="47" customFormat="1" x14ac:dyDescent="0.35">
      <c r="A158" s="171"/>
      <c r="B158" s="48" t="s">
        <v>40</v>
      </c>
      <c r="C158" s="115">
        <f t="shared" si="150"/>
        <v>-330715.47000000067</v>
      </c>
      <c r="D158" s="116">
        <f t="shared" si="150"/>
        <v>-2818924.1499999985</v>
      </c>
      <c r="E158" s="116">
        <f t="shared" si="150"/>
        <v>-3365257.5199999996</v>
      </c>
      <c r="F158" s="44">
        <f t="shared" si="150"/>
        <v>-1488081.3199999998</v>
      </c>
      <c r="G158" s="116">
        <f t="shared" si="150"/>
        <v>-1028064.5899999999</v>
      </c>
      <c r="H158" s="116">
        <f t="shared" si="150"/>
        <v>-412137.98</v>
      </c>
      <c r="I158" s="116">
        <f t="shared" si="150"/>
        <v>-569804.29</v>
      </c>
      <c r="J158" s="116">
        <f t="shared" si="150"/>
        <v>327268.41000000015</v>
      </c>
      <c r="K158" s="116">
        <f t="shared" si="150"/>
        <v>2420890.5299999998</v>
      </c>
      <c r="L158" s="116">
        <f t="shared" si="150"/>
        <v>4654058.4600000009</v>
      </c>
      <c r="M158" s="116">
        <f t="shared" si="150"/>
        <v>5271.5600000005215</v>
      </c>
      <c r="N158" s="117">
        <f t="shared" si="150"/>
        <v>924147.8900000006</v>
      </c>
      <c r="O158" s="115">
        <f t="shared" si="150"/>
        <v>-1512766.3899999987</v>
      </c>
      <c r="P158" s="116">
        <f t="shared" ref="P158:R158" si="156">P137-P144</f>
        <v>515987.5</v>
      </c>
      <c r="Q158" s="116">
        <f t="shared" si="156"/>
        <v>-1757220.0599999996</v>
      </c>
      <c r="R158" s="116">
        <f t="shared" si="156"/>
        <v>-2247690.5699999998</v>
      </c>
      <c r="S158" s="116">
        <f t="shared" ref="S158:T158" si="157">S137-S144</f>
        <v>-1082317.7799999998</v>
      </c>
      <c r="T158" s="116">
        <f t="shared" si="157"/>
        <v>-211179.89000000013</v>
      </c>
      <c r="U158" s="116">
        <f t="shared" ref="U158:V158" si="158">U137-U144</f>
        <v>13608.090000000317</v>
      </c>
      <c r="V158" s="116">
        <f t="shared" si="158"/>
        <v>794884</v>
      </c>
      <c r="W158" s="116">
        <f t="shared" ref="W158" si="159">W137-W144</f>
        <v>1694689.9400000004</v>
      </c>
      <c r="X158" s="236">
        <v>3684822</v>
      </c>
      <c r="Y158" s="236">
        <v>4253461</v>
      </c>
      <c r="Z158" s="236">
        <v>2531592</v>
      </c>
      <c r="AA158" s="117"/>
      <c r="AB158" s="44">
        <f>O158-C158</f>
        <v>-1182050.9199999981</v>
      </c>
      <c r="AC158" s="118">
        <f>P158-D158</f>
        <v>3334911.6499999985</v>
      </c>
      <c r="AD158" s="118">
        <f>Q158-E158</f>
        <v>1608037.46</v>
      </c>
      <c r="AE158" s="118">
        <f>R158-F158</f>
        <v>-759609.25</v>
      </c>
      <c r="AF158" s="118">
        <f>S158-G158</f>
        <v>-54253.189999999944</v>
      </c>
      <c r="AG158" s="118">
        <f>T158-H158</f>
        <v>200958.08999999985</v>
      </c>
      <c r="AH158" s="118">
        <f>U158-I158</f>
        <v>583412.38000000035</v>
      </c>
      <c r="AI158" s="118">
        <f>V158-J158</f>
        <v>467615.58999999985</v>
      </c>
      <c r="AJ158" s="118">
        <f>W158-K158</f>
        <v>-726200.58999999939</v>
      </c>
      <c r="AK158" s="118">
        <f>X158-L158</f>
        <v>-969236.46000000089</v>
      </c>
      <c r="AL158" s="118">
        <f>Y158-M158</f>
        <v>4248189.4399999995</v>
      </c>
      <c r="AM158" s="118">
        <f>Z158-N158</f>
        <v>1607444.1099999994</v>
      </c>
      <c r="AN158" s="119"/>
      <c r="AO158" s="44">
        <f t="shared" si="155"/>
        <v>0</v>
      </c>
    </row>
    <row r="159" spans="1:41" s="47" customFormat="1" x14ac:dyDescent="0.35">
      <c r="A159" s="171"/>
      <c r="B159" s="48" t="s">
        <v>41</v>
      </c>
      <c r="C159" s="115">
        <f t="shared" si="150"/>
        <v>2841019.7099999934</v>
      </c>
      <c r="D159" s="116">
        <f t="shared" si="150"/>
        <v>2355538.9099999964</v>
      </c>
      <c r="E159" s="116">
        <f t="shared" si="150"/>
        <v>-14603152.75</v>
      </c>
      <c r="F159" s="44">
        <f t="shared" si="150"/>
        <v>-4794332.1000000015</v>
      </c>
      <c r="G159" s="116">
        <f t="shared" si="150"/>
        <v>-5249768.3100000005</v>
      </c>
      <c r="H159" s="116">
        <f t="shared" si="150"/>
        <v>412709.02999999933</v>
      </c>
      <c r="I159" s="116">
        <f t="shared" si="150"/>
        <v>-1775454.0899999999</v>
      </c>
      <c r="J159" s="116">
        <f t="shared" si="150"/>
        <v>1198481.4700000007</v>
      </c>
      <c r="K159" s="116">
        <f t="shared" si="150"/>
        <v>5357634.4499999993</v>
      </c>
      <c r="L159" s="116">
        <f t="shared" si="150"/>
        <v>14218981.310000006</v>
      </c>
      <c r="M159" s="116">
        <f t="shared" si="150"/>
        <v>-4276286.8599999994</v>
      </c>
      <c r="N159" s="117">
        <f t="shared" si="150"/>
        <v>4596423.6000000015</v>
      </c>
      <c r="O159" s="115">
        <f t="shared" si="150"/>
        <v>-6459360.6599999964</v>
      </c>
      <c r="P159" s="116">
        <f t="shared" ref="P159:R159" si="160">P138-P145</f>
        <v>1527331.0399999991</v>
      </c>
      <c r="Q159" s="116">
        <f t="shared" si="160"/>
        <v>-3134720.3999999985</v>
      </c>
      <c r="R159" s="116">
        <f t="shared" si="160"/>
        <v>-10933992.67</v>
      </c>
      <c r="S159" s="116">
        <f t="shared" ref="S159:T159" si="161">S138-S145</f>
        <v>-2973247.76</v>
      </c>
      <c r="T159" s="116">
        <f t="shared" si="161"/>
        <v>1074607.8600000013</v>
      </c>
      <c r="U159" s="116">
        <f t="shared" ref="U159:V159" si="162">U138-U145</f>
        <v>-362402.08000000007</v>
      </c>
      <c r="V159" s="116">
        <f t="shared" si="162"/>
        <v>1201984</v>
      </c>
      <c r="W159" s="116">
        <f t="shared" ref="W159" si="163">W138-W145</f>
        <v>3344934.3699999992</v>
      </c>
      <c r="X159" s="236">
        <v>13116769</v>
      </c>
      <c r="Y159" s="236">
        <v>9994132</v>
      </c>
      <c r="Z159" s="236">
        <v>5738745</v>
      </c>
      <c r="AA159" s="117"/>
      <c r="AB159" s="44">
        <f>O159-C159</f>
        <v>-9300380.3699999899</v>
      </c>
      <c r="AC159" s="118">
        <f>P159-D159</f>
        <v>-828207.86999999732</v>
      </c>
      <c r="AD159" s="118">
        <f>Q159-E159</f>
        <v>11468432.350000001</v>
      </c>
      <c r="AE159" s="118">
        <f>R159-F159</f>
        <v>-6139660.5699999984</v>
      </c>
      <c r="AF159" s="118">
        <f>S159-G159</f>
        <v>2276520.5500000007</v>
      </c>
      <c r="AG159" s="118">
        <f>T159-H159</f>
        <v>661898.83000000194</v>
      </c>
      <c r="AH159" s="118">
        <f>U159-I159</f>
        <v>1413052.0099999998</v>
      </c>
      <c r="AI159" s="118">
        <f>V159-J159</f>
        <v>3502.5299999993294</v>
      </c>
      <c r="AJ159" s="118">
        <f>W159-K159</f>
        <v>-2012700.08</v>
      </c>
      <c r="AK159" s="118">
        <f>X159-L159</f>
        <v>-1102212.3100000061</v>
      </c>
      <c r="AL159" s="118">
        <f>Y159-M159</f>
        <v>14270418.859999999</v>
      </c>
      <c r="AM159" s="118">
        <f>Z159-N159</f>
        <v>1142321.3999999985</v>
      </c>
      <c r="AN159" s="119"/>
      <c r="AO159" s="44">
        <f t="shared" si="155"/>
        <v>0</v>
      </c>
    </row>
    <row r="160" spans="1:41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164">SUM(D155:D159)</f>
        <v>-13064901.909999998</v>
      </c>
      <c r="E160" s="148">
        <f t="shared" si="164"/>
        <v>-44181265.519999988</v>
      </c>
      <c r="F160" s="45">
        <f t="shared" si="164"/>
        <v>-30437338.740000006</v>
      </c>
      <c r="G160" s="148">
        <f t="shared" si="164"/>
        <v>-27841411.699999996</v>
      </c>
      <c r="H160" s="148">
        <f t="shared" si="164"/>
        <v>-16335496.780000001</v>
      </c>
      <c r="I160" s="148">
        <f t="shared" si="164"/>
        <v>-16784143.18</v>
      </c>
      <c r="J160" s="148">
        <f t="shared" si="164"/>
        <v>-5599542.5599999987</v>
      </c>
      <c r="K160" s="148">
        <f t="shared" si="164"/>
        <v>23025521.439999998</v>
      </c>
      <c r="L160" s="148">
        <f t="shared" si="164"/>
        <v>71326168.359999999</v>
      </c>
      <c r="M160" s="148">
        <f t="shared" si="164"/>
        <v>29455270.030000009</v>
      </c>
      <c r="N160" s="149">
        <f t="shared" si="164"/>
        <v>27549972.859999999</v>
      </c>
      <c r="O160" s="147">
        <f t="shared" si="164"/>
        <v>-1902459.360000005</v>
      </c>
      <c r="P160" s="148">
        <f t="shared" si="164"/>
        <v>9390504.1300000045</v>
      </c>
      <c r="Q160" s="148">
        <f t="shared" si="164"/>
        <v>-19198956.839999992</v>
      </c>
      <c r="R160" s="148">
        <f t="shared" si="164"/>
        <v>-37170855.359999999</v>
      </c>
      <c r="S160" s="148">
        <f t="shared" si="164"/>
        <v>-19321934.990000002</v>
      </c>
      <c r="T160" s="148">
        <f t="shared" si="164"/>
        <v>-14052496.26</v>
      </c>
      <c r="U160" s="148">
        <f t="shared" si="164"/>
        <v>-11759940.250000002</v>
      </c>
      <c r="V160" s="148">
        <f t="shared" ref="V160:X160" si="165">SUM(V155:V159)</f>
        <v>-4803397</v>
      </c>
      <c r="W160" s="148">
        <f t="shared" si="165"/>
        <v>19282566.289999999</v>
      </c>
      <c r="X160" s="148">
        <f t="shared" si="165"/>
        <v>53479503</v>
      </c>
      <c r="Y160" s="148">
        <v>66100783</v>
      </c>
      <c r="Z160" s="235">
        <v>51464332</v>
      </c>
      <c r="AA160" s="149"/>
      <c r="AB160" s="45">
        <f t="shared" si="131"/>
        <v>-24835230.020000003</v>
      </c>
      <c r="AC160" s="150">
        <f t="shared" ref="AC160:AD160" si="166">SUM(AC155:AC159)</f>
        <v>22455406.039999999</v>
      </c>
      <c r="AD160" s="150">
        <f t="shared" si="166"/>
        <v>24982308.68</v>
      </c>
      <c r="AE160" s="150">
        <f t="shared" ref="AE160:AF160" si="167">SUM(AE155:AE159)</f>
        <v>-6733516.6199999955</v>
      </c>
      <c r="AF160" s="150">
        <f t="shared" si="167"/>
        <v>8519476.7099999953</v>
      </c>
      <c r="AG160" s="150">
        <f t="shared" ref="AG160:AH160" si="168">SUM(AG155:AG159)</f>
        <v>2283000.5200000023</v>
      </c>
      <c r="AH160" s="150">
        <f t="shared" si="168"/>
        <v>5024202.9299999978</v>
      </c>
      <c r="AI160" s="150">
        <f t="shared" ref="AI160:AJ160" si="169">SUM(AI155:AI159)</f>
        <v>796145.55999999843</v>
      </c>
      <c r="AJ160" s="150">
        <f t="shared" si="169"/>
        <v>-3742955.1499999971</v>
      </c>
      <c r="AK160" s="150">
        <f t="shared" ref="AK160:AL160" si="170">SUM(AK155:AK159)</f>
        <v>-17846665.359999999</v>
      </c>
      <c r="AL160" s="150">
        <f t="shared" si="170"/>
        <v>36645512.969999991</v>
      </c>
      <c r="AM160" s="150">
        <f t="shared" ref="AM160" si="171">SUM(AM155:AM159)</f>
        <v>23914359.140000001</v>
      </c>
      <c r="AN160" s="151"/>
      <c r="AO160" s="45">
        <f t="shared" si="130"/>
        <v>0</v>
      </c>
    </row>
    <row r="161" spans="1:41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91"/>
      <c r="AB161" s="92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4"/>
      <c r="AO161" s="92"/>
    </row>
    <row r="162" spans="1:41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127"/>
      <c r="AB162" s="76">
        <f>O162-C162</f>
        <v>-42</v>
      </c>
      <c r="AC162" s="128">
        <f>P162-D162</f>
        <v>-52</v>
      </c>
      <c r="AD162" s="128">
        <f>Q162-E162</f>
        <v>-64</v>
      </c>
      <c r="AE162" s="128">
        <f>R162-F162</f>
        <v>-66</v>
      </c>
      <c r="AF162" s="128">
        <f>S162-G162</f>
        <v>-67</v>
      </c>
      <c r="AG162" s="128">
        <f>T162-H162</f>
        <v>-72</v>
      </c>
      <c r="AH162" s="128">
        <f>U162-I162</f>
        <v>-68</v>
      </c>
      <c r="AI162" s="128">
        <f>V162-J162</f>
        <v>-64</v>
      </c>
      <c r="AJ162" s="128">
        <f>W162-K162</f>
        <v>-46</v>
      </c>
      <c r="AK162" s="128">
        <f>X162-L162</f>
        <v>-46</v>
      </c>
      <c r="AL162" s="128">
        <f>Y162-M162</f>
        <v>-39</v>
      </c>
      <c r="AM162" s="128">
        <f>Z162-N162</f>
        <v>-35</v>
      </c>
      <c r="AN162" s="130"/>
      <c r="AO162" s="76">
        <f>IF(ISERROR(GETPIVOTDATA("VALUE",'CRS WK pvt'!$I$2,"DT_FILE",AO$8,"CD_CO",AO$6,"TRIM_CAT",TRIM(B162),"TRIM_LINE",A161))=TRUE,0,GETPIVOTDATA("VALUE",'CRS WK pvt'!$I$2,"DT_FILE",AO$8,"CD_CO",AO$6,"TRIM_CAT",TRIM(B162),"TRIM_LINE",A161))</f>
        <v>0</v>
      </c>
    </row>
    <row r="163" spans="1:41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127"/>
      <c r="AB163" s="76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30"/>
      <c r="AO163" s="76"/>
    </row>
    <row r="164" spans="1:41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AO164</f>
        <v>0</v>
      </c>
      <c r="AA164" s="127"/>
      <c r="AB164" s="76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30"/>
      <c r="AO164" s="76"/>
    </row>
    <row r="165" spans="1:41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127"/>
      <c r="AB165" s="76">
        <f>O165-C165</f>
        <v>237</v>
      </c>
      <c r="AC165" s="128">
        <f>P165-D165</f>
        <v>199</v>
      </c>
      <c r="AD165" s="128">
        <f>Q165-E165</f>
        <v>112</v>
      </c>
      <c r="AE165" s="128">
        <f>R165-F165</f>
        <v>91</v>
      </c>
      <c r="AF165" s="128">
        <f>S165-G165</f>
        <v>80</v>
      </c>
      <c r="AG165" s="128">
        <f>T165-H165</f>
        <v>10</v>
      </c>
      <c r="AH165" s="128">
        <f>U165-I165</f>
        <v>-74</v>
      </c>
      <c r="AI165" s="128">
        <f>V165-J165</f>
        <v>-3</v>
      </c>
      <c r="AJ165" s="128">
        <f>W165-K165</f>
        <v>87</v>
      </c>
      <c r="AK165" s="128">
        <f>X165-L165</f>
        <v>188</v>
      </c>
      <c r="AL165" s="128">
        <f>Y165-M165</f>
        <v>403</v>
      </c>
      <c r="AM165" s="128">
        <f>Z165-N165</f>
        <v>685</v>
      </c>
      <c r="AN165" s="130"/>
      <c r="AO165" s="76">
        <f>IF(ISERROR(GETPIVOTDATA("VALUE",'CRS WK pvt'!$I$2,"DT_FILE",AO$8,"CD_CO",AO$6,"TRIM_CAT",TRIM(B165),"TRIM_LINE",A161))=TRUE,0,GETPIVOTDATA("VALUE",'CRS WK pvt'!$I$2,"DT_FILE",AO$8,"CD_CO",AO$6,"TRIM_CAT",TRIM(B165),"TRIM_LINE",A161))</f>
        <v>0</v>
      </c>
    </row>
    <row r="166" spans="1:41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127"/>
      <c r="AB166" s="76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30"/>
      <c r="AO166" s="76"/>
    </row>
    <row r="167" spans="1:41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f>AO167</f>
        <v>0</v>
      </c>
      <c r="AA167" s="127"/>
      <c r="AB167" s="76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30"/>
      <c r="AO167" s="76"/>
    </row>
    <row r="168" spans="1:41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127"/>
      <c r="AB168" s="76">
        <f>O168-C168</f>
        <v>0</v>
      </c>
      <c r="AC168" s="128">
        <f>P168-D168</f>
        <v>0</v>
      </c>
      <c r="AD168" s="128">
        <f>Q168-E168</f>
        <v>0</v>
      </c>
      <c r="AE168" s="128">
        <f>R168-F168</f>
        <v>0</v>
      </c>
      <c r="AF168" s="128">
        <f>S168-G168</f>
        <v>0</v>
      </c>
      <c r="AG168" s="128">
        <f>T168-H168</f>
        <v>0</v>
      </c>
      <c r="AH168" s="128">
        <f>U168-I168</f>
        <v>0</v>
      </c>
      <c r="AI168" s="128">
        <f>V168-J168</f>
        <v>0</v>
      </c>
      <c r="AJ168" s="128">
        <f>W168-K168</f>
        <v>0</v>
      </c>
      <c r="AK168" s="128">
        <f>X168-L168</f>
        <v>0</v>
      </c>
      <c r="AL168" s="128">
        <f>Y168-M168</f>
        <v>0</v>
      </c>
      <c r="AM168" s="128">
        <f>Z168-N168</f>
        <v>0</v>
      </c>
      <c r="AN168" s="130"/>
      <c r="AO168" s="76">
        <f>IF(ISERROR(GETPIVOTDATA("VALUE",'CRS WK pvt'!$I$2,"DT_FILE",AO$8,"CD_CO",AO$6,"TRIM_CAT",TRIM(B168),"TRIM_LINE",A161))=TRUE,0,GETPIVOTDATA("VALUE",'CRS WK pvt'!$I$2,"DT_FILE",AO$8,"CD_CO",AO$6,"TRIM_CAT",TRIM(B168),"TRIM_LINE",A161))</f>
        <v>0</v>
      </c>
    </row>
    <row r="169" spans="1:41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127"/>
      <c r="AB169" s="76">
        <f>O169-C169</f>
        <v>0</v>
      </c>
      <c r="AC169" s="128">
        <f>P169-D169</f>
        <v>0</v>
      </c>
      <c r="AD169" s="128">
        <f>Q169-E169</f>
        <v>0</v>
      </c>
      <c r="AE169" s="128">
        <f>R169-F169</f>
        <v>0</v>
      </c>
      <c r="AF169" s="128">
        <f>S169-G169</f>
        <v>0</v>
      </c>
      <c r="AG169" s="128">
        <f>T169-H169</f>
        <v>0</v>
      </c>
      <c r="AH169" s="128">
        <f>U169-I169</f>
        <v>0</v>
      </c>
      <c r="AI169" s="128">
        <f>V169-J169</f>
        <v>0</v>
      </c>
      <c r="AJ169" s="128">
        <f>W169-K169</f>
        <v>0</v>
      </c>
      <c r="AK169" s="128">
        <f>X169-L169</f>
        <v>0</v>
      </c>
      <c r="AL169" s="128">
        <f>Y169-M169</f>
        <v>0</v>
      </c>
      <c r="AM169" s="128">
        <f>Z169-N169</f>
        <v>0</v>
      </c>
      <c r="AN169" s="130"/>
      <c r="AO169" s="76">
        <f>IF(ISERROR(GETPIVOTDATA("VALUE",'CRS WK pvt'!$I$2,"DT_FILE",AO$8,"CD_CO",AO$6,"TRIM_CAT",TRIM(B169),"TRIM_LINE",A161))=TRUE,0,GETPIVOTDATA("VALUE",'CRS WK pvt'!$I$2,"DT_FILE",AO$8,"CD_CO",AO$6,"TRIM_CAT",TRIM(B169),"TRIM_LINE",A161))</f>
        <v>0</v>
      </c>
    </row>
    <row r="170" spans="1:41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127"/>
      <c r="AB170" s="76">
        <f>O170-C170</f>
        <v>0</v>
      </c>
      <c r="AC170" s="128">
        <f>P170-D170</f>
        <v>0</v>
      </c>
      <c r="AD170" s="128">
        <f>Q170-E170</f>
        <v>0</v>
      </c>
      <c r="AE170" s="128">
        <f>R170-F170</f>
        <v>0</v>
      </c>
      <c r="AF170" s="128">
        <f>S170-G170</f>
        <v>0</v>
      </c>
      <c r="AG170" s="128">
        <f>T170-H170</f>
        <v>0</v>
      </c>
      <c r="AH170" s="128">
        <f>U170-I170</f>
        <v>0</v>
      </c>
      <c r="AI170" s="128">
        <f>V170-J170</f>
        <v>0</v>
      </c>
      <c r="AJ170" s="128">
        <f>W170-K170</f>
        <v>0</v>
      </c>
      <c r="AK170" s="128">
        <f>X170-L170</f>
        <v>0</v>
      </c>
      <c r="AL170" s="128">
        <f>Y170-M170</f>
        <v>0</v>
      </c>
      <c r="AM170" s="128">
        <f>Z170-N170</f>
        <v>0</v>
      </c>
      <c r="AN170" s="130"/>
      <c r="AO170" s="76">
        <f>IF(ISERROR(GETPIVOTDATA("VALUE",'CRS WK pvt'!$I$2,"DT_FILE",AO$8,"CD_CO",AO$6,"TRIM_CAT",TRIM(B170),"TRIM_LINE",A161))=TRUE,0,GETPIVOTDATA("VALUE",'CRS WK pvt'!$I$2,"DT_FILE",AO$8,"CD_CO",AO$6,"TRIM_CAT",TRIM(B170),"TRIM_LINE",A161))</f>
        <v>0</v>
      </c>
    </row>
    <row r="171" spans="1:41" s="87" customFormat="1" x14ac:dyDescent="0.35">
      <c r="A171" s="172"/>
      <c r="B171" s="72" t="s">
        <v>42</v>
      </c>
      <c r="C171" s="142">
        <f t="shared" ref="C171:V171" si="172">SUM(C162:C170)</f>
        <v>641</v>
      </c>
      <c r="D171" s="143">
        <f t="shared" si="172"/>
        <v>672</v>
      </c>
      <c r="E171" s="143">
        <f t="shared" si="172"/>
        <v>819</v>
      </c>
      <c r="F171" s="144">
        <f t="shared" si="172"/>
        <v>867</v>
      </c>
      <c r="G171" s="143">
        <f t="shared" si="172"/>
        <v>889</v>
      </c>
      <c r="H171" s="144">
        <f t="shared" si="172"/>
        <v>933</v>
      </c>
      <c r="I171" s="143">
        <f t="shared" si="172"/>
        <v>945</v>
      </c>
      <c r="J171" s="144">
        <f t="shared" si="172"/>
        <v>964</v>
      </c>
      <c r="K171" s="143">
        <f t="shared" si="172"/>
        <v>978</v>
      </c>
      <c r="L171" s="144">
        <f t="shared" si="172"/>
        <v>917</v>
      </c>
      <c r="M171" s="144">
        <f t="shared" si="172"/>
        <v>849</v>
      </c>
      <c r="N171" s="145">
        <f t="shared" si="172"/>
        <v>807</v>
      </c>
      <c r="O171" s="142">
        <f t="shared" si="172"/>
        <v>836</v>
      </c>
      <c r="P171" s="144">
        <f t="shared" si="172"/>
        <v>819</v>
      </c>
      <c r="Q171" s="144">
        <f t="shared" si="172"/>
        <v>867</v>
      </c>
      <c r="R171" s="144">
        <f t="shared" si="172"/>
        <v>892</v>
      </c>
      <c r="S171" s="144">
        <f t="shared" si="172"/>
        <v>902</v>
      </c>
      <c r="T171" s="144">
        <f t="shared" si="172"/>
        <v>871</v>
      </c>
      <c r="U171" s="144">
        <f t="shared" si="172"/>
        <v>803</v>
      </c>
      <c r="V171" s="144">
        <f t="shared" si="172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145"/>
      <c r="AB171" s="144">
        <f>SUM(AB162:AB170)</f>
        <v>195</v>
      </c>
      <c r="AC171" s="146">
        <f t="shared" ref="AC171:AD171" si="173">SUM(AC162:AC170)</f>
        <v>147</v>
      </c>
      <c r="AD171" s="146">
        <f t="shared" si="173"/>
        <v>48</v>
      </c>
      <c r="AE171" s="146">
        <f t="shared" ref="AE171:AF171" si="174">SUM(AE162:AE170)</f>
        <v>25</v>
      </c>
      <c r="AF171" s="146">
        <f t="shared" si="174"/>
        <v>13</v>
      </c>
      <c r="AG171" s="146">
        <f t="shared" ref="AG171:AH171" si="175">SUM(AG162:AG170)</f>
        <v>-62</v>
      </c>
      <c r="AH171" s="146">
        <f t="shared" si="175"/>
        <v>-142</v>
      </c>
      <c r="AI171" s="146">
        <f t="shared" ref="AI171:AJ171" si="176">SUM(AI162:AI170)</f>
        <v>-67</v>
      </c>
      <c r="AJ171" s="146">
        <f t="shared" si="176"/>
        <v>41</v>
      </c>
      <c r="AK171" s="146">
        <f t="shared" ref="AK171:AL171" si="177">SUM(AK162:AK170)</f>
        <v>142</v>
      </c>
      <c r="AL171" s="146">
        <f t="shared" si="177"/>
        <v>364</v>
      </c>
      <c r="AM171" s="146">
        <f t="shared" ref="AM171" si="178">SUM(AM162:AM170)</f>
        <v>650</v>
      </c>
      <c r="AN171" s="141"/>
      <c r="AO171" s="101">
        <f>SUM(AO162:AO170)</f>
        <v>0</v>
      </c>
    </row>
    <row r="172" spans="1:41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105"/>
      <c r="AB172" s="106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8"/>
      <c r="AO172" s="106"/>
    </row>
    <row r="173" spans="1:41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130"/>
      <c r="AB173" s="132">
        <f>O173-C173</f>
        <v>-47</v>
      </c>
      <c r="AC173" s="129">
        <f>P173-D173</f>
        <v>-173</v>
      </c>
      <c r="AD173" s="129">
        <f>Q173-E173</f>
        <v>-502</v>
      </c>
      <c r="AE173" s="129">
        <f>R173-F173</f>
        <v>-468</v>
      </c>
      <c r="AF173" s="129">
        <f>S173-G173</f>
        <v>-487</v>
      </c>
      <c r="AG173" s="129">
        <f>T173-H173</f>
        <v>-575</v>
      </c>
      <c r="AH173" s="129">
        <f>U173-I173</f>
        <v>-690</v>
      </c>
      <c r="AI173" s="129">
        <f>V173-J173</f>
        <v>-806</v>
      </c>
      <c r="AJ173" s="129">
        <f>W173-K173</f>
        <v>-118</v>
      </c>
      <c r="AK173" s="129">
        <f>X173-L173</f>
        <v>-19</v>
      </c>
      <c r="AL173" s="129">
        <f>Y173-M173</f>
        <v>-179</v>
      </c>
      <c r="AM173" s="129">
        <f>Z173-N173</f>
        <v>-186</v>
      </c>
      <c r="AN173" s="130"/>
      <c r="AO173" s="76">
        <f>IF(ISERROR(GETPIVOTDATA("VALUE",'CRS WK pvt'!$I$2,"DT_FILE",AO$8,"CD_CO",AO$6,"TRIM_CAT",TRIM(B173),"TRIM_LINE",A172))=TRUE,0,GETPIVOTDATA("VALUE",'CRS WK pvt'!$I$2,"DT_FILE",AO$8,"CD_CO",AO$6,"TRIM_CAT",TRIM(B173),"TRIM_LINE",A172))</f>
        <v>0</v>
      </c>
    </row>
    <row r="174" spans="1:41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94">
        <v>0</v>
      </c>
      <c r="AA174" s="130"/>
      <c r="AB174" s="132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30"/>
      <c r="AO174" s="76"/>
    </row>
    <row r="175" spans="1:41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94">
        <v>0</v>
      </c>
      <c r="AA175" s="130"/>
      <c r="AB175" s="132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30"/>
      <c r="AO175" s="76"/>
    </row>
    <row r="176" spans="1:41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130"/>
      <c r="AB176" s="132">
        <f>O176-C176</f>
        <v>1</v>
      </c>
      <c r="AC176" s="129">
        <f>P176-D176</f>
        <v>-45</v>
      </c>
      <c r="AD176" s="129">
        <f>Q176-E176</f>
        <v>-182</v>
      </c>
      <c r="AE176" s="129">
        <f>R176-F176</f>
        <v>-164</v>
      </c>
      <c r="AF176" s="129">
        <f>S176-G176</f>
        <v>-216</v>
      </c>
      <c r="AG176" s="129">
        <f>T176-H176</f>
        <v>-260</v>
      </c>
      <c r="AH176" s="129">
        <f>U176-I176</f>
        <v>-292</v>
      </c>
      <c r="AI176" s="129">
        <f>V176-J176</f>
        <v>-307</v>
      </c>
      <c r="AJ176" s="129">
        <f>W176-K176</f>
        <v>-13</v>
      </c>
      <c r="AK176" s="129">
        <f>X176-L176</f>
        <v>0</v>
      </c>
      <c r="AL176" s="129">
        <f>Y176-M176</f>
        <v>0</v>
      </c>
      <c r="AM176" s="129">
        <f>Z176-N176</f>
        <v>0</v>
      </c>
      <c r="AN176" s="130"/>
      <c r="AO176" s="76">
        <f>IF(ISERROR(GETPIVOTDATA("VALUE",'CRS WK pvt'!$I$2,"DT_FILE",AO$8,"CD_CO",AO$6,"TRIM_CAT",TRIM(B176),"TRIM_LINE",A172))=TRUE,0,GETPIVOTDATA("VALUE",'CRS WK pvt'!$I$2,"DT_FILE",AO$8,"CD_CO",AO$6,"TRIM_CAT",TRIM(B176),"TRIM_LINE",A172))</f>
        <v>0</v>
      </c>
    </row>
    <row r="177" spans="1:41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94">
        <v>0</v>
      </c>
      <c r="AA177" s="130"/>
      <c r="AB177" s="132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30"/>
      <c r="AO177" s="76"/>
    </row>
    <row r="178" spans="1:41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94">
        <v>0</v>
      </c>
      <c r="AA178" s="130"/>
      <c r="AB178" s="132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30"/>
      <c r="AO178" s="76"/>
    </row>
    <row r="179" spans="1:41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130"/>
      <c r="AB179" s="132">
        <f>O179-C179</f>
        <v>-72</v>
      </c>
      <c r="AC179" s="129">
        <f>P179-D179</f>
        <v>-94</v>
      </c>
      <c r="AD179" s="129">
        <f>Q179-E179</f>
        <v>-82</v>
      </c>
      <c r="AE179" s="129">
        <f>R179-F179</f>
        <v>-68</v>
      </c>
      <c r="AF179" s="129">
        <f>S179-G179</f>
        <v>-90</v>
      </c>
      <c r="AG179" s="129">
        <f>T179-H179</f>
        <v>-63</v>
      </c>
      <c r="AH179" s="129">
        <f>U179-I179</f>
        <v>-59</v>
      </c>
      <c r="AI179" s="129">
        <f>V179-J179</f>
        <v>-44</v>
      </c>
      <c r="AJ179" s="129">
        <f>W179-K179</f>
        <v>-44</v>
      </c>
      <c r="AK179" s="129">
        <f>X179-L179</f>
        <v>-4</v>
      </c>
      <c r="AL179" s="129">
        <f>Y179-M179</f>
        <v>-42</v>
      </c>
      <c r="AM179" s="129">
        <f>Z179-N179</f>
        <v>-44</v>
      </c>
      <c r="AN179" s="130"/>
      <c r="AO179" s="76">
        <f>IF(ISERROR(GETPIVOTDATA("VALUE",'CRS WK pvt'!$I$2,"DT_FILE",AO$8,"CD_CO",AO$6,"TRIM_CAT",TRIM(B179),"TRIM_LINE",A172))=TRUE,0,GETPIVOTDATA("VALUE",'CRS WK pvt'!$I$2,"DT_FILE",AO$8,"CD_CO",AO$6,"TRIM_CAT",TRIM(B179),"TRIM_LINE",A172))</f>
        <v>0</v>
      </c>
    </row>
    <row r="180" spans="1:41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130"/>
      <c r="AB180" s="132">
        <f>O180-C180</f>
        <v>-25</v>
      </c>
      <c r="AC180" s="129">
        <f>P180-D180</f>
        <v>-21</v>
      </c>
      <c r="AD180" s="129">
        <f>Q180-E180</f>
        <v>-18</v>
      </c>
      <c r="AE180" s="129">
        <f>R180-F180</f>
        <v>-14</v>
      </c>
      <c r="AF180" s="129">
        <f>S180-G180</f>
        <v>-12</v>
      </c>
      <c r="AG180" s="129">
        <f>T180-H180</f>
        <v>-16</v>
      </c>
      <c r="AH180" s="129">
        <f>U180-I180</f>
        <v>-15</v>
      </c>
      <c r="AI180" s="129">
        <f>V180-J180</f>
        <v>-10</v>
      </c>
      <c r="AJ180" s="129">
        <f>W180-K180</f>
        <v>-6</v>
      </c>
      <c r="AK180" s="129">
        <f>X180-L180</f>
        <v>-1</v>
      </c>
      <c r="AL180" s="129">
        <f>Y180-M180</f>
        <v>-12</v>
      </c>
      <c r="AM180" s="129">
        <f>Z180-N180</f>
        <v>-6</v>
      </c>
      <c r="AN180" s="130"/>
      <c r="AO180" s="76">
        <f>IF(ISERROR(GETPIVOTDATA("VALUE",'CRS WK pvt'!$I$2,"DT_FILE",AO$8,"CD_CO",AO$6,"TRIM_CAT",TRIM(B180),"TRIM_LINE",A172))=TRUE,0,GETPIVOTDATA("VALUE",'CRS WK pvt'!$I$2,"DT_FILE",AO$8,"CD_CO",AO$6,"TRIM_CAT",TRIM(B180),"TRIM_LINE",A172))</f>
        <v>0</v>
      </c>
    </row>
    <row r="181" spans="1:41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130"/>
      <c r="AB181" s="132">
        <f>O181-C181</f>
        <v>0</v>
      </c>
      <c r="AC181" s="129">
        <f>P181-D181</f>
        <v>0</v>
      </c>
      <c r="AD181" s="129">
        <f>Q181-E181</f>
        <v>0</v>
      </c>
      <c r="AE181" s="129">
        <f>R181-F181</f>
        <v>0</v>
      </c>
      <c r="AF181" s="129">
        <f>S181-G181</f>
        <v>0</v>
      </c>
      <c r="AG181" s="129">
        <f>T181-H181</f>
        <v>0</v>
      </c>
      <c r="AH181" s="129">
        <f>U181-I181</f>
        <v>0</v>
      </c>
      <c r="AI181" s="129">
        <f>V181-J181</f>
        <v>0</v>
      </c>
      <c r="AJ181" s="129">
        <f>W181-K181</f>
        <v>0</v>
      </c>
      <c r="AK181" s="129">
        <f>X181-L181</f>
        <v>0</v>
      </c>
      <c r="AL181" s="129">
        <f>Y181-M181</f>
        <v>1</v>
      </c>
      <c r="AM181" s="129">
        <f>Z181-N181</f>
        <v>0</v>
      </c>
      <c r="AN181" s="130"/>
      <c r="AO181" s="76">
        <f>IF(ISERROR(GETPIVOTDATA("VALUE",'CRS WK pvt'!$I$2,"DT_FILE",AO$8,"CD_CO",AO$6,"TRIM_CAT",TRIM(B181),"TRIM_LINE",A172))=TRUE,0,GETPIVOTDATA("VALUE",'CRS WK pvt'!$I$2,"DT_FILE",AO$8,"CD_CO",AO$6,"TRIM_CAT",TRIM(B181),"TRIM_LINE",A172))</f>
        <v>0</v>
      </c>
    </row>
    <row r="182" spans="1:41" s="87" customFormat="1" x14ac:dyDescent="0.35">
      <c r="A182" s="172"/>
      <c r="B182" s="72" t="s">
        <v>42</v>
      </c>
      <c r="C182" s="138">
        <f t="shared" ref="C182:V182" si="179">SUM(C173:C181)</f>
        <v>289</v>
      </c>
      <c r="D182" s="139">
        <f t="shared" si="179"/>
        <v>333</v>
      </c>
      <c r="E182" s="139">
        <f t="shared" si="179"/>
        <v>784</v>
      </c>
      <c r="F182" s="139">
        <f t="shared" si="179"/>
        <v>714</v>
      </c>
      <c r="G182" s="139">
        <f t="shared" si="179"/>
        <v>805</v>
      </c>
      <c r="H182" s="140">
        <f t="shared" si="179"/>
        <v>914</v>
      </c>
      <c r="I182" s="139">
        <f t="shared" si="179"/>
        <v>1056</v>
      </c>
      <c r="J182" s="140">
        <f t="shared" si="179"/>
        <v>1167</v>
      </c>
      <c r="K182" s="139">
        <f t="shared" si="179"/>
        <v>181</v>
      </c>
      <c r="L182" s="140">
        <f t="shared" si="179"/>
        <v>24</v>
      </c>
      <c r="M182" s="140">
        <f t="shared" si="179"/>
        <v>233</v>
      </c>
      <c r="N182" s="141">
        <f t="shared" si="179"/>
        <v>237</v>
      </c>
      <c r="O182" s="138">
        <f t="shared" si="179"/>
        <v>146</v>
      </c>
      <c r="P182" s="144">
        <f t="shared" si="179"/>
        <v>0</v>
      </c>
      <c r="Q182" s="144">
        <f t="shared" si="179"/>
        <v>0</v>
      </c>
      <c r="R182" s="144">
        <f t="shared" si="179"/>
        <v>0</v>
      </c>
      <c r="S182" s="144">
        <f t="shared" si="179"/>
        <v>0</v>
      </c>
      <c r="T182" s="144">
        <f t="shared" si="179"/>
        <v>0</v>
      </c>
      <c r="U182" s="144">
        <f t="shared" si="179"/>
        <v>0</v>
      </c>
      <c r="V182" s="144">
        <f t="shared" si="179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141"/>
      <c r="AB182" s="138">
        <f>SUM(AB173:AB181)</f>
        <v>-143</v>
      </c>
      <c r="AC182" s="140">
        <f t="shared" ref="AC182:AD182" si="180">SUM(AC173:AC181)</f>
        <v>-333</v>
      </c>
      <c r="AD182" s="140">
        <f t="shared" si="180"/>
        <v>-784</v>
      </c>
      <c r="AE182" s="140">
        <f t="shared" ref="AE182:AF182" si="181">SUM(AE173:AE181)</f>
        <v>-714</v>
      </c>
      <c r="AF182" s="140">
        <f t="shared" si="181"/>
        <v>-805</v>
      </c>
      <c r="AG182" s="140">
        <f t="shared" ref="AG182:AH182" si="182">SUM(AG173:AG181)</f>
        <v>-914</v>
      </c>
      <c r="AH182" s="140">
        <f t="shared" si="182"/>
        <v>-1056</v>
      </c>
      <c r="AI182" s="140">
        <f t="shared" ref="AI182:AJ182" si="183">SUM(AI173:AI181)</f>
        <v>-1167</v>
      </c>
      <c r="AJ182" s="140">
        <f t="shared" si="183"/>
        <v>-181</v>
      </c>
      <c r="AK182" s="140">
        <f t="shared" ref="AK182:AL182" si="184">SUM(AK173:AK181)</f>
        <v>-24</v>
      </c>
      <c r="AL182" s="140">
        <f t="shared" si="184"/>
        <v>-232</v>
      </c>
      <c r="AM182" s="140">
        <f t="shared" ref="AM182" si="185">SUM(AM173:AM181)</f>
        <v>-236</v>
      </c>
      <c r="AN182" s="141"/>
      <c r="AO182" s="101">
        <f>SUM(AO173:AO181)</f>
        <v>0</v>
      </c>
    </row>
    <row r="183" spans="1:41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105"/>
      <c r="AB183" s="106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8"/>
      <c r="AO183" s="106"/>
    </row>
    <row r="184" spans="1:41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130"/>
      <c r="AB184" s="132">
        <f>O184-C184</f>
        <v>-2338</v>
      </c>
      <c r="AC184" s="129">
        <f>P184-D184</f>
        <v>-4679</v>
      </c>
      <c r="AD184" s="129">
        <f>Q184-E184</f>
        <v>-8737</v>
      </c>
      <c r="AE184" s="129">
        <f>R184-F184</f>
        <v>-9360</v>
      </c>
      <c r="AF184" s="129">
        <f>S184-G184</f>
        <v>-9101</v>
      </c>
      <c r="AG184" s="129">
        <f>T184-H184</f>
        <v>-8444</v>
      </c>
      <c r="AH184" s="129">
        <f>U184-I184</f>
        <v>-7810</v>
      </c>
      <c r="AI184" s="129">
        <f>V184-J184</f>
        <v>-7259</v>
      </c>
      <c r="AJ184" s="129">
        <f>W184-K184</f>
        <v>-5581</v>
      </c>
      <c r="AK184" s="129">
        <f>X184-L184</f>
        <v>-3710</v>
      </c>
      <c r="AL184" s="129">
        <f>Y184-M184</f>
        <v>-1925</v>
      </c>
      <c r="AM184" s="129">
        <f>Z184-N184</f>
        <v>-1298</v>
      </c>
      <c r="AN184" s="130"/>
      <c r="AO184" s="76">
        <f>IF(ISERROR(GETPIVOTDATA("VALUE",'CRS WK pvt'!$I$2,"DT_FILE",AO$8,"CD_CO",AO$6,"TRIM_CAT",TRIM(B184),"TRIM_LINE",A183))=TRUE,0,GETPIVOTDATA("VALUE",'CRS WK pvt'!$I$2,"DT_FILE",AO$8,"CD_CO",AO$6,"TRIM_CAT",TRIM(B184),"TRIM_LINE",A183))</f>
        <v>0</v>
      </c>
    </row>
    <row r="185" spans="1:41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2412</v>
      </c>
      <c r="AA185" s="130"/>
      <c r="AB185" s="132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30"/>
      <c r="AO185" s="76"/>
    </row>
    <row r="186" spans="1:41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f>AO186</f>
        <v>0</v>
      </c>
      <c r="AA186" s="130"/>
      <c r="AB186" s="132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30"/>
      <c r="AO186" s="76"/>
    </row>
    <row r="187" spans="1:41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130"/>
      <c r="AB187" s="132">
        <f>O187-C187</f>
        <v>-288</v>
      </c>
      <c r="AC187" s="129">
        <f>P187-D187</f>
        <v>-910</v>
      </c>
      <c r="AD187" s="129">
        <f>Q187-E187</f>
        <v>-1994</v>
      </c>
      <c r="AE187" s="129">
        <f>R187-F187</f>
        <v>-2283</v>
      </c>
      <c r="AF187" s="129">
        <f>S187-G187</f>
        <v>-2316</v>
      </c>
      <c r="AG187" s="129">
        <f>T187-H187</f>
        <v>-2390</v>
      </c>
      <c r="AH187" s="129">
        <f>U187-I187</f>
        <v>-2438</v>
      </c>
      <c r="AI187" s="129">
        <f>V187-J187</f>
        <v>-2506</v>
      </c>
      <c r="AJ187" s="129">
        <f>W187-K187</f>
        <v>-2072</v>
      </c>
      <c r="AK187" s="129">
        <f>X187-L187</f>
        <v>-1447</v>
      </c>
      <c r="AL187" s="129">
        <f>Y187-M187</f>
        <v>-787</v>
      </c>
      <c r="AM187" s="129">
        <f>Z187-N187</f>
        <v>-469</v>
      </c>
      <c r="AN187" s="130"/>
      <c r="AO187" s="76">
        <f>IF(ISERROR(GETPIVOTDATA("VALUE",'CRS WK pvt'!$I$2,"DT_FILE",AO$8,"CD_CO",AO$6,"TRIM_CAT",TRIM(B187),"TRIM_LINE",A183))=TRUE,0,GETPIVOTDATA("VALUE",'CRS WK pvt'!$I$2,"DT_FILE",AO$8,"CD_CO",AO$6,"TRIM_CAT",TRIM(B187),"TRIM_LINE",A183))</f>
        <v>0</v>
      </c>
    </row>
    <row r="188" spans="1:41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130"/>
      <c r="AB188" s="132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30"/>
      <c r="AO188" s="76"/>
    </row>
    <row r="189" spans="1:41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f>AO189</f>
        <v>0</v>
      </c>
      <c r="AA189" s="130"/>
      <c r="AB189" s="132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30"/>
      <c r="AO189" s="76"/>
    </row>
    <row r="190" spans="1:41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130"/>
      <c r="AB190" s="132">
        <f>O190-C190</f>
        <v>-74</v>
      </c>
      <c r="AC190" s="129">
        <f>P190-D190</f>
        <v>-98</v>
      </c>
      <c r="AD190" s="129">
        <f>Q190-E190</f>
        <v>-136</v>
      </c>
      <c r="AE190" s="129">
        <f>R190-F190</f>
        <v>-132</v>
      </c>
      <c r="AF190" s="129">
        <f>S190-G190</f>
        <v>-87</v>
      </c>
      <c r="AG190" s="129">
        <f>T190-H190</f>
        <v>3</v>
      </c>
      <c r="AH190" s="129">
        <f>U190-I190</f>
        <v>12</v>
      </c>
      <c r="AI190" s="129">
        <f>V190-J190</f>
        <v>44</v>
      </c>
      <c r="AJ190" s="129">
        <f>W190-K190</f>
        <v>130</v>
      </c>
      <c r="AK190" s="129">
        <f>X190-L190</f>
        <v>167</v>
      </c>
      <c r="AL190" s="129">
        <f>Y190-M190</f>
        <v>181</v>
      </c>
      <c r="AM190" s="129">
        <f>Z190-N190</f>
        <v>169</v>
      </c>
      <c r="AN190" s="130"/>
      <c r="AO190" s="76">
        <f>IF(ISERROR(GETPIVOTDATA("VALUE",'CRS WK pvt'!$I$2,"DT_FILE",AO$8,"CD_CO",AO$6,"TRIM_CAT",TRIM(B190),"TRIM_LINE",A183))=TRUE,0,GETPIVOTDATA("VALUE",'CRS WK pvt'!$I$2,"DT_FILE",AO$8,"CD_CO",AO$6,"TRIM_CAT",TRIM(B190),"TRIM_LINE",A183))</f>
        <v>0</v>
      </c>
    </row>
    <row r="191" spans="1:41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130"/>
      <c r="AB191" s="132">
        <f>O191-C191</f>
        <v>-25</v>
      </c>
      <c r="AC191" s="129">
        <f>P191-D191</f>
        <v>-39</v>
      </c>
      <c r="AD191" s="129">
        <f>Q191-E191</f>
        <v>-44</v>
      </c>
      <c r="AE191" s="129">
        <f>R191-F191</f>
        <v>-35</v>
      </c>
      <c r="AF191" s="129">
        <f>S191-G191</f>
        <v>-16</v>
      </c>
      <c r="AG191" s="129">
        <f>T191-H191</f>
        <v>-14</v>
      </c>
      <c r="AH191" s="129">
        <f>U191-I191</f>
        <v>5</v>
      </c>
      <c r="AI191" s="129">
        <f>V191-J191</f>
        <v>23</v>
      </c>
      <c r="AJ191" s="129">
        <f>W191-K191</f>
        <v>45</v>
      </c>
      <c r="AK191" s="129">
        <f>X191-L191</f>
        <v>50</v>
      </c>
      <c r="AL191" s="129">
        <f>Y191-M191</f>
        <v>54</v>
      </c>
      <c r="AM191" s="129">
        <f>Z191-N191</f>
        <v>50</v>
      </c>
      <c r="AN191" s="130"/>
      <c r="AO191" s="76">
        <f>IF(ISERROR(GETPIVOTDATA("VALUE",'CRS WK pvt'!$I$2,"DT_FILE",AO$8,"CD_CO",AO$6,"TRIM_CAT",TRIM(B191),"TRIM_LINE",A183))=TRUE,0,GETPIVOTDATA("VALUE",'CRS WK pvt'!$I$2,"DT_FILE",AO$8,"CD_CO",AO$6,"TRIM_CAT",TRIM(B191),"TRIM_LINE",A183))</f>
        <v>0</v>
      </c>
    </row>
    <row r="192" spans="1:41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130"/>
      <c r="AB192" s="132">
        <f>O192-C192</f>
        <v>-2</v>
      </c>
      <c r="AC192" s="129">
        <f>P192-D192</f>
        <v>-4</v>
      </c>
      <c r="AD192" s="129">
        <f>Q192-E192</f>
        <v>-8</v>
      </c>
      <c r="AE192" s="129">
        <f>R192-F192</f>
        <v>-10</v>
      </c>
      <c r="AF192" s="129">
        <f>S192-G192</f>
        <v>-4</v>
      </c>
      <c r="AG192" s="129">
        <f>T192-H192</f>
        <v>-5</v>
      </c>
      <c r="AH192" s="129">
        <f>U192-I192</f>
        <v>12</v>
      </c>
      <c r="AI192" s="129">
        <f>V192-J192</f>
        <v>19</v>
      </c>
      <c r="AJ192" s="129">
        <f>W192-K192</f>
        <v>21</v>
      </c>
      <c r="AK192" s="129">
        <f>X192-L192</f>
        <v>24</v>
      </c>
      <c r="AL192" s="129">
        <f>Y192-M192</f>
        <v>19</v>
      </c>
      <c r="AM192" s="129">
        <f>Z192-N192</f>
        <v>9</v>
      </c>
      <c r="AN192" s="130"/>
      <c r="AO192" s="76">
        <f>IF(ISERROR(GETPIVOTDATA("VALUE",'CRS WK pvt'!$I$2,"DT_FILE",AO$8,"CD_CO",AO$6,"TRIM_CAT",TRIM(B192),"TRIM_LINE",A183))=TRUE,0,GETPIVOTDATA("VALUE",'CRS WK pvt'!$I$2,"DT_FILE",AO$8,"CD_CO",AO$6,"TRIM_CAT",TRIM(B192),"TRIM_LINE",A183))</f>
        <v>0</v>
      </c>
    </row>
    <row r="193" spans="1:41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186">SUM(D184:D192)</f>
        <v>9673</v>
      </c>
      <c r="E193" s="135">
        <f t="shared" si="186"/>
        <v>14441</v>
      </c>
      <c r="F193" s="135">
        <f t="shared" si="186"/>
        <v>15432</v>
      </c>
      <c r="G193" s="135">
        <f t="shared" si="186"/>
        <v>14933</v>
      </c>
      <c r="H193" s="136">
        <f t="shared" si="186"/>
        <v>14138</v>
      </c>
      <c r="I193" s="135">
        <f t="shared" si="186"/>
        <v>13502</v>
      </c>
      <c r="J193" s="136">
        <f t="shared" si="186"/>
        <v>12923</v>
      </c>
      <c r="K193" s="135">
        <f t="shared" si="186"/>
        <v>10657</v>
      </c>
      <c r="L193" s="136">
        <f t="shared" si="186"/>
        <v>8121</v>
      </c>
      <c r="M193" s="136">
        <f t="shared" si="186"/>
        <v>5744</v>
      </c>
      <c r="N193" s="137">
        <f t="shared" si="186"/>
        <v>5146</v>
      </c>
      <c r="O193" s="134">
        <f t="shared" si="186"/>
        <v>4821</v>
      </c>
      <c r="P193" s="136">
        <f t="shared" si="186"/>
        <v>3943</v>
      </c>
      <c r="Q193" s="136">
        <f t="shared" si="186"/>
        <v>3522</v>
      </c>
      <c r="R193" s="136">
        <f t="shared" si="186"/>
        <v>3612</v>
      </c>
      <c r="S193" s="136">
        <f t="shared" si="186"/>
        <v>3409</v>
      </c>
      <c r="T193" s="136">
        <f t="shared" si="186"/>
        <v>3288</v>
      </c>
      <c r="U193" s="136">
        <f t="shared" si="186"/>
        <v>3283</v>
      </c>
      <c r="V193" s="136">
        <f t="shared" si="186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137"/>
      <c r="AB193" s="134">
        <f t="shared" ref="AB193" si="187">SUM(AB184:AB192)</f>
        <v>-2727</v>
      </c>
      <c r="AC193" s="136">
        <f t="shared" ref="AC193:AD193" si="188">SUM(AC184:AC192)</f>
        <v>-5730</v>
      </c>
      <c r="AD193" s="136">
        <f t="shared" si="188"/>
        <v>-10919</v>
      </c>
      <c r="AE193" s="136">
        <f t="shared" ref="AE193:AF193" si="189">SUM(AE184:AE192)</f>
        <v>-11820</v>
      </c>
      <c r="AF193" s="136">
        <f t="shared" si="189"/>
        <v>-11524</v>
      </c>
      <c r="AG193" s="136">
        <f t="shared" ref="AG193:AH193" si="190">SUM(AG184:AG192)</f>
        <v>-10850</v>
      </c>
      <c r="AH193" s="136">
        <f t="shared" si="190"/>
        <v>-10219</v>
      </c>
      <c r="AI193" s="136">
        <f t="shared" ref="AI193:AJ193" si="191">SUM(AI184:AI192)</f>
        <v>-9679</v>
      </c>
      <c r="AJ193" s="136">
        <f t="shared" si="191"/>
        <v>-7457</v>
      </c>
      <c r="AK193" s="136">
        <f t="shared" ref="AK193:AL193" si="192">SUM(AK184:AK192)</f>
        <v>-4916</v>
      </c>
      <c r="AL193" s="136">
        <f t="shared" si="192"/>
        <v>-2458</v>
      </c>
      <c r="AM193" s="136">
        <f t="shared" ref="AM193" si="193">SUM(AM184:AM192)</f>
        <v>-1539</v>
      </c>
      <c r="AN193" s="137"/>
      <c r="AO193" s="134">
        <f t="shared" ref="AO193" si="194">SUM(AO184:AO192)</f>
        <v>0</v>
      </c>
    </row>
    <row r="194" spans="1:41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91"/>
      <c r="AB194" s="92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4"/>
      <c r="AO194" s="92"/>
    </row>
    <row r="195" spans="1:41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127"/>
      <c r="AB195" s="268">
        <f t="shared" ref="AB195:AB203" si="195">O195-C195</f>
        <v>-22095294.449999996</v>
      </c>
      <c r="AC195" s="269">
        <f>P195-D195</f>
        <v>-4477118.7599999979</v>
      </c>
      <c r="AD195" s="269">
        <f>Q195-E195</f>
        <v>1440551.5399999991</v>
      </c>
      <c r="AE195" s="269">
        <f>R195-F195</f>
        <v>-5190737.4699999988</v>
      </c>
      <c r="AF195" s="269">
        <f>S195-G195</f>
        <v>-119102.03999999911</v>
      </c>
      <c r="AG195" s="269">
        <f>T195-H195</f>
        <v>-1646991.3200000003</v>
      </c>
      <c r="AH195" s="269">
        <f>U195-I195</f>
        <v>740520.50999999978</v>
      </c>
      <c r="AI195" s="269">
        <f>V195-J195</f>
        <v>802152.25</v>
      </c>
      <c r="AJ195" s="269">
        <f>W195-K195</f>
        <v>-4161383.5199999996</v>
      </c>
      <c r="AK195" s="269">
        <f>X195-L195</f>
        <v>-6005314.1199999973</v>
      </c>
      <c r="AL195" s="269">
        <f>Y195-M195</f>
        <v>1913973.7400000021</v>
      </c>
      <c r="AM195" s="269">
        <f>Z195-N195</f>
        <v>9541830.4200000018</v>
      </c>
      <c r="AN195" s="130"/>
      <c r="AO195" s="76">
        <f>IF(ISERROR(GETPIVOTDATA("VALUE",'CRS WK pvt'!$I$2,"DT_FILE",AO$8,"CD_CO",AO$6,"TRIM_CAT",TRIM(B195),"TRIM_LINE",A194))=TRUE,0,GETPIVOTDATA("VALUE",'CRS WK pvt'!$I$2,"DT_FILE",AO$8,"CD_CO",AO$6,"TRIM_CAT",TRIM(B195),"TRIM_LINE",A194))</f>
        <v>0</v>
      </c>
    </row>
    <row r="196" spans="1:41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70622206.510000005</v>
      </c>
      <c r="AA196" s="127"/>
      <c r="AB196" s="268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130"/>
      <c r="AO196" s="76"/>
    </row>
    <row r="197" spans="1:41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56">
        <f>AO197</f>
        <v>2384413.4900000002</v>
      </c>
      <c r="AA197" s="127"/>
      <c r="AB197" s="268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130"/>
      <c r="AO197" s="76">
        <f>GETPIVOTDATA("VALUE",'CRS ESCO pvt'!$I$3,"DATE_FILE",$AO$8,"COMPANY",$AO$6,"TRIM_CAT","Resdiential-ESCO","TRIM_LINE",A194)</f>
        <v>2384413.4900000002</v>
      </c>
    </row>
    <row r="198" spans="1:41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127"/>
      <c r="AB198" s="268">
        <f t="shared" si="195"/>
        <v>-2359682.09</v>
      </c>
      <c r="AC198" s="269">
        <f>P198-D198</f>
        <v>-935133.46999999974</v>
      </c>
      <c r="AD198" s="269">
        <f>Q198-E198</f>
        <v>-549284.39999999991</v>
      </c>
      <c r="AE198" s="269">
        <f>R198-F198</f>
        <v>-551206.96</v>
      </c>
      <c r="AF198" s="269">
        <f>S198-G198</f>
        <v>1072.3400000000838</v>
      </c>
      <c r="AG198" s="269">
        <f>T198-H198</f>
        <v>-210559.60000000009</v>
      </c>
      <c r="AH198" s="269">
        <f>U198-I198</f>
        <v>-21301.899999999907</v>
      </c>
      <c r="AI198" s="269">
        <f>V198-J198</f>
        <v>-48264.810000000056</v>
      </c>
      <c r="AJ198" s="269">
        <f>W198-K198</f>
        <v>-130453.29999999981</v>
      </c>
      <c r="AK198" s="269">
        <f>X198-L198</f>
        <v>-775315.90000000037</v>
      </c>
      <c r="AL198" s="269">
        <f>Y198-M198</f>
        <v>1105953.9299999997</v>
      </c>
      <c r="AM198" s="269">
        <f>Z198-N198</f>
        <v>2098201.59</v>
      </c>
      <c r="AN198" s="130"/>
      <c r="AO198" s="76">
        <f>IF(ISERROR(GETPIVOTDATA("VALUE",'CRS WK pvt'!$I$2,"DT_FILE",AO$8,"CD_CO",AO$6,"TRIM_CAT",TRIM(B198),"TRIM_LINE",A194))=TRUE,0,GETPIVOTDATA("VALUE",'CRS WK pvt'!$I$2,"DT_FILE",AO$8,"CD_CO",AO$6,"TRIM_CAT",TRIM(B198),"TRIM_LINE",A194))</f>
        <v>0</v>
      </c>
    </row>
    <row r="199" spans="1:41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7159680.6799999997</v>
      </c>
      <c r="AA199" s="127"/>
      <c r="AB199" s="268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130"/>
      <c r="AO199" s="76"/>
    </row>
    <row r="200" spans="1:41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56">
        <f>AO200</f>
        <v>329407.32</v>
      </c>
      <c r="AA200" s="127"/>
      <c r="AB200" s="268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130"/>
      <c r="AO200" s="76">
        <f>GETPIVOTDATA("VALUE",'CRS ESCO pvt'!$I$3,"DATE_FILE",$AO$8,"COMPANY",$AO$6,"TRIM_CAT","Low Income Resdiential-ESCO","TRIM_LINE",A194)</f>
        <v>329407.32</v>
      </c>
    </row>
    <row r="201" spans="1:41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127"/>
      <c r="AB201" s="268">
        <f t="shared" si="195"/>
        <v>-3051567.67</v>
      </c>
      <c r="AC201" s="269">
        <f>P201-D201</f>
        <v>-489781.41000000015</v>
      </c>
      <c r="AD201" s="269">
        <f>Q201-E201</f>
        <v>147916.85000000009</v>
      </c>
      <c r="AE201" s="269">
        <f>R201-F201</f>
        <v>-701921.75</v>
      </c>
      <c r="AF201" s="269">
        <f>S201-G201</f>
        <v>-86747.899999999907</v>
      </c>
      <c r="AG201" s="269">
        <f>T201-H201</f>
        <v>-284149.53000000003</v>
      </c>
      <c r="AH201" s="269">
        <f>U201-I201</f>
        <v>-159670.35000000009</v>
      </c>
      <c r="AI201" s="269">
        <f>V201-J201</f>
        <v>-25751.669999999925</v>
      </c>
      <c r="AJ201" s="269">
        <f>W201-K201</f>
        <v>-949263.48</v>
      </c>
      <c r="AK201" s="269">
        <f>X201-L201</f>
        <v>-1752722.1100000003</v>
      </c>
      <c r="AL201" s="269">
        <f>Y201-M201</f>
        <v>732271.45000000019</v>
      </c>
      <c r="AM201" s="269">
        <f>Z201-N201</f>
        <v>1393432.9100000001</v>
      </c>
      <c r="AN201" s="130"/>
      <c r="AO201" s="76">
        <f>IF(ISERROR(GETPIVOTDATA("VALUE",'CRS WK pvt'!$I$2,"DT_FILE",AO$8,"CD_CO",AO$6,"TRIM_CAT",TRIM(B201),"TRIM_LINE",A194))=TRUE,0,GETPIVOTDATA("VALUE",'CRS WK pvt'!$I$2,"DT_FILE",AO$8,"CD_CO",AO$6,"TRIM_CAT",TRIM(B201),"TRIM_LINE",A194))</f>
        <v>0</v>
      </c>
    </row>
    <row r="202" spans="1:41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127"/>
      <c r="AB202" s="268">
        <f t="shared" si="195"/>
        <v>-2934832.24</v>
      </c>
      <c r="AC202" s="269">
        <f>P202-D202</f>
        <v>-572394.48000000045</v>
      </c>
      <c r="AD202" s="269">
        <f>Q202-E202</f>
        <v>138021.29000000004</v>
      </c>
      <c r="AE202" s="269">
        <f>R202-F202</f>
        <v>-596235.16999999993</v>
      </c>
      <c r="AF202" s="269">
        <f>S202-G202</f>
        <v>-445246.09000000008</v>
      </c>
      <c r="AG202" s="269">
        <f>T202-H202</f>
        <v>-451279.39999999991</v>
      </c>
      <c r="AH202" s="269">
        <f>U202-I202</f>
        <v>-271338.62000000011</v>
      </c>
      <c r="AI202" s="269">
        <f>V202-J202</f>
        <v>-167437.18000000017</v>
      </c>
      <c r="AJ202" s="269">
        <f>W202-K202</f>
        <v>-548100.66000000015</v>
      </c>
      <c r="AK202" s="269">
        <f>X202-L202</f>
        <v>-1842940.33</v>
      </c>
      <c r="AL202" s="269">
        <f>Y202-M202</f>
        <v>1193239.3899999997</v>
      </c>
      <c r="AM202" s="269">
        <f>Z202-N202</f>
        <v>1974422.17</v>
      </c>
      <c r="AN202" s="130"/>
      <c r="AO202" s="76">
        <f>IF(ISERROR(GETPIVOTDATA("VALUE",'CRS WK pvt'!$I$2,"DT_FILE",AO$8,"CD_CO",AO$6,"TRIM_CAT",TRIM(B202),"TRIM_LINE",A194))=TRUE,0,GETPIVOTDATA("VALUE",'CRS WK pvt'!$I$2,"DT_FILE",AO$8,"CD_CO",AO$6,"TRIM_CAT",TRIM(B202),"TRIM_LINE",A194))</f>
        <v>0</v>
      </c>
    </row>
    <row r="203" spans="1:41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127"/>
      <c r="AB203" s="268">
        <f t="shared" si="195"/>
        <v>-4816575.57</v>
      </c>
      <c r="AC203" s="269">
        <f>P203-D203</f>
        <v>-4842137.82</v>
      </c>
      <c r="AD203" s="269">
        <f>Q203-E203</f>
        <v>4085962.0500000007</v>
      </c>
      <c r="AE203" s="269">
        <f>R203-F203</f>
        <v>-2324049.7799999993</v>
      </c>
      <c r="AF203" s="269">
        <f>S203-G203</f>
        <v>-902065.13999999966</v>
      </c>
      <c r="AG203" s="269">
        <f>T203-H203</f>
        <v>-1974263.1600000001</v>
      </c>
      <c r="AH203" s="269">
        <f>U203-I203</f>
        <v>-612869.29</v>
      </c>
      <c r="AI203" s="269">
        <f>V203-J203</f>
        <v>-1526031.3900000006</v>
      </c>
      <c r="AJ203" s="269">
        <f>W203-K203</f>
        <v>-1665069.1199999992</v>
      </c>
      <c r="AK203" s="269">
        <f>X203-L203</f>
        <v>-4513700.66</v>
      </c>
      <c r="AL203" s="269">
        <f>Y203-M203</f>
        <v>2183571.120000001</v>
      </c>
      <c r="AM203" s="269">
        <f>Z203-N203</f>
        <v>2199867.370000001</v>
      </c>
      <c r="AN203" s="130"/>
      <c r="AO203" s="76">
        <f>IF(ISERROR(GETPIVOTDATA("VALUE",'CRS WK pvt'!$I$2,"DT_FILE",AO$8,"CD_CO",AO$6,"TRIM_CAT",TRIM(B203),"TRIM_LINE",A194))=TRUE,0,GETPIVOTDATA("VALUE",'CRS WK pvt'!$I$2,"DT_FILE",AO$8,"CD_CO",AO$6,"TRIM_CAT",TRIM(B203),"TRIM_LINE",A194))</f>
        <v>0</v>
      </c>
    </row>
    <row r="204" spans="1:41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196">SUM(D195:D203)</f>
        <v>92389187.50999999</v>
      </c>
      <c r="E204" s="264">
        <f t="shared" si="196"/>
        <v>50398877.670000002</v>
      </c>
      <c r="F204" s="265">
        <f t="shared" si="196"/>
        <v>37525145.130000003</v>
      </c>
      <c r="G204" s="264">
        <f t="shared" si="196"/>
        <v>26042999.829999998</v>
      </c>
      <c r="H204" s="265">
        <f t="shared" si="196"/>
        <v>27851743.010000002</v>
      </c>
      <c r="I204" s="264">
        <f t="shared" si="196"/>
        <v>24820625.649999999</v>
      </c>
      <c r="J204" s="265">
        <f t="shared" si="196"/>
        <v>30764815.799999997</v>
      </c>
      <c r="K204" s="264">
        <f t="shared" si="196"/>
        <v>53818671.079999991</v>
      </c>
      <c r="L204" s="265">
        <f t="shared" si="196"/>
        <v>104993989.11999999</v>
      </c>
      <c r="M204" s="265">
        <f t="shared" si="196"/>
        <v>112606560.36999999</v>
      </c>
      <c r="N204" s="266">
        <f t="shared" si="196"/>
        <v>116070985.53999999</v>
      </c>
      <c r="O204" s="263">
        <f t="shared" si="196"/>
        <v>88618866.890000015</v>
      </c>
      <c r="P204" s="265">
        <f t="shared" si="196"/>
        <v>81072621.570000008</v>
      </c>
      <c r="Q204" s="265">
        <f t="shared" si="196"/>
        <v>55662045</v>
      </c>
      <c r="R204" s="265">
        <f t="shared" si="196"/>
        <v>28160994</v>
      </c>
      <c r="S204" s="265">
        <f t="shared" si="196"/>
        <v>24490911</v>
      </c>
      <c r="T204" s="265">
        <f t="shared" si="196"/>
        <v>23284500</v>
      </c>
      <c r="U204" s="265">
        <f t="shared" si="196"/>
        <v>24495966</v>
      </c>
      <c r="V204" s="265">
        <f t="shared" si="196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145"/>
      <c r="AB204" s="270">
        <f t="shared" ref="AB204:AO204" si="197">SUM(AB195:AB203)</f>
        <v>-35257952.019999996</v>
      </c>
      <c r="AC204" s="271">
        <f t="shared" si="197"/>
        <v>-11316565.939999998</v>
      </c>
      <c r="AD204" s="271">
        <f t="shared" si="197"/>
        <v>5263167.33</v>
      </c>
      <c r="AE204" s="271">
        <f t="shared" ref="AE204:AF204" si="198">SUM(AE195:AE203)</f>
        <v>-9364151.129999999</v>
      </c>
      <c r="AF204" s="271">
        <f t="shared" si="198"/>
        <v>-1552088.8299999987</v>
      </c>
      <c r="AG204" s="271">
        <f t="shared" ref="AG204:AH204" si="199">SUM(AG195:AG203)</f>
        <v>-4567243.01</v>
      </c>
      <c r="AH204" s="271">
        <f t="shared" si="199"/>
        <v>-324659.65000000037</v>
      </c>
      <c r="AI204" s="271">
        <f t="shared" ref="AI204:AJ204" si="200">SUM(AI195:AI203)</f>
        <v>-965332.80000000075</v>
      </c>
      <c r="AJ204" s="271">
        <f t="shared" si="200"/>
        <v>-7454270.0799999982</v>
      </c>
      <c r="AK204" s="271">
        <f t="shared" ref="AK204:AL204" si="201">SUM(AK195:AK203)</f>
        <v>-14889993.119999999</v>
      </c>
      <c r="AL204" s="271">
        <f t="shared" si="201"/>
        <v>7129009.6300000027</v>
      </c>
      <c r="AM204" s="271">
        <f t="shared" ref="AM204" si="202">SUM(AM195:AM203)</f>
        <v>17207754.460000001</v>
      </c>
      <c r="AN204" s="141"/>
      <c r="AO204" s="101">
        <f t="shared" ref="AO204" si="203">SUM(AO195:AO203)</f>
        <v>2713820.81</v>
      </c>
    </row>
    <row r="205" spans="1:41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105"/>
      <c r="AB205" s="106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8"/>
      <c r="AO205" s="106"/>
    </row>
    <row r="206" spans="1:41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Z211" si="204">(D98+D195+E130-E98-E195)/(D98+D195+E130-E195)</f>
        <v>0.47574703808415769</v>
      </c>
      <c r="F206" s="210">
        <f t="shared" si="204"/>
        <v>0.34527761976382626</v>
      </c>
      <c r="G206" s="210">
        <f t="shared" si="204"/>
        <v>0.31248439460211197</v>
      </c>
      <c r="H206" s="211">
        <f t="shared" si="204"/>
        <v>0.28423452583587056</v>
      </c>
      <c r="I206" s="210">
        <f t="shared" si="204"/>
        <v>0.32141498015096165</v>
      </c>
      <c r="J206" s="211">
        <f t="shared" si="204"/>
        <v>0.37121509282758908</v>
      </c>
      <c r="K206" s="210">
        <f t="shared" si="204"/>
        <v>0.44147289346533169</v>
      </c>
      <c r="L206" s="211">
        <f t="shared" si="204"/>
        <v>0.65179259706093662</v>
      </c>
      <c r="M206" s="211">
        <f t="shared" si="204"/>
        <v>0.66023628508142429</v>
      </c>
      <c r="N206" s="212">
        <f t="shared" si="204"/>
        <v>0.62426681179311383</v>
      </c>
      <c r="O206" s="213">
        <f t="shared" si="204"/>
        <v>0.61841672163934125</v>
      </c>
      <c r="P206" s="211">
        <f t="shared" si="204"/>
        <v>0.52672371150863684</v>
      </c>
      <c r="Q206" s="211">
        <f t="shared" si="204"/>
        <v>0.46070205915842249</v>
      </c>
      <c r="R206" s="211">
        <f t="shared" si="204"/>
        <v>0.32641164116051846</v>
      </c>
      <c r="S206" s="211">
        <f t="shared" si="204"/>
        <v>0.26984475919203155</v>
      </c>
      <c r="T206" s="211">
        <f t="shared" si="204"/>
        <v>0.21467707424481836</v>
      </c>
      <c r="U206" s="211">
        <f t="shared" si="204"/>
        <v>0.23951925122408391</v>
      </c>
      <c r="V206" s="211">
        <f t="shared" si="204"/>
        <v>0.24415251723021128</v>
      </c>
      <c r="W206" s="211">
        <f t="shared" si="204"/>
        <v>0.38573730269713041</v>
      </c>
      <c r="X206" s="211">
        <f t="shared" si="204"/>
        <v>0.55629385315932556</v>
      </c>
      <c r="Y206" s="211">
        <f t="shared" si="204"/>
        <v>0.59460252181624962</v>
      </c>
      <c r="Z206" s="211">
        <f t="shared" si="204"/>
        <v>0.61067351883125587</v>
      </c>
      <c r="AA206" s="211"/>
      <c r="AB206" s="132"/>
      <c r="AC206" s="211">
        <f>P206-D206</f>
        <v>-1.6422486543648973E-2</v>
      </c>
      <c r="AD206" s="211">
        <f>Q206-E206</f>
        <v>-1.5044978925735197E-2</v>
      </c>
      <c r="AE206" s="211">
        <f>R206-F206</f>
        <v>-1.8865978603307798E-2</v>
      </c>
      <c r="AF206" s="211">
        <f>S206-G206</f>
        <v>-4.2639635410080423E-2</v>
      </c>
      <c r="AG206" s="211">
        <f>T206-H206</f>
        <v>-6.95574515910522E-2</v>
      </c>
      <c r="AH206" s="211">
        <f>U206-I206</f>
        <v>-8.1895728926877742E-2</v>
      </c>
      <c r="AI206" s="211">
        <f>V206-J206</f>
        <v>-0.1270625755973778</v>
      </c>
      <c r="AJ206" s="211">
        <f>W206-K206</f>
        <v>-5.5735590768201282E-2</v>
      </c>
      <c r="AK206" s="211">
        <f>X206-L206</f>
        <v>-9.5498743901611061E-2</v>
      </c>
      <c r="AL206" s="211">
        <f>Y206-M206</f>
        <v>-6.5633763265174672E-2</v>
      </c>
      <c r="AM206" s="211">
        <f>Z206-N206</f>
        <v>-1.3593292961857961E-2</v>
      </c>
      <c r="AN206" s="130"/>
      <c r="AO206" s="76">
        <f>IF(ISERROR(GETPIVOTDATA("VALUE",'CRS WK pvt'!$I$2,"DT_FILE",AO$8,"CD_CO",AO$6,"TRIM_CAT",TRIM(B206),"TRIM_LINE",A205))=TRUE,0,GETPIVOTDATA("VALUE",'CRS WK pvt'!$I$2,"DT_FILE",AO$8,"CD_CO",AO$6,"TRIM_CAT",TRIM(B206),"TRIM_LINE",A205))</f>
        <v>0</v>
      </c>
    </row>
    <row r="207" spans="1:41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97">
        <f t="shared" si="204"/>
        <v>0.55588915971507624</v>
      </c>
      <c r="Y207" s="297">
        <f t="shared" si="204"/>
        <v>0.59424096679938987</v>
      </c>
      <c r="Z207" s="297">
        <f t="shared" si="204"/>
        <v>0.6100157211693833</v>
      </c>
      <c r="AA207" s="211"/>
      <c r="AB207" s="132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130"/>
      <c r="AO207" s="76"/>
    </row>
    <row r="208" spans="1:41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97">
        <f t="shared" si="204"/>
        <v>0.57045448903921292</v>
      </c>
      <c r="Y208" s="297">
        <f t="shared" si="204"/>
        <v>0.60752309940131521</v>
      </c>
      <c r="Z208" s="297">
        <f t="shared" si="204"/>
        <v>0.63392584766903359</v>
      </c>
      <c r="AA208" s="211"/>
      <c r="AB208" s="132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130"/>
      <c r="AO208" s="76"/>
    </row>
    <row r="209" spans="1:41" s="71" customFormat="1" x14ac:dyDescent="0.35">
      <c r="A209" s="171"/>
      <c r="B209" s="72" t="s">
        <v>38</v>
      </c>
      <c r="C209" s="132"/>
      <c r="D209" s="210">
        <f t="shared" ref="D209:Z209" si="205">(C101+C198+D133-D101-D198)/(C101+C198+D133-D198)</f>
        <v>0.20273567917603566</v>
      </c>
      <c r="E209" s="210">
        <f t="shared" si="205"/>
        <v>0.17662090668729624</v>
      </c>
      <c r="F209" s="210">
        <f t="shared" si="205"/>
        <v>0.12811433946282402</v>
      </c>
      <c r="G209" s="210">
        <f t="shared" si="205"/>
        <v>8.1160763965648711E-2</v>
      </c>
      <c r="H209" s="211">
        <f t="shared" si="205"/>
        <v>8.0436199480448417E-2</v>
      </c>
      <c r="I209" s="210">
        <f t="shared" si="205"/>
        <v>7.1214011567541535E-2</v>
      </c>
      <c r="J209" s="211">
        <f t="shared" si="205"/>
        <v>8.5073797522745728E-2</v>
      </c>
      <c r="K209" s="210">
        <f t="shared" si="205"/>
        <v>9.4098686848085505E-2</v>
      </c>
      <c r="L209" s="211">
        <f t="shared" si="205"/>
        <v>0.16616893467926888</v>
      </c>
      <c r="M209" s="211">
        <f t="shared" si="205"/>
        <v>0.19143662685261018</v>
      </c>
      <c r="N209" s="212">
        <f t="shared" si="205"/>
        <v>0.20389756339357623</v>
      </c>
      <c r="O209" s="213">
        <f t="shared" si="205"/>
        <v>0.19698201418325942</v>
      </c>
      <c r="P209" s="211">
        <f t="shared" si="205"/>
        <v>0.16636263834703069</v>
      </c>
      <c r="Q209" s="211">
        <f t="shared" si="205"/>
        <v>0.13472333204061429</v>
      </c>
      <c r="R209" s="211">
        <f t="shared" si="205"/>
        <v>9.1036458192685854E-2</v>
      </c>
      <c r="S209" s="211">
        <f t="shared" si="205"/>
        <v>3.6232243036508342E-2</v>
      </c>
      <c r="T209" s="211">
        <f t="shared" si="205"/>
        <v>5.1103285129970935E-2</v>
      </c>
      <c r="U209" s="211">
        <f t="shared" si="205"/>
        <v>4.0239857064650032E-2</v>
      </c>
      <c r="V209" s="211">
        <f t="shared" si="205"/>
        <v>4.9686947180841677E-2</v>
      </c>
      <c r="W209" s="211">
        <f t="shared" si="205"/>
        <v>8.4488974029999026E-2</v>
      </c>
      <c r="X209" s="211">
        <f t="shared" si="205"/>
        <v>0.15251218494950178</v>
      </c>
      <c r="Y209" s="211">
        <f t="shared" si="205"/>
        <v>0.19119484708288739</v>
      </c>
      <c r="Z209" s="211">
        <f t="shared" si="205"/>
        <v>0.20387283714689544</v>
      </c>
      <c r="AA209" s="211"/>
      <c r="AB209" s="132"/>
      <c r="AC209" s="211">
        <f>P209-D209</f>
        <v>-3.6373040829004971E-2</v>
      </c>
      <c r="AD209" s="211">
        <f>Q209-E209</f>
        <v>-4.1897574646681951E-2</v>
      </c>
      <c r="AE209" s="211">
        <f>R209-F209</f>
        <v>-3.7077881270138169E-2</v>
      </c>
      <c r="AF209" s="211">
        <f>S209-G209</f>
        <v>-4.4928520929140368E-2</v>
      </c>
      <c r="AG209" s="211">
        <f>T209-H209</f>
        <v>-2.9332914350477482E-2</v>
      </c>
      <c r="AH209" s="211">
        <f>U209-I209</f>
        <v>-3.0974154502891503E-2</v>
      </c>
      <c r="AI209" s="211">
        <f>V209-J209</f>
        <v>-3.5386850341904051E-2</v>
      </c>
      <c r="AJ209" s="211">
        <f>W209-K209</f>
        <v>-9.6097128180864799E-3</v>
      </c>
      <c r="AK209" s="211">
        <f>X209-L209</f>
        <v>-1.3656749729767104E-2</v>
      </c>
      <c r="AL209" s="211">
        <f>Y209-M209</f>
        <v>-2.4177976972278303E-4</v>
      </c>
      <c r="AM209" s="211">
        <f>Z209-N209</f>
        <v>-2.4726246680789599E-5</v>
      </c>
      <c r="AN209" s="130"/>
      <c r="AO209" s="76">
        <f>IF(ISERROR(GETPIVOTDATA("VALUE",'CRS WK pvt'!$I$2,"DT_FILE",AO$8,"CD_CO",AO$6,"TRIM_CAT",TRIM(B209),"TRIM_LINE",A205))=TRUE,0,GETPIVOTDATA("VALUE",'CRS WK pvt'!$I$2,"DT_FILE",AO$8,"CD_CO",AO$6,"TRIM_CAT",TRIM(B209),"TRIM_LINE",A205))</f>
        <v>0</v>
      </c>
    </row>
    <row r="210" spans="1:41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97">
        <f t="shared" si="204"/>
        <v>0.14916606018774201</v>
      </c>
      <c r="Y210" s="297">
        <f t="shared" si="204"/>
        <v>0.18638975879031236</v>
      </c>
      <c r="Z210" s="297">
        <f t="shared" si="204"/>
        <v>0.19990975056042223</v>
      </c>
      <c r="AA210" s="211"/>
      <c r="AB210" s="132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130"/>
      <c r="AO210" s="76"/>
    </row>
    <row r="211" spans="1:41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97">
        <f t="shared" si="204"/>
        <v>0.24838251214524468</v>
      </c>
      <c r="Y211" s="297">
        <f t="shared" si="204"/>
        <v>0.32941409682213268</v>
      </c>
      <c r="Z211" s="297">
        <f t="shared" si="204"/>
        <v>0.32109317393993575</v>
      </c>
      <c r="AA211" s="211"/>
      <c r="AB211" s="132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130"/>
      <c r="AO211" s="76"/>
    </row>
    <row r="212" spans="1:41" s="71" customFormat="1" x14ac:dyDescent="0.35">
      <c r="A212" s="171"/>
      <c r="B212" s="72" t="s">
        <v>39</v>
      </c>
      <c r="C212" s="132"/>
      <c r="D212" s="210">
        <f t="shared" ref="D212:Z212" si="206">(C104+C201+D136-D104-D201)/(C104+C201+D136-D201)</f>
        <v>0.72248524125503888</v>
      </c>
      <c r="E212" s="210">
        <f t="shared" si="206"/>
        <v>0.71103749546697848</v>
      </c>
      <c r="F212" s="210">
        <f t="shared" si="206"/>
        <v>0.61327129654385304</v>
      </c>
      <c r="G212" s="210">
        <f t="shared" si="206"/>
        <v>0.58220487129053633</v>
      </c>
      <c r="H212" s="211">
        <f t="shared" si="206"/>
        <v>0.56059690309406085</v>
      </c>
      <c r="I212" s="210">
        <f t="shared" si="206"/>
        <v>0.57676841023233272</v>
      </c>
      <c r="J212" s="211">
        <f t="shared" si="206"/>
        <v>0.63428710136978339</v>
      </c>
      <c r="K212" s="210">
        <f t="shared" si="206"/>
        <v>0.63530826255483308</v>
      </c>
      <c r="L212" s="211">
        <f t="shared" si="206"/>
        <v>0.77548195329391634</v>
      </c>
      <c r="M212" s="211">
        <f t="shared" si="206"/>
        <v>0.80573008935342338</v>
      </c>
      <c r="N212" s="212">
        <f t="shared" si="206"/>
        <v>0.74468677065528732</v>
      </c>
      <c r="O212" s="213">
        <f t="shared" si="206"/>
        <v>0.74489797460360718</v>
      </c>
      <c r="P212" s="211">
        <f t="shared" si="206"/>
        <v>0.56517662997918117</v>
      </c>
      <c r="Q212" s="211">
        <f t="shared" si="206"/>
        <v>0.58156650642791152</v>
      </c>
      <c r="R212" s="211">
        <f t="shared" si="206"/>
        <v>0.50556262414473752</v>
      </c>
      <c r="S212" s="211">
        <f t="shared" si="206"/>
        <v>0.44959544835664794</v>
      </c>
      <c r="T212" s="211">
        <f t="shared" si="206"/>
        <v>0.38574938807062631</v>
      </c>
      <c r="U212" s="211">
        <f t="shared" si="206"/>
        <v>0.41965306422516485</v>
      </c>
      <c r="V212" s="211">
        <f t="shared" si="206"/>
        <v>0.42344459438301935</v>
      </c>
      <c r="W212" s="211">
        <f t="shared" si="206"/>
        <v>0.52427618309097312</v>
      </c>
      <c r="X212" s="211">
        <f t="shared" si="206"/>
        <v>0.6717443568269299</v>
      </c>
      <c r="Y212" s="211">
        <f t="shared" si="206"/>
        <v>0.66180548536982986</v>
      </c>
      <c r="Z212" s="211">
        <f t="shared" si="206"/>
        <v>0.70381646169895229</v>
      </c>
      <c r="AA212" s="211"/>
      <c r="AB212" s="132"/>
      <c r="AC212" s="211">
        <f>P212-D212</f>
        <v>-0.15730861127585771</v>
      </c>
      <c r="AD212" s="211">
        <f>Q212-E212</f>
        <v>-0.12947098903906695</v>
      </c>
      <c r="AE212" s="211">
        <f>R212-F212</f>
        <v>-0.10770867239911552</v>
      </c>
      <c r="AF212" s="211">
        <f>S212-G212</f>
        <v>-0.13260942293388839</v>
      </c>
      <c r="AG212" s="211">
        <f>T212-H212</f>
        <v>-0.17484751502343454</v>
      </c>
      <c r="AH212" s="211">
        <f>U212-I212</f>
        <v>-0.15711534600716787</v>
      </c>
      <c r="AI212" s="211">
        <f>V212-J212</f>
        <v>-0.21084250698676404</v>
      </c>
      <c r="AJ212" s="211">
        <f>W212-K212</f>
        <v>-0.11103207946385996</v>
      </c>
      <c r="AK212" s="211">
        <f>X212-L212</f>
        <v>-0.10373759646698644</v>
      </c>
      <c r="AL212" s="211">
        <f>Y212-M212</f>
        <v>-0.14392460398359352</v>
      </c>
      <c r="AM212" s="211">
        <f>Z212-N212</f>
        <v>-4.0870308956335033E-2</v>
      </c>
      <c r="AN212" s="130"/>
      <c r="AO212" s="76">
        <f>IF(ISERROR(GETPIVOTDATA("VALUE",'CRS WK pvt'!$I$2,"DT_FILE",AO$8,"CD_CO",AO$6,"TRIM_CAT",TRIM(B212),"TRIM_LINE",A205))=TRUE,0,GETPIVOTDATA("VALUE",'CRS WK pvt'!$I$2,"DT_FILE",AO$8,"CD_CO",AO$6,"TRIM_CAT",TRIM(B212),"TRIM_LINE",A205))</f>
        <v>0</v>
      </c>
    </row>
    <row r="213" spans="1:41" s="71" customFormat="1" x14ac:dyDescent="0.35">
      <c r="A213" s="171"/>
      <c r="B213" s="72" t="s">
        <v>40</v>
      </c>
      <c r="C213" s="132"/>
      <c r="D213" s="210">
        <f t="shared" ref="D213:Z213" si="207">(C105+C202+D137-D105-D202)/(C105+C202+D137-D202)</f>
        <v>0.76788412236906411</v>
      </c>
      <c r="E213" s="210">
        <f t="shared" si="207"/>
        <v>0.76636769194828502</v>
      </c>
      <c r="F213" s="210">
        <f t="shared" si="207"/>
        <v>0.65647435371248042</v>
      </c>
      <c r="G213" s="210">
        <f t="shared" si="207"/>
        <v>0.60563474190824762</v>
      </c>
      <c r="H213" s="211">
        <f t="shared" si="207"/>
        <v>0.61048251882202198</v>
      </c>
      <c r="I213" s="210">
        <f t="shared" si="207"/>
        <v>0.66454504537917303</v>
      </c>
      <c r="J213" s="211">
        <f t="shared" si="207"/>
        <v>0.70224803100288957</v>
      </c>
      <c r="K213" s="210">
        <f t="shared" si="207"/>
        <v>0.72767272359411705</v>
      </c>
      <c r="L213" s="211">
        <f t="shared" si="207"/>
        <v>0.77258922766763272</v>
      </c>
      <c r="M213" s="211">
        <f t="shared" si="207"/>
        <v>0.84939266182797923</v>
      </c>
      <c r="N213" s="212">
        <f t="shared" si="207"/>
        <v>0.78517323582427589</v>
      </c>
      <c r="O213" s="213">
        <f t="shared" si="207"/>
        <v>0.79676420675907811</v>
      </c>
      <c r="P213" s="211">
        <f t="shared" si="207"/>
        <v>0.63487404990006213</v>
      </c>
      <c r="Q213" s="211">
        <f t="shared" si="207"/>
        <v>0.6622094846209724</v>
      </c>
      <c r="R213" s="211">
        <f t="shared" si="207"/>
        <v>0.57790894430732476</v>
      </c>
      <c r="S213" s="211">
        <f t="shared" si="207"/>
        <v>0.52886207874182656</v>
      </c>
      <c r="T213" s="211">
        <f t="shared" si="207"/>
        <v>0.45290824003586694</v>
      </c>
      <c r="U213" s="211">
        <f t="shared" si="207"/>
        <v>0.47411237059167999</v>
      </c>
      <c r="V213" s="211">
        <f t="shared" si="207"/>
        <v>0.51738298211404821</v>
      </c>
      <c r="W213" s="211">
        <f t="shared" si="207"/>
        <v>0.57570642787948301</v>
      </c>
      <c r="X213" s="211">
        <f t="shared" si="207"/>
        <v>0.71323339341921321</v>
      </c>
      <c r="Y213" s="211">
        <f t="shared" si="207"/>
        <v>0.70392607492331094</v>
      </c>
      <c r="Z213" s="211">
        <f t="shared" si="207"/>
        <v>0.72157020295429408</v>
      </c>
      <c r="AA213" s="211"/>
      <c r="AB213" s="132"/>
      <c r="AC213" s="211">
        <f>P213-D213</f>
        <v>-0.13301007246900198</v>
      </c>
      <c r="AD213" s="211">
        <f>Q213-E213</f>
        <v>-0.10415820732731262</v>
      </c>
      <c r="AE213" s="211">
        <f>R213-F213</f>
        <v>-7.8565409405155662E-2</v>
      </c>
      <c r="AF213" s="211">
        <f>S213-G213</f>
        <v>-7.6772663166421062E-2</v>
      </c>
      <c r="AG213" s="211">
        <f>T213-H213</f>
        <v>-0.15757427878615504</v>
      </c>
      <c r="AH213" s="211">
        <f>U213-I213</f>
        <v>-0.19043267478749304</v>
      </c>
      <c r="AI213" s="211">
        <f>V213-J213</f>
        <v>-0.18486504888884137</v>
      </c>
      <c r="AJ213" s="211">
        <f>W213-K213</f>
        <v>-0.15196629571463405</v>
      </c>
      <c r="AK213" s="211">
        <f>X213-L213</f>
        <v>-5.9355834248419503E-2</v>
      </c>
      <c r="AL213" s="211">
        <f>Y213-M213</f>
        <v>-0.14546658690466829</v>
      </c>
      <c r="AM213" s="211">
        <f>Z213-N213</f>
        <v>-6.3603032869981813E-2</v>
      </c>
      <c r="AN213" s="130"/>
      <c r="AO213" s="76">
        <f>IF(ISERROR(GETPIVOTDATA("VALUE",'CRS WK pvt'!$I$2,"DT_FILE",AO$8,"CD_CO",AO$6,"TRIM_CAT",TRIM(B213),"TRIM_LINE",A205))=TRUE,0,GETPIVOTDATA("VALUE",'CRS WK pvt'!$I$2,"DT_FILE",AO$8,"CD_CO",AO$6,"TRIM_CAT",TRIM(B213),"TRIM_LINE",A205))</f>
        <v>0</v>
      </c>
    </row>
    <row r="214" spans="1:41" s="71" customFormat="1" x14ac:dyDescent="0.35">
      <c r="A214" s="171"/>
      <c r="B214" s="72" t="s">
        <v>41</v>
      </c>
      <c r="C214" s="132"/>
      <c r="D214" s="210">
        <f t="shared" ref="D214:Z214" si="208">(C106+C203+D138-D106-D203)/(C106+C203+D138-D203)</f>
        <v>0.77995007462862265</v>
      </c>
      <c r="E214" s="210">
        <f t="shared" si="208"/>
        <v>0.76326488383481228</v>
      </c>
      <c r="F214" s="210">
        <f t="shared" si="208"/>
        <v>0.60538559251066026</v>
      </c>
      <c r="G214" s="210">
        <f t="shared" si="208"/>
        <v>0.57361783727957982</v>
      </c>
      <c r="H214" s="211">
        <f t="shared" si="208"/>
        <v>0.56043741546688186</v>
      </c>
      <c r="I214" s="210">
        <f t="shared" si="208"/>
        <v>0.68021291816967178</v>
      </c>
      <c r="J214" s="211">
        <f t="shared" si="208"/>
        <v>0.71673283485465533</v>
      </c>
      <c r="K214" s="210">
        <f t="shared" si="208"/>
        <v>0.64218109706106019</v>
      </c>
      <c r="L214" s="211">
        <f t="shared" si="208"/>
        <v>0.7128933295116382</v>
      </c>
      <c r="M214" s="211">
        <f t="shared" si="208"/>
        <v>0.82560595029020667</v>
      </c>
      <c r="N214" s="212">
        <f t="shared" si="208"/>
        <v>0.70979505717162061</v>
      </c>
      <c r="O214" s="213">
        <f t="shared" si="208"/>
        <v>0.75878729623108443</v>
      </c>
      <c r="P214" s="211">
        <f t="shared" si="208"/>
        <v>0.60109779398465535</v>
      </c>
      <c r="Q214" s="211">
        <f t="shared" si="208"/>
        <v>0.66539207938865208</v>
      </c>
      <c r="R214" s="211">
        <f t="shared" si="208"/>
        <v>0.58519116241690705</v>
      </c>
      <c r="S214" s="211">
        <f t="shared" si="208"/>
        <v>0.50361194552246458</v>
      </c>
      <c r="T214" s="211">
        <f t="shared" si="208"/>
        <v>0.49804555920729371</v>
      </c>
      <c r="U214" s="211">
        <f t="shared" si="208"/>
        <v>0.4095000597611943</v>
      </c>
      <c r="V214" s="211">
        <f t="shared" si="208"/>
        <v>0.47398636733709376</v>
      </c>
      <c r="W214" s="211">
        <f t="shared" si="208"/>
        <v>0.48043034652419919</v>
      </c>
      <c r="X214" s="211">
        <f t="shared" si="208"/>
        <v>0.61337098334709428</v>
      </c>
      <c r="Y214" s="211">
        <f t="shared" si="208"/>
        <v>0.67294120507482513</v>
      </c>
      <c r="Z214" s="211">
        <f t="shared" si="208"/>
        <v>0.67923185701305266</v>
      </c>
      <c r="AA214" s="211"/>
      <c r="AB214" s="132"/>
      <c r="AC214" s="211">
        <f>P214-D214</f>
        <v>-0.1788522806439673</v>
      </c>
      <c r="AD214" s="211">
        <f>Q214-E214</f>
        <v>-9.78728044461602E-2</v>
      </c>
      <c r="AE214" s="211">
        <f>R214-F214</f>
        <v>-2.0194430093753213E-2</v>
      </c>
      <c r="AF214" s="211">
        <f>S214-G214</f>
        <v>-7.0005891757115246E-2</v>
      </c>
      <c r="AG214" s="211">
        <f>T214-H214</f>
        <v>-6.2391856259588152E-2</v>
      </c>
      <c r="AH214" s="211">
        <f>U214-I214</f>
        <v>-0.27071285840847747</v>
      </c>
      <c r="AI214" s="211">
        <f>V214-J214</f>
        <v>-0.24274646751756157</v>
      </c>
      <c r="AJ214" s="211">
        <f>W214-K214</f>
        <v>-0.161750750536861</v>
      </c>
      <c r="AK214" s="211">
        <f>X214-L214</f>
        <v>-9.9522346164543918E-2</v>
      </c>
      <c r="AL214" s="211">
        <f>Y214-M214</f>
        <v>-0.15266474521538154</v>
      </c>
      <c r="AM214" s="211">
        <f>Z214-N214</f>
        <v>-3.0563200158567949E-2</v>
      </c>
      <c r="AN214" s="130"/>
      <c r="AO214" s="76">
        <f>IF(ISERROR(GETPIVOTDATA("VALUE",'CRS WK pvt'!$I$2,"DT_FILE",AO$8,"CD_CO",AO$6,"TRIM_CAT",TRIM(B214),"TRIM_LINE",A205))=TRUE,0,GETPIVOTDATA("VALUE",'CRS WK pvt'!$I$2,"DT_FILE",AO$8,"CD_CO",AO$6,"TRIM_CAT",TRIM(B214),"TRIM_LINE",A205))</f>
        <v>0</v>
      </c>
    </row>
    <row r="215" spans="1:41" s="87" customFormat="1" ht="15" thickBot="1" x14ac:dyDescent="0.4">
      <c r="A215" s="172"/>
      <c r="B215" s="133" t="s">
        <v>42</v>
      </c>
      <c r="C215" s="134"/>
      <c r="D215" s="214">
        <f t="shared" ref="D215:Z215" si="209">(C107+C204+D139-D107-D204)/(C107+C204+D139-D204)</f>
        <v>0.56267217173037121</v>
      </c>
      <c r="E215" s="214">
        <f t="shared" si="209"/>
        <v>0.51750088880977629</v>
      </c>
      <c r="F215" s="214">
        <f t="shared" si="209"/>
        <v>0.37207613779743243</v>
      </c>
      <c r="G215" s="214">
        <f t="shared" si="209"/>
        <v>0.32779314093915363</v>
      </c>
      <c r="H215" s="215">
        <f t="shared" si="209"/>
        <v>0.30444987069252066</v>
      </c>
      <c r="I215" s="214">
        <f t="shared" si="209"/>
        <v>0.3440502392043347</v>
      </c>
      <c r="J215" s="215">
        <f t="shared" si="209"/>
        <v>0.37821859658140589</v>
      </c>
      <c r="K215" s="214">
        <f t="shared" si="209"/>
        <v>0.40533802896267196</v>
      </c>
      <c r="L215" s="215">
        <f t="shared" si="209"/>
        <v>0.58986683894893288</v>
      </c>
      <c r="M215" s="215">
        <f t="shared" si="209"/>
        <v>0.64228949392122892</v>
      </c>
      <c r="N215" s="216">
        <f t="shared" si="209"/>
        <v>0.58766690067822791</v>
      </c>
      <c r="O215" s="217">
        <f t="shared" si="209"/>
        <v>0.60029526756876039</v>
      </c>
      <c r="P215" s="215">
        <f t="shared" si="209"/>
        <v>0.48796564623822541</v>
      </c>
      <c r="Q215" s="215">
        <f t="shared" si="209"/>
        <v>0.46375059674706293</v>
      </c>
      <c r="R215" s="215">
        <f t="shared" si="209"/>
        <v>0.35099846066717527</v>
      </c>
      <c r="S215" s="215">
        <f t="shared" si="209"/>
        <v>0.27511090648592779</v>
      </c>
      <c r="T215" s="215">
        <f t="shared" si="209"/>
        <v>0.23712348148518625</v>
      </c>
      <c r="U215" s="215">
        <f t="shared" si="209"/>
        <v>0.22990327831613827</v>
      </c>
      <c r="V215" s="215">
        <f t="shared" si="209"/>
        <v>0.24725452457997185</v>
      </c>
      <c r="W215" s="215">
        <f t="shared" si="209"/>
        <v>0.34315593525236415</v>
      </c>
      <c r="X215" s="215">
        <f t="shared" si="209"/>
        <v>0.50245395342854238</v>
      </c>
      <c r="Y215" s="215">
        <f t="shared" si="209"/>
        <v>0.55081235457056432</v>
      </c>
      <c r="Z215" s="215">
        <f t="shared" si="209"/>
        <v>0.57120540176889445</v>
      </c>
      <c r="AA215" s="215"/>
      <c r="AB215" s="134"/>
      <c r="AC215" s="215">
        <f>P215-D215</f>
        <v>-7.4706525492145792E-2</v>
      </c>
      <c r="AD215" s="215">
        <f>Q215-E215</f>
        <v>-5.3750292062713367E-2</v>
      </c>
      <c r="AE215" s="215">
        <f>R215-F215</f>
        <v>-2.1077677130257155E-2</v>
      </c>
      <c r="AF215" s="215">
        <f>S215-G215</f>
        <v>-5.268223445322584E-2</v>
      </c>
      <c r="AG215" s="215">
        <f>T215-H215</f>
        <v>-6.7326389207334414E-2</v>
      </c>
      <c r="AH215" s="215">
        <f>U215-I215</f>
        <v>-0.11414696088819642</v>
      </c>
      <c r="AI215" s="215">
        <f>V215-J215</f>
        <v>-0.13096407200143403</v>
      </c>
      <c r="AJ215" s="215">
        <f>W215-K215</f>
        <v>-6.2182093710307806E-2</v>
      </c>
      <c r="AK215" s="215">
        <f>X215-L215</f>
        <v>-8.7412885520390504E-2</v>
      </c>
      <c r="AL215" s="215">
        <f>Y215-M215</f>
        <v>-9.1477139350664594E-2</v>
      </c>
      <c r="AM215" s="215">
        <f>Z215-N215</f>
        <v>-1.6461498909333461E-2</v>
      </c>
      <c r="AN215" s="137"/>
      <c r="AO215" s="134">
        <f t="shared" ref="AO215" si="210">SUM(AO206:AO214)</f>
        <v>0</v>
      </c>
    </row>
    <row r="216" spans="1:41" ht="15" thickTop="1" x14ac:dyDescent="0.35">
      <c r="A216" s="171"/>
    </row>
    <row r="217" spans="1:41" x14ac:dyDescent="0.35">
      <c r="B217" s="1" t="s">
        <v>24</v>
      </c>
    </row>
    <row r="218" spans="1:41" x14ac:dyDescent="0.35">
      <c r="B218" s="38" t="s">
        <v>319</v>
      </c>
    </row>
    <row r="219" spans="1:41" x14ac:dyDescent="0.35">
      <c r="B219" s="2" t="s">
        <v>320</v>
      </c>
    </row>
    <row r="221" spans="1:41" x14ac:dyDescent="0.35">
      <c r="B221" s="39" t="s">
        <v>23</v>
      </c>
    </row>
    <row r="222" spans="1:41" x14ac:dyDescent="0.35">
      <c r="B222" s="2" t="s">
        <v>25</v>
      </c>
    </row>
    <row r="223" spans="1:41" x14ac:dyDescent="0.35">
      <c r="B223" s="2" t="s">
        <v>26</v>
      </c>
    </row>
    <row r="224" spans="1:41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C1"/>
    <mergeCell ref="AB7:AN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O225"/>
  <sheetViews>
    <sheetView workbookViewId="0">
      <pane xSplit="2" ySplit="8" topLeftCell="C9" activePane="bottomRight" state="frozen"/>
      <selection activeCell="AO1" sqref="AO1:AO1048576"/>
      <selection pane="topRight" activeCell="AO1" sqref="AO1:AO1048576"/>
      <selection pane="bottomLeft" activeCell="AO1" sqref="AO1:AO104857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0" width="13.7265625" style="2" customWidth="1"/>
    <col min="41" max="41" width="13.7265625" style="2" hidden="1" customWidth="1"/>
    <col min="42" max="16384" width="9.1796875" style="2"/>
  </cols>
  <sheetData>
    <row r="1" spans="1:41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1"/>
    </row>
    <row r="2" spans="1:41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9"/>
      <c r="AO2" s="8"/>
    </row>
    <row r="3" spans="1:41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2"/>
      <c r="AO3" s="11"/>
    </row>
    <row r="4" spans="1:41" ht="27.65" customHeight="1" x14ac:dyDescent="0.35">
      <c r="B4" s="4" t="s">
        <v>1</v>
      </c>
      <c r="C4" s="13">
        <f>MECO!C4</f>
        <v>44254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6"/>
      <c r="AO4" s="11"/>
    </row>
    <row r="5" spans="1:4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6"/>
      <c r="AO5" s="11"/>
    </row>
    <row r="6" spans="1:41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5"/>
      <c r="AO6" s="23" t="s">
        <v>67</v>
      </c>
    </row>
    <row r="7" spans="1:41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288" t="s">
        <v>352</v>
      </c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90"/>
      <c r="AO7" s="27" t="s">
        <v>98</v>
      </c>
    </row>
    <row r="8" spans="1:41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204" t="s">
        <v>8</v>
      </c>
      <c r="AB8" s="33" t="s">
        <v>8</v>
      </c>
      <c r="AC8" s="34" t="s">
        <v>9</v>
      </c>
      <c r="AD8" s="34" t="s">
        <v>14</v>
      </c>
      <c r="AE8" s="34" t="s">
        <v>10</v>
      </c>
      <c r="AF8" s="34" t="s">
        <v>11</v>
      </c>
      <c r="AG8" s="34" t="s">
        <v>2</v>
      </c>
      <c r="AH8" s="243" t="s">
        <v>12</v>
      </c>
      <c r="AI8" s="243" t="s">
        <v>3</v>
      </c>
      <c r="AJ8" s="243" t="s">
        <v>4</v>
      </c>
      <c r="AK8" s="243" t="s">
        <v>5</v>
      </c>
      <c r="AL8" s="243" t="s">
        <v>6</v>
      </c>
      <c r="AM8" s="243" t="s">
        <v>7</v>
      </c>
      <c r="AN8" s="37" t="s">
        <v>8</v>
      </c>
      <c r="AO8" s="42">
        <v>44254</v>
      </c>
    </row>
    <row r="9" spans="1:41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67"/>
      <c r="AB9" s="68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70"/>
      <c r="AO9" s="68"/>
    </row>
    <row r="10" spans="1:41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75"/>
      <c r="AB10" s="76">
        <f>O10-C10</f>
        <v>2960</v>
      </c>
      <c r="AC10" s="77">
        <f>P10-D10</f>
        <v>2742</v>
      </c>
      <c r="AD10" s="77">
        <f>Q10-E10</f>
        <v>2804</v>
      </c>
      <c r="AE10" s="77">
        <f>R10-F10</f>
        <v>2796</v>
      </c>
      <c r="AF10" s="77">
        <f>S10-G10</f>
        <v>2087</v>
      </c>
      <c r="AG10" s="77">
        <f>T10-H10</f>
        <v>2272</v>
      </c>
      <c r="AH10" s="77">
        <f>U10-I10</f>
        <v>1862</v>
      </c>
      <c r="AI10" s="77">
        <f>V10-J10</f>
        <v>1650</v>
      </c>
      <c r="AJ10" s="77">
        <f>W10-K10</f>
        <v>656</v>
      </c>
      <c r="AK10" s="77">
        <f>X10-L10</f>
        <v>589</v>
      </c>
      <c r="AL10" s="77">
        <f>Y10-M10</f>
        <v>430</v>
      </c>
      <c r="AM10" s="77">
        <f>Z10-N10</f>
        <v>372</v>
      </c>
      <c r="AN10" s="79"/>
      <c r="AO10" s="76">
        <f>IF(ISERROR(GETPIVOTDATA("VALUE",'CRS WK pvt'!$I$2,"DT_FILE",AO$8,"CD_CO",AO$6,"TRIM_CAT",TRIM(B10),"TRIM_LINE",A9))=TRUE,0,GETPIVOTDATA("VALUE",'CRS WK pvt'!$I$2,"DT_FILE",AO$8,"CD_CO",AO$6,"TRIM_CAT",TRIM(B10),"TRIM_LINE",A9))</f>
        <v>0</v>
      </c>
    </row>
    <row r="11" spans="1:41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181148</v>
      </c>
      <c r="AA11" s="75"/>
      <c r="AB11" s="76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9"/>
      <c r="AO11" s="76"/>
    </row>
    <row r="12" spans="1:41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f>AO12</f>
        <v>2764</v>
      </c>
      <c r="AA12" s="75"/>
      <c r="AB12" s="76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9"/>
      <c r="AO12" s="76">
        <f>GETPIVOTDATA("VALUE",'CRS ESCO pvt'!$I$3,"DATE_FILE",$AO$8,"COMPANY",$AO$6,"TRIM_CAT","Resdiential-ESCO","TRIM_LINE",A9)</f>
        <v>2764</v>
      </c>
    </row>
    <row r="13" spans="1:41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75"/>
      <c r="AB13" s="76">
        <f>O13-C13</f>
        <v>-17</v>
      </c>
      <c r="AC13" s="77">
        <f>P13-D13</f>
        <v>-41</v>
      </c>
      <c r="AD13" s="77">
        <f>Q13-E13</f>
        <v>-39</v>
      </c>
      <c r="AE13" s="77">
        <f>R13-F13</f>
        <v>-90</v>
      </c>
      <c r="AF13" s="77">
        <f>S13-G13</f>
        <v>560</v>
      </c>
      <c r="AG13" s="77">
        <f>T13-H13</f>
        <v>517</v>
      </c>
      <c r="AH13" s="77">
        <f>U13-I13</f>
        <v>684</v>
      </c>
      <c r="AI13" s="77">
        <f>V13-J13</f>
        <v>760</v>
      </c>
      <c r="AJ13" s="77">
        <f>W13-K13</f>
        <v>1449</v>
      </c>
      <c r="AK13" s="77">
        <f>X13-L13</f>
        <v>1592</v>
      </c>
      <c r="AL13" s="77">
        <f>Y13-M13</f>
        <v>1747</v>
      </c>
      <c r="AM13" s="77">
        <f>Z13-N13</f>
        <v>1960</v>
      </c>
      <c r="AN13" s="79"/>
      <c r="AO13" s="76">
        <f>IF(ISERROR(GETPIVOTDATA("VALUE",'CRS WK pvt'!$I$2,"DT_FILE",AO$8,"CD_CO",AO$6,"TRIM_CAT",TRIM(B13),"TRIM_LINE",A9))=TRUE,0,GETPIVOTDATA("VALUE",'CRS WK pvt'!$I$2,"DT_FILE",AO$8,"CD_CO",AO$6,"TRIM_CAT",TRIM(B13),"TRIM_LINE",A9))</f>
        <v>0</v>
      </c>
    </row>
    <row r="14" spans="1:41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f>Z13-Z15</f>
        <v>12854</v>
      </c>
      <c r="AA14" s="75"/>
      <c r="AB14" s="76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9"/>
      <c r="AO14" s="76"/>
    </row>
    <row r="15" spans="1:41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f>AO15</f>
        <v>317</v>
      </c>
      <c r="AA15" s="75"/>
      <c r="AB15" s="76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9"/>
      <c r="AO15" s="76">
        <f>GETPIVOTDATA("VALUE",'CRS ESCO pvt'!$I$3,"DATE_FILE",$AO$8,"COMPANY",$AO$6,"TRIM_CAT","Low Income Resdiential-ESCO","TRIM_LINE",A9)</f>
        <v>317</v>
      </c>
    </row>
    <row r="16" spans="1:41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75"/>
      <c r="AB16" s="76">
        <f>O16-C16</f>
        <v>49</v>
      </c>
      <c r="AC16" s="77">
        <f>P16-D16</f>
        <v>34</v>
      </c>
      <c r="AD16" s="77">
        <f>Q16-E16</f>
        <v>90</v>
      </c>
      <c r="AE16" s="77">
        <f>R16-F16</f>
        <v>160</v>
      </c>
      <c r="AF16" s="77">
        <f>S16-G16</f>
        <v>189</v>
      </c>
      <c r="AG16" s="77">
        <f>T16-H16</f>
        <v>362</v>
      </c>
      <c r="AH16" s="77">
        <f>U16-I16</f>
        <v>350</v>
      </c>
      <c r="AI16" s="77">
        <f>V16-J16</f>
        <v>301</v>
      </c>
      <c r="AJ16" s="77">
        <f>W16-K16</f>
        <v>183</v>
      </c>
      <c r="AK16" s="77">
        <f>X16-L16</f>
        <v>197</v>
      </c>
      <c r="AL16" s="77">
        <f>Y16-M16</f>
        <v>187</v>
      </c>
      <c r="AM16" s="77">
        <f>Z16-N16</f>
        <v>222</v>
      </c>
      <c r="AN16" s="79"/>
      <c r="AO16" s="76">
        <f>IF(ISERROR(GETPIVOTDATA("VALUE",'CRS WK pvt'!$I$2,"DT_FILE",AO$8,"CD_CO",AO$6,"TRIM_CAT",TRIM(B16),"TRIM_LINE",A9))=TRUE,0,GETPIVOTDATA("VALUE",'CRS WK pvt'!$I$2,"DT_FILE",AO$8,"CD_CO",AO$6,"TRIM_CAT",TRIM(B16),"TRIM_LINE",A9))</f>
        <v>0</v>
      </c>
    </row>
    <row r="17" spans="1:41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75"/>
      <c r="AB17" s="76">
        <f>O17-C17</f>
        <v>8</v>
      </c>
      <c r="AC17" s="77">
        <f>P17-D17</f>
        <v>10</v>
      </c>
      <c r="AD17" s="77">
        <f>Q17-E17</f>
        <v>11</v>
      </c>
      <c r="AE17" s="77">
        <f>R17-F17</f>
        <v>12</v>
      </c>
      <c r="AF17" s="77">
        <f>S17-G17</f>
        <v>11</v>
      </c>
      <c r="AG17" s="77">
        <f>T17-H17</f>
        <v>-68</v>
      </c>
      <c r="AH17" s="77">
        <f>U17-I17</f>
        <v>-80</v>
      </c>
      <c r="AI17" s="77">
        <f>V17-J17</f>
        <v>-82</v>
      </c>
      <c r="AJ17" s="77">
        <f>W17-K17</f>
        <v>-85</v>
      </c>
      <c r="AK17" s="77">
        <f>X17-L17</f>
        <v>-83</v>
      </c>
      <c r="AL17" s="77">
        <f>Y17-M17</f>
        <v>-84</v>
      </c>
      <c r="AM17" s="77">
        <f>Z17-N17</f>
        <v>-82</v>
      </c>
      <c r="AN17" s="79"/>
      <c r="AO17" s="76">
        <f>IF(ISERROR(GETPIVOTDATA("VALUE",'CRS WK pvt'!$I$2,"DT_FILE",AO$8,"CD_CO",AO$6,"TRIM_CAT",TRIM(B17),"TRIM_LINE",A9))=TRUE,0,GETPIVOTDATA("VALUE",'CRS WK pvt'!$I$2,"DT_FILE",AO$8,"CD_CO",AO$6,"TRIM_CAT",TRIM(B17),"TRIM_LINE",A9))</f>
        <v>0</v>
      </c>
    </row>
    <row r="18" spans="1:41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75"/>
      <c r="AB18" s="76">
        <f>O18-C18</f>
        <v>0</v>
      </c>
      <c r="AC18" s="77">
        <f>P18-D18</f>
        <v>-1</v>
      </c>
      <c r="AD18" s="77">
        <f>Q18-E18</f>
        <v>3</v>
      </c>
      <c r="AE18" s="77">
        <f>R18-F18</f>
        <v>6</v>
      </c>
      <c r="AF18" s="77">
        <f>S18-G18</f>
        <v>6</v>
      </c>
      <c r="AG18" s="77">
        <f>T18-H18</f>
        <v>-24</v>
      </c>
      <c r="AH18" s="77">
        <f>U18-I18</f>
        <v>-25</v>
      </c>
      <c r="AI18" s="77">
        <f>V18-J18</f>
        <v>-25</v>
      </c>
      <c r="AJ18" s="77">
        <f>W18-K18</f>
        <v>-22</v>
      </c>
      <c r="AK18" s="77">
        <f>X18-L18</f>
        <v>-22</v>
      </c>
      <c r="AL18" s="77">
        <f>Y18-M18</f>
        <v>-22</v>
      </c>
      <c r="AM18" s="77">
        <f>Z18-N18</f>
        <v>-22</v>
      </c>
      <c r="AN18" s="79"/>
      <c r="AO18" s="76">
        <f>IF(ISERROR(GETPIVOTDATA("VALUE",'CRS WK pvt'!$I$2,"DT_FILE",AO$8,"CD_CO",AO$6,"TRIM_CAT",TRIM(B18),"TRIM_LINE",A9))=TRUE,0,GETPIVOTDATA("VALUE",'CRS WK pvt'!$I$2,"DT_FILE",AO$8,"CD_CO",AO$6,"TRIM_CAT",TRIM(B18),"TRIM_LINE",A9))</f>
        <v>0</v>
      </c>
    </row>
    <row r="19" spans="1:41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O19" si="0">SUM(D10:D18)</f>
        <v>211184</v>
      </c>
      <c r="E19" s="82">
        <f t="shared" si="0"/>
        <v>211216</v>
      </c>
      <c r="F19" s="82">
        <f t="shared" si="0"/>
        <v>211320</v>
      </c>
      <c r="G19" s="82">
        <f t="shared" si="0"/>
        <v>211471</v>
      </c>
      <c r="H19" s="82">
        <f t="shared" si="0"/>
        <v>211386</v>
      </c>
      <c r="I19" s="82">
        <f t="shared" si="0"/>
        <v>211797</v>
      </c>
      <c r="J19" s="82">
        <f t="shared" si="0"/>
        <v>212399</v>
      </c>
      <c r="K19" s="82">
        <f t="shared" si="0"/>
        <v>213303</v>
      </c>
      <c r="L19" s="82">
        <f t="shared" si="0"/>
        <v>213638</v>
      </c>
      <c r="M19" s="82">
        <f t="shared" si="0"/>
        <v>213960</v>
      </c>
      <c r="N19" s="83">
        <f t="shared" si="0"/>
        <v>214028</v>
      </c>
      <c r="O19" s="81">
        <f t="shared" si="0"/>
        <v>213989</v>
      </c>
      <c r="P19" s="82">
        <f t="shared" si="0"/>
        <v>213928</v>
      </c>
      <c r="Q19" s="82">
        <f t="shared" si="0"/>
        <v>214085</v>
      </c>
      <c r="R19" s="82">
        <f t="shared" si="0"/>
        <v>214204</v>
      </c>
      <c r="S19" s="82">
        <f t="shared" si="0"/>
        <v>214324</v>
      </c>
      <c r="T19" s="82">
        <f t="shared" si="0"/>
        <v>214445</v>
      </c>
      <c r="U19" s="82">
        <f t="shared" si="0"/>
        <v>214588</v>
      </c>
      <c r="V19" s="82">
        <f t="shared" si="0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83"/>
      <c r="AB19" s="84">
        <f t="shared" si="0"/>
        <v>3000</v>
      </c>
      <c r="AC19" s="85">
        <f t="shared" ref="AC19:AE19" si="1">SUM(AC10:AC18)</f>
        <v>2744</v>
      </c>
      <c r="AD19" s="85">
        <f t="shared" si="1"/>
        <v>2869</v>
      </c>
      <c r="AE19" s="85">
        <f t="shared" si="1"/>
        <v>2884</v>
      </c>
      <c r="AF19" s="85">
        <f t="shared" ref="AF19:AG19" si="2">SUM(AF10:AF18)</f>
        <v>2853</v>
      </c>
      <c r="AG19" s="85">
        <f t="shared" si="2"/>
        <v>3059</v>
      </c>
      <c r="AH19" s="85">
        <f t="shared" ref="AH19:AI19" si="3">SUM(AH10:AH18)</f>
        <v>2791</v>
      </c>
      <c r="AI19" s="85">
        <f t="shared" si="3"/>
        <v>2604</v>
      </c>
      <c r="AJ19" s="85">
        <f t="shared" ref="AJ19:AK19" si="4">SUM(AJ10:AJ18)</f>
        <v>2181</v>
      </c>
      <c r="AK19" s="85">
        <f t="shared" si="4"/>
        <v>2273</v>
      </c>
      <c r="AL19" s="85">
        <f t="shared" ref="AL19:AM19" si="5">SUM(AL10:AL18)</f>
        <v>2258</v>
      </c>
      <c r="AM19" s="85">
        <f t="shared" si="5"/>
        <v>2450</v>
      </c>
      <c r="AN19" s="86"/>
      <c r="AO19" s="84">
        <f t="shared" si="0"/>
        <v>3081</v>
      </c>
    </row>
    <row r="20" spans="1:41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91"/>
      <c r="AB20" s="92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4"/>
      <c r="AO20" s="92"/>
    </row>
    <row r="21" spans="1:41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97"/>
      <c r="AB21" s="98">
        <f>O21-C21</f>
        <v>979</v>
      </c>
      <c r="AC21" s="99">
        <f>P21-D21</f>
        <v>-210</v>
      </c>
      <c r="AD21" s="99">
        <f>Q21-E21</f>
        <v>-859</v>
      </c>
      <c r="AE21" s="99">
        <f>R21-F21</f>
        <v>1011</v>
      </c>
      <c r="AF21" s="99">
        <f>S21-G21</f>
        <v>-1419</v>
      </c>
      <c r="AG21" s="99">
        <f>T21-H21</f>
        <v>273</v>
      </c>
      <c r="AH21" s="99">
        <f>U21-I21</f>
        <v>922</v>
      </c>
      <c r="AI21" s="99">
        <f>V21-J21</f>
        <v>1564</v>
      </c>
      <c r="AJ21" s="99">
        <f>W21-K21</f>
        <v>825</v>
      </c>
      <c r="AK21" s="99">
        <f>X21-L21</f>
        <v>741</v>
      </c>
      <c r="AL21" s="99">
        <f>Y21-M21</f>
        <v>148</v>
      </c>
      <c r="AM21" s="99">
        <f>Z21-N21</f>
        <v>-518</v>
      </c>
      <c r="AN21" s="100"/>
      <c r="AO21" s="76">
        <f>IF(ISERROR(GETPIVOTDATA("VALUE",'CRS WK pvt'!$I$2,"DT_FILE",AO$8,"CD_CO",AO$6,"TRIM_CAT",TRIM(B21),"TRIM_LINE",A20))=TRUE,0,GETPIVOTDATA("VALUE",'CRS WK pvt'!$I$2,"DT_FILE",AO$8,"CD_CO",AO$6,"TRIM_CAT",TRIM(B21),"TRIM_LINE",A20))</f>
        <v>0</v>
      </c>
    </row>
    <row r="22" spans="1:41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22898</v>
      </c>
      <c r="AA22" s="97"/>
      <c r="AB22" s="98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100"/>
      <c r="AO22" s="76"/>
    </row>
    <row r="23" spans="1:41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f>AO23</f>
        <v>340</v>
      </c>
      <c r="AA23" s="97"/>
      <c r="AB23" s="98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100"/>
      <c r="AO23" s="76">
        <f>GETPIVOTDATA("VALUE",'CRS ESCO pvt'!$I$3,"DATE_FILE",$AO$8,"COMPANY",$AO$6,"TRIM_CAT","Resdiential-ESCO","TRIM_LINE",A20)</f>
        <v>340</v>
      </c>
    </row>
    <row r="24" spans="1:41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97"/>
      <c r="AB24" s="98">
        <f>O24-C24</f>
        <v>95</v>
      </c>
      <c r="AC24" s="99">
        <f>P24-D24</f>
        <v>12</v>
      </c>
      <c r="AD24" s="99">
        <f>Q24-E24</f>
        <v>-356</v>
      </c>
      <c r="AE24" s="99">
        <f>R24-F24</f>
        <v>-170</v>
      </c>
      <c r="AF24" s="99">
        <f>S24-G24</f>
        <v>61</v>
      </c>
      <c r="AG24" s="99">
        <f>T24-H24</f>
        <v>76</v>
      </c>
      <c r="AH24" s="99">
        <f>U24-I24</f>
        <v>312</v>
      </c>
      <c r="AI24" s="99">
        <f>V24-J24</f>
        <v>378</v>
      </c>
      <c r="AJ24" s="99">
        <f>W24-K24</f>
        <v>681</v>
      </c>
      <c r="AK24" s="99">
        <f>X24-L24</f>
        <v>726</v>
      </c>
      <c r="AL24" s="99">
        <f>Y24-M24</f>
        <v>664</v>
      </c>
      <c r="AM24" s="99">
        <f>Z24-N24</f>
        <v>663</v>
      </c>
      <c r="AN24" s="100"/>
      <c r="AO24" s="76">
        <f>IF(ISERROR(GETPIVOTDATA("VALUE",'CRS WK pvt'!$I$2,"DT_FILE",AO$8,"CD_CO",AO$6,"TRIM_CAT",TRIM(B24),"TRIM_LINE",A20))=TRUE,0,GETPIVOTDATA("VALUE",'CRS WK pvt'!$I$2,"DT_FILE",AO$8,"CD_CO",AO$6,"TRIM_CAT",TRIM(B24),"TRIM_LINE",A20))</f>
        <v>0</v>
      </c>
    </row>
    <row r="25" spans="1:41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4950</v>
      </c>
      <c r="AA25" s="97"/>
      <c r="AB25" s="98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100"/>
      <c r="AO25" s="76"/>
    </row>
    <row r="26" spans="1:41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f>AO26</f>
        <v>76</v>
      </c>
      <c r="AA26" s="97"/>
      <c r="AB26" s="98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100"/>
      <c r="AO26" s="76">
        <f>GETPIVOTDATA("VALUE",'CRS ESCO pvt'!$I$3,"DATE_FILE",$AO$8,"COMPANY",$AO$6,"TRIM_CAT","Low Income Resdiential-ESCO","TRIM_LINE",A20)</f>
        <v>76</v>
      </c>
    </row>
    <row r="27" spans="1:41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97"/>
      <c r="AB27" s="98">
        <f>O27-C27</f>
        <v>79</v>
      </c>
      <c r="AC27" s="99">
        <f>P27-D27</f>
        <v>884</v>
      </c>
      <c r="AD27" s="99">
        <f>Q27-E27</f>
        <v>756</v>
      </c>
      <c r="AE27" s="99">
        <f>R27-F27</f>
        <v>845</v>
      </c>
      <c r="AF27" s="99">
        <f>S27-G27</f>
        <v>193</v>
      </c>
      <c r="AG27" s="99">
        <f>T27-H27</f>
        <v>580</v>
      </c>
      <c r="AH27" s="99">
        <f>U27-I27</f>
        <v>437</v>
      </c>
      <c r="AI27" s="99">
        <f>V27-J27</f>
        <v>567</v>
      </c>
      <c r="AJ27" s="99">
        <f>W27-K27</f>
        <v>393</v>
      </c>
      <c r="AK27" s="99">
        <f>X27-L27</f>
        <v>10</v>
      </c>
      <c r="AL27" s="99">
        <f>Y27-M27</f>
        <v>681</v>
      </c>
      <c r="AM27" s="99">
        <f>Z27-N27</f>
        <v>91</v>
      </c>
      <c r="AN27" s="100"/>
      <c r="AO27" s="76">
        <f>IF(ISERROR(GETPIVOTDATA("VALUE",'CRS WK pvt'!$I$2,"DT_FILE",AO$8,"CD_CO",AO$6,"TRIM_CAT",TRIM(B27),"TRIM_LINE",A20))=TRUE,0,GETPIVOTDATA("VALUE",'CRS WK pvt'!$I$2,"DT_FILE",AO$8,"CD_CO",AO$6,"TRIM_CAT",TRIM(B27),"TRIM_LINE",A20))</f>
        <v>0</v>
      </c>
    </row>
    <row r="28" spans="1:41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97"/>
      <c r="AB28" s="98">
        <f>O28-C28</f>
        <v>16</v>
      </c>
      <c r="AC28" s="99">
        <f>P28-D28</f>
        <v>26</v>
      </c>
      <c r="AD28" s="99">
        <f>Q28-E28</f>
        <v>47</v>
      </c>
      <c r="AE28" s="99">
        <f>R28-F28</f>
        <v>45</v>
      </c>
      <c r="AF28" s="99">
        <f>S28-G28</f>
        <v>16</v>
      </c>
      <c r="AG28" s="99">
        <f>T28-H28</f>
        <v>35</v>
      </c>
      <c r="AH28" s="99">
        <f>U28-I28</f>
        <v>14</v>
      </c>
      <c r="AI28" s="99">
        <f>V28-J28</f>
        <v>12</v>
      </c>
      <c r="AJ28" s="99">
        <f>W28-K28</f>
        <v>23</v>
      </c>
      <c r="AK28" s="99">
        <f>X28-L28</f>
        <v>-32</v>
      </c>
      <c r="AL28" s="99">
        <f>Y28-M28</f>
        <v>26</v>
      </c>
      <c r="AM28" s="99">
        <f>Z28-N28</f>
        <v>-10</v>
      </c>
      <c r="AN28" s="100"/>
      <c r="AO28" s="76">
        <f>IF(ISERROR(GETPIVOTDATA("VALUE",'CRS WK pvt'!$I$2,"DT_FILE",AO$8,"CD_CO",AO$6,"TRIM_CAT",TRIM(B28),"TRIM_LINE",A20))=TRUE,0,GETPIVOTDATA("VALUE",'CRS WK pvt'!$I$2,"DT_FILE",AO$8,"CD_CO",AO$6,"TRIM_CAT",TRIM(B28),"TRIM_LINE",A20))</f>
        <v>0</v>
      </c>
    </row>
    <row r="29" spans="1:41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97"/>
      <c r="AB29" s="98">
        <f>O29-C29</f>
        <v>6</v>
      </c>
      <c r="AC29" s="99">
        <f>P29-D29</f>
        <v>5</v>
      </c>
      <c r="AD29" s="99">
        <f>Q29-E29</f>
        <v>-9</v>
      </c>
      <c r="AE29" s="99">
        <f>R29-F29</f>
        <v>7</v>
      </c>
      <c r="AF29" s="99">
        <f>S29-G29</f>
        <v>20</v>
      </c>
      <c r="AG29" s="99">
        <f>T29-H29</f>
        <v>10</v>
      </c>
      <c r="AH29" s="99">
        <f>U29-I29</f>
        <v>7</v>
      </c>
      <c r="AI29" s="99">
        <f>V29-J29</f>
        <v>11</v>
      </c>
      <c r="AJ29" s="99">
        <f>W29-K29</f>
        <v>7</v>
      </c>
      <c r="AK29" s="99">
        <f>X29-L29</f>
        <v>-5</v>
      </c>
      <c r="AL29" s="99">
        <f>Y29-M29</f>
        <v>2</v>
      </c>
      <c r="AM29" s="99">
        <f>Z29-N29</f>
        <v>-4</v>
      </c>
      <c r="AN29" s="100"/>
      <c r="AO29" s="76">
        <f>IF(ISERROR(GETPIVOTDATA("VALUE",'CRS WK pvt'!$I$2,"DT_FILE",AO$8,"CD_CO",AO$6,"TRIM_CAT",TRIM(B29),"TRIM_LINE",A20))=TRUE,0,GETPIVOTDATA("VALUE",'CRS WK pvt'!$I$2,"DT_FILE",AO$8,"CD_CO",AO$6,"TRIM_CAT",TRIM(B29),"TRIM_LINE",A20))</f>
        <v>0</v>
      </c>
    </row>
    <row r="30" spans="1:41" s="87" customFormat="1" x14ac:dyDescent="0.35">
      <c r="A30" s="173"/>
      <c r="B30" s="72" t="s">
        <v>42</v>
      </c>
      <c r="C30" s="159">
        <f t="shared" ref="C30:V30" si="6">SUM(C21:C29)</f>
        <v>32553</v>
      </c>
      <c r="D30" s="160">
        <f t="shared" si="6"/>
        <v>34535</v>
      </c>
      <c r="E30" s="160">
        <f t="shared" si="6"/>
        <v>34659</v>
      </c>
      <c r="F30" s="160">
        <f t="shared" si="6"/>
        <v>32559</v>
      </c>
      <c r="G30" s="160">
        <f t="shared" si="6"/>
        <v>33543</v>
      </c>
      <c r="H30" s="160">
        <f t="shared" si="6"/>
        <v>31231</v>
      </c>
      <c r="I30" s="160">
        <f t="shared" si="6"/>
        <v>30759</v>
      </c>
      <c r="J30" s="160">
        <f t="shared" si="6"/>
        <v>30436</v>
      </c>
      <c r="K30" s="160">
        <f t="shared" si="6"/>
        <v>30716</v>
      </c>
      <c r="L30" s="160">
        <f t="shared" si="6"/>
        <v>31967</v>
      </c>
      <c r="M30" s="160">
        <f t="shared" si="6"/>
        <v>28811</v>
      </c>
      <c r="N30" s="161">
        <f t="shared" si="6"/>
        <v>31294</v>
      </c>
      <c r="O30" s="159">
        <f t="shared" si="6"/>
        <v>33728</v>
      </c>
      <c r="P30" s="160">
        <f t="shared" si="6"/>
        <v>35252</v>
      </c>
      <c r="Q30" s="160">
        <f t="shared" si="6"/>
        <v>34238</v>
      </c>
      <c r="R30" s="160">
        <f t="shared" si="6"/>
        <v>34297</v>
      </c>
      <c r="S30" s="160">
        <f t="shared" si="6"/>
        <v>32414</v>
      </c>
      <c r="T30" s="160">
        <f t="shared" si="6"/>
        <v>32205</v>
      </c>
      <c r="U30" s="160">
        <f t="shared" si="6"/>
        <v>32451</v>
      </c>
      <c r="V30" s="160">
        <f t="shared" si="6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161"/>
      <c r="AB30" s="101">
        <f>SUM(AB21:AB29)</f>
        <v>1175</v>
      </c>
      <c r="AC30" s="162">
        <f t="shared" ref="AC30:AE30" si="7">SUM(AC21:AC29)</f>
        <v>717</v>
      </c>
      <c r="AD30" s="162">
        <f t="shared" si="7"/>
        <v>-421</v>
      </c>
      <c r="AE30" s="162">
        <f t="shared" si="7"/>
        <v>1738</v>
      </c>
      <c r="AF30" s="162">
        <f t="shared" ref="AF30:AG30" si="8">SUM(AF21:AF29)</f>
        <v>-1129</v>
      </c>
      <c r="AG30" s="162">
        <f t="shared" si="8"/>
        <v>974</v>
      </c>
      <c r="AH30" s="162">
        <f t="shared" ref="AH30:AI30" si="9">SUM(AH21:AH29)</f>
        <v>1692</v>
      </c>
      <c r="AI30" s="162">
        <f t="shared" si="9"/>
        <v>2532</v>
      </c>
      <c r="AJ30" s="162">
        <f t="shared" ref="AJ30:AK30" si="10">SUM(AJ21:AJ29)</f>
        <v>1929</v>
      </c>
      <c r="AK30" s="162">
        <f t="shared" si="10"/>
        <v>1440</v>
      </c>
      <c r="AL30" s="162">
        <f t="shared" ref="AL30:AM30" si="11">SUM(AL21:AL29)</f>
        <v>1521</v>
      </c>
      <c r="AM30" s="162">
        <f t="shared" si="11"/>
        <v>222</v>
      </c>
      <c r="AN30" s="163"/>
      <c r="AO30" s="101">
        <f>SUM(AO21:AO29)</f>
        <v>416</v>
      </c>
    </row>
    <row r="31" spans="1:41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105"/>
      <c r="AB31" s="106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8"/>
      <c r="AO31" s="106"/>
    </row>
    <row r="32" spans="1:41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97"/>
      <c r="AB32" s="98">
        <f>O32-C32</f>
        <v>232</v>
      </c>
      <c r="AC32" s="99">
        <f>P32-D32</f>
        <v>-1451</v>
      </c>
      <c r="AD32" s="99">
        <f>Q32-E32</f>
        <v>-1656</v>
      </c>
      <c r="AE32" s="99">
        <f>R32-F32</f>
        <v>-237</v>
      </c>
      <c r="AF32" s="99">
        <f>S32-G32</f>
        <v>-2738</v>
      </c>
      <c r="AG32" s="99">
        <f>T32-H32</f>
        <v>-688</v>
      </c>
      <c r="AH32" s="99">
        <f>U32-I32</f>
        <v>-808</v>
      </c>
      <c r="AI32" s="99">
        <f>V32-J32</f>
        <v>-545</v>
      </c>
      <c r="AJ32" s="99">
        <f>W32-K32</f>
        <v>-1566</v>
      </c>
      <c r="AK32" s="99">
        <f>X32-L32</f>
        <v>-982</v>
      </c>
      <c r="AL32" s="99">
        <f>Y32-M32</f>
        <v>-1126</v>
      </c>
      <c r="AM32" s="99">
        <f>Z32-N32</f>
        <v>-1548</v>
      </c>
      <c r="AN32" s="100"/>
      <c r="AO32" s="76">
        <f>IF(ISERROR(GETPIVOTDATA("VALUE",'CRS WK pvt'!$I$2,"DT_FILE",AO$8,"CD_CO",AO$6,"TRIM_CAT",TRIM(B32),"TRIM_LINE",A31))=TRUE,0,GETPIVOTDATA("VALUE",'CRS WK pvt'!$I$2,"DT_FILE",AO$8,"CD_CO",AO$6,"TRIM_CAT",TRIM(B32),"TRIM_LINE",A31))</f>
        <v>0</v>
      </c>
    </row>
    <row r="33" spans="1:41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9208</v>
      </c>
      <c r="AA33" s="97"/>
      <c r="AB33" s="98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100"/>
      <c r="AO33" s="76"/>
    </row>
    <row r="34" spans="1:41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f>AO34</f>
        <v>190</v>
      </c>
      <c r="AA34" s="97"/>
      <c r="AB34" s="98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100"/>
      <c r="AO34" s="76">
        <f>GETPIVOTDATA("VALUE",'CRS ESCO pvt'!$I$3,"DATE_FILE",$AO$8,"COMPANY",$AO$6,"TRIM_CAT","Resdiential-ESCO","TRIM_LINE",A31)</f>
        <v>190</v>
      </c>
    </row>
    <row r="35" spans="1:41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97"/>
      <c r="AB35" s="98">
        <f>O35-C35</f>
        <v>-39</v>
      </c>
      <c r="AC35" s="99">
        <f>P35-D35</f>
        <v>-202</v>
      </c>
      <c r="AD35" s="99">
        <f>Q35-E35</f>
        <v>-368</v>
      </c>
      <c r="AE35" s="99">
        <f>R35-F35</f>
        <v>-90</v>
      </c>
      <c r="AF35" s="99">
        <f>S35-G35</f>
        <v>-198</v>
      </c>
      <c r="AG35" s="99">
        <f>T35-H35</f>
        <v>-103</v>
      </c>
      <c r="AH35" s="99">
        <f>U35-I35</f>
        <v>-49</v>
      </c>
      <c r="AI35" s="99">
        <f>V35-J35</f>
        <v>-44</v>
      </c>
      <c r="AJ35" s="99">
        <f>W35-K35</f>
        <v>-147</v>
      </c>
      <c r="AK35" s="99">
        <f>X35-L35</f>
        <v>-26</v>
      </c>
      <c r="AL35" s="99">
        <f>Y35-M35</f>
        <v>-70</v>
      </c>
      <c r="AM35" s="99">
        <f>Z35-N35</f>
        <v>-50</v>
      </c>
      <c r="AN35" s="100"/>
      <c r="AO35" s="76">
        <f>IF(ISERROR(GETPIVOTDATA("VALUE",'CRS WK pvt'!$I$2,"DT_FILE",AO$8,"CD_CO",AO$6,"TRIM_CAT",TRIM(B35),"TRIM_LINE",A31))=TRUE,0,GETPIVOTDATA("VALUE",'CRS WK pvt'!$I$2,"DT_FILE",AO$8,"CD_CO",AO$6,"TRIM_CAT",TRIM(B35),"TRIM_LINE",A31))</f>
        <v>0</v>
      </c>
    </row>
    <row r="36" spans="1:41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863</v>
      </c>
      <c r="AA36" s="97"/>
      <c r="AB36" s="98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100"/>
      <c r="AO36" s="76"/>
    </row>
    <row r="37" spans="1:41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f>AO37</f>
        <v>33</v>
      </c>
      <c r="AA37" s="97"/>
      <c r="AB37" s="98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100"/>
      <c r="AO37" s="76">
        <f>GETPIVOTDATA("VALUE",'CRS ESCO pvt'!$I$3,"DATE_FILE",$AO$8,"COMPANY",$AO$6,"TRIM_CAT","Low Income Resdiential-ESCO","TRIM_LINE",A31)</f>
        <v>33</v>
      </c>
    </row>
    <row r="38" spans="1:41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97"/>
      <c r="AB38" s="98">
        <f>O38-C38</f>
        <v>-125</v>
      </c>
      <c r="AC38" s="99">
        <f>P38-D38</f>
        <v>269</v>
      </c>
      <c r="AD38" s="99">
        <f>Q38-E38</f>
        <v>148</v>
      </c>
      <c r="AE38" s="99">
        <f>R38-F38</f>
        <v>207</v>
      </c>
      <c r="AF38" s="99">
        <f>S38-G38</f>
        <v>-308</v>
      </c>
      <c r="AG38" s="99">
        <f>T38-H38</f>
        <v>146</v>
      </c>
      <c r="AH38" s="99">
        <f>U38-I38</f>
        <v>-11</v>
      </c>
      <c r="AI38" s="99">
        <f>V38-J38</f>
        <v>97</v>
      </c>
      <c r="AJ38" s="99">
        <f>W38-K38</f>
        <v>-1</v>
      </c>
      <c r="AK38" s="99">
        <f>X38-L38</f>
        <v>-204</v>
      </c>
      <c r="AL38" s="99">
        <f>Y38-M38</f>
        <v>288</v>
      </c>
      <c r="AM38" s="99">
        <f>Z38-N38</f>
        <v>-71</v>
      </c>
      <c r="AN38" s="100"/>
      <c r="AO38" s="76">
        <f>IF(ISERROR(GETPIVOTDATA("VALUE",'CRS WK pvt'!$I$2,"DT_FILE",AO$8,"CD_CO",AO$6,"TRIM_CAT",TRIM(B38),"TRIM_LINE",A31))=TRUE,0,GETPIVOTDATA("VALUE",'CRS WK pvt'!$I$2,"DT_FILE",AO$8,"CD_CO",AO$6,"TRIM_CAT",TRIM(B38),"TRIM_LINE",A31))</f>
        <v>0</v>
      </c>
    </row>
    <row r="39" spans="1:41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97"/>
      <c r="AB39" s="98">
        <f>O39-C39</f>
        <v>13</v>
      </c>
      <c r="AC39" s="99">
        <f>P39-D39</f>
        <v>16</v>
      </c>
      <c r="AD39" s="99">
        <f>Q39-E39</f>
        <v>37</v>
      </c>
      <c r="AE39" s="99">
        <f>R39-F39</f>
        <v>30</v>
      </c>
      <c r="AF39" s="99">
        <f>S39-G39</f>
        <v>-11</v>
      </c>
      <c r="AG39" s="99">
        <f>T39-H39</f>
        <v>25</v>
      </c>
      <c r="AH39" s="99">
        <f>U39-I39</f>
        <v>6</v>
      </c>
      <c r="AI39" s="99">
        <f>V39-J39</f>
        <v>-4</v>
      </c>
      <c r="AJ39" s="99">
        <f>W39-K39</f>
        <v>5</v>
      </c>
      <c r="AK39" s="99">
        <f>X39-L39</f>
        <v>-29</v>
      </c>
      <c r="AL39" s="99">
        <f>Y39-M39</f>
        <v>19</v>
      </c>
      <c r="AM39" s="99">
        <f>Z39-N39</f>
        <v>-8</v>
      </c>
      <c r="AN39" s="100"/>
      <c r="AO39" s="76">
        <f>IF(ISERROR(GETPIVOTDATA("VALUE",'CRS WK pvt'!$I$2,"DT_FILE",AO$8,"CD_CO",AO$6,"TRIM_CAT",TRIM(B39),"TRIM_LINE",A31))=TRUE,0,GETPIVOTDATA("VALUE",'CRS WK pvt'!$I$2,"DT_FILE",AO$8,"CD_CO",AO$6,"TRIM_CAT",TRIM(B39),"TRIM_LINE",A31))</f>
        <v>0</v>
      </c>
    </row>
    <row r="40" spans="1:41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97"/>
      <c r="AB40" s="98">
        <f>O40-C40</f>
        <v>-1</v>
      </c>
      <c r="AC40" s="99">
        <f>P40-D40</f>
        <v>-2</v>
      </c>
      <c r="AD40" s="99">
        <f>Q40-E40</f>
        <v>-13</v>
      </c>
      <c r="AE40" s="99">
        <f>R40-F40</f>
        <v>2</v>
      </c>
      <c r="AF40" s="99">
        <f>S40-G40</f>
        <v>16</v>
      </c>
      <c r="AG40" s="99">
        <f>T40-H40</f>
        <v>3</v>
      </c>
      <c r="AH40" s="99">
        <f>U40-I40</f>
        <v>2</v>
      </c>
      <c r="AI40" s="99">
        <f>V40-J40</f>
        <v>4</v>
      </c>
      <c r="AJ40" s="99">
        <f>W40-K40</f>
        <v>1</v>
      </c>
      <c r="AK40" s="99">
        <f>X40-L40</f>
        <v>-6</v>
      </c>
      <c r="AL40" s="99">
        <f>Y40-M40</f>
        <v>7</v>
      </c>
      <c r="AM40" s="99">
        <f>Z40-N40</f>
        <v>-2</v>
      </c>
      <c r="AN40" s="100"/>
      <c r="AO40" s="76">
        <f>IF(ISERROR(GETPIVOTDATA("VALUE",'CRS WK pvt'!$I$2,"DT_FILE",AO$8,"CD_CO",AO$6,"TRIM_CAT",TRIM(B40),"TRIM_LINE",A31))=TRUE,0,GETPIVOTDATA("VALUE",'CRS WK pvt'!$I$2,"DT_FILE",AO$8,"CD_CO",AO$6,"TRIM_CAT",TRIM(B40),"TRIM_LINE",A31))</f>
        <v>0</v>
      </c>
    </row>
    <row r="41" spans="1:41" s="87" customFormat="1" x14ac:dyDescent="0.35">
      <c r="A41" s="173"/>
      <c r="B41" s="72" t="s">
        <v>42</v>
      </c>
      <c r="C41" s="159">
        <f t="shared" ref="C41:V41" si="12">SUM(C32:C40)</f>
        <v>13992</v>
      </c>
      <c r="D41" s="160">
        <f t="shared" si="12"/>
        <v>14167</v>
      </c>
      <c r="E41" s="160">
        <f t="shared" si="12"/>
        <v>13575</v>
      </c>
      <c r="F41" s="160">
        <f t="shared" si="12"/>
        <v>11525</v>
      </c>
      <c r="G41" s="160">
        <f t="shared" si="12"/>
        <v>12147</v>
      </c>
      <c r="H41" s="160">
        <f t="shared" si="12"/>
        <v>9866</v>
      </c>
      <c r="I41" s="160">
        <f t="shared" si="12"/>
        <v>10523</v>
      </c>
      <c r="J41" s="160">
        <f t="shared" si="12"/>
        <v>11067</v>
      </c>
      <c r="K41" s="160">
        <f t="shared" si="12"/>
        <v>12031</v>
      </c>
      <c r="L41" s="160">
        <f t="shared" si="12"/>
        <v>12598</v>
      </c>
      <c r="M41" s="160">
        <f t="shared" si="12"/>
        <v>11563</v>
      </c>
      <c r="N41" s="161">
        <f t="shared" si="12"/>
        <v>13774</v>
      </c>
      <c r="O41" s="159">
        <f t="shared" si="12"/>
        <v>14072</v>
      </c>
      <c r="P41" s="160">
        <f t="shared" si="12"/>
        <v>12797</v>
      </c>
      <c r="Q41" s="160">
        <f t="shared" si="12"/>
        <v>11723</v>
      </c>
      <c r="R41" s="160">
        <f t="shared" si="12"/>
        <v>11437</v>
      </c>
      <c r="S41" s="160">
        <f t="shared" si="12"/>
        <v>8908</v>
      </c>
      <c r="T41" s="160">
        <f t="shared" si="12"/>
        <v>9249</v>
      </c>
      <c r="U41" s="160">
        <f t="shared" si="12"/>
        <v>9663</v>
      </c>
      <c r="V41" s="160">
        <f t="shared" si="12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229">
        <v>12095</v>
      </c>
      <c r="AA41" s="161"/>
      <c r="AB41" s="101">
        <f>SUM(AB32:AB40)</f>
        <v>80</v>
      </c>
      <c r="AC41" s="162">
        <f t="shared" ref="AC41:AE41" si="13">SUM(AC32:AC40)</f>
        <v>-1370</v>
      </c>
      <c r="AD41" s="162">
        <f t="shared" si="13"/>
        <v>-1852</v>
      </c>
      <c r="AE41" s="162">
        <f t="shared" si="13"/>
        <v>-88</v>
      </c>
      <c r="AF41" s="162">
        <f t="shared" ref="AF41:AG41" si="14">SUM(AF32:AF40)</f>
        <v>-3239</v>
      </c>
      <c r="AG41" s="162">
        <f t="shared" si="14"/>
        <v>-617</v>
      </c>
      <c r="AH41" s="162">
        <f t="shared" ref="AH41:AI41" si="15">SUM(AH32:AH40)</f>
        <v>-860</v>
      </c>
      <c r="AI41" s="162">
        <f t="shared" si="15"/>
        <v>-492</v>
      </c>
      <c r="AJ41" s="162">
        <f t="shared" ref="AJ41:AK41" si="16">SUM(AJ32:AJ40)</f>
        <v>-1708</v>
      </c>
      <c r="AK41" s="162">
        <f t="shared" si="16"/>
        <v>-1247</v>
      </c>
      <c r="AL41" s="162">
        <f t="shared" ref="AL41:AM41" si="17">SUM(AL32:AL40)</f>
        <v>-882</v>
      </c>
      <c r="AM41" s="162">
        <f t="shared" si="17"/>
        <v>-1679</v>
      </c>
      <c r="AN41" s="163"/>
      <c r="AO41" s="101">
        <f>SUM(AO32:AO40)</f>
        <v>223</v>
      </c>
    </row>
    <row r="42" spans="1:41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105"/>
      <c r="AB42" s="106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8"/>
      <c r="AO42" s="106"/>
    </row>
    <row r="43" spans="1:41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97"/>
      <c r="AB43" s="98">
        <f>O43-C43</f>
        <v>549</v>
      </c>
      <c r="AC43" s="99">
        <f>P43-D43</f>
        <v>-12</v>
      </c>
      <c r="AD43" s="99">
        <f>Q43-E43</f>
        <v>-1320</v>
      </c>
      <c r="AE43" s="99">
        <f>R43-F43</f>
        <v>-692</v>
      </c>
      <c r="AF43" s="99">
        <f>S43-G43</f>
        <v>-510</v>
      </c>
      <c r="AG43" s="99">
        <f>T43-H43</f>
        <v>-1344</v>
      </c>
      <c r="AH43" s="99">
        <f>U43-I43</f>
        <v>-580</v>
      </c>
      <c r="AI43" s="99">
        <f>V43-J43</f>
        <v>-394</v>
      </c>
      <c r="AJ43" s="99">
        <f>W43-K43</f>
        <v>-321</v>
      </c>
      <c r="AK43" s="99">
        <f>X43-L43</f>
        <v>-657</v>
      </c>
      <c r="AL43" s="99">
        <f>Y43-M43</f>
        <v>-941</v>
      </c>
      <c r="AM43" s="99">
        <f>Z43-N43</f>
        <v>-974</v>
      </c>
      <c r="AN43" s="100"/>
      <c r="AO43" s="76">
        <f>IF(ISERROR(GETPIVOTDATA("VALUE",'CRS WK pvt'!$I$2,"DT_FILE",AO$8,"CD_CO",AO$6,"TRIM_CAT",TRIM(B43),"TRIM_LINE",A42))=TRUE,0,GETPIVOTDATA("VALUE",'CRS WK pvt'!$I$2,"DT_FILE",AO$8,"CD_CO",AO$6,"TRIM_CAT",TRIM(B43),"TRIM_LINE",A42))</f>
        <v>0</v>
      </c>
    </row>
    <row r="44" spans="1:41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3024</v>
      </c>
      <c r="AA44" s="97"/>
      <c r="AB44" s="98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100"/>
      <c r="AO44" s="76"/>
    </row>
    <row r="45" spans="1:41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f>AO45</f>
        <v>67</v>
      </c>
      <c r="AA45" s="97"/>
      <c r="AB45" s="98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100"/>
      <c r="AO45" s="76">
        <f>GETPIVOTDATA("VALUE",'CRS ESCO pvt'!$I$3,"DATE_FILE",$AO$8,"COMPANY",$AO$6,"TRIM_CAT","Resdiential-ESCO","TRIM_LINE",A42)</f>
        <v>67</v>
      </c>
    </row>
    <row r="46" spans="1:41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97"/>
      <c r="AB46" s="98">
        <f>O46-C46</f>
        <v>29</v>
      </c>
      <c r="AC46" s="99">
        <f>P46-D46</f>
        <v>-19</v>
      </c>
      <c r="AD46" s="99">
        <f>Q46-E46</f>
        <v>-257</v>
      </c>
      <c r="AE46" s="99">
        <f>R46-F46</f>
        <v>-308</v>
      </c>
      <c r="AF46" s="99">
        <f>S46-G46</f>
        <v>-130</v>
      </c>
      <c r="AG46" s="99">
        <f>T46-H46</f>
        <v>-77</v>
      </c>
      <c r="AH46" s="99">
        <f>U46-I46</f>
        <v>-49</v>
      </c>
      <c r="AI46" s="99">
        <f>V46-J46</f>
        <v>-61</v>
      </c>
      <c r="AJ46" s="99">
        <f>W46-K46</f>
        <v>31</v>
      </c>
      <c r="AK46" s="99">
        <f>X46-L46</f>
        <v>-99</v>
      </c>
      <c r="AL46" s="99">
        <f>Y46-M46</f>
        <v>-73</v>
      </c>
      <c r="AM46" s="99">
        <f>Z46-N46</f>
        <v>-77</v>
      </c>
      <c r="AN46" s="100"/>
      <c r="AO46" s="76">
        <f>IF(ISERROR(GETPIVOTDATA("VALUE",'CRS WK pvt'!$I$2,"DT_FILE",AO$8,"CD_CO",AO$6,"TRIM_CAT",TRIM(B46),"TRIM_LINE",A42))=TRUE,0,GETPIVOTDATA("VALUE",'CRS WK pvt'!$I$2,"DT_FILE",AO$8,"CD_CO",AO$6,"TRIM_CAT",TRIM(B46),"TRIM_LINE",A42))</f>
        <v>0</v>
      </c>
    </row>
    <row r="47" spans="1:41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468</v>
      </c>
      <c r="AA47" s="97"/>
      <c r="AB47" s="98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100"/>
      <c r="AO47" s="76"/>
    </row>
    <row r="48" spans="1:41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f>AO48</f>
        <v>5</v>
      </c>
      <c r="AA48" s="97"/>
      <c r="AB48" s="98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100"/>
      <c r="AO48" s="76">
        <f>GETPIVOTDATA("VALUE",'CRS ESCO pvt'!$I$3,"DATE_FILE",$AO$8,"COMPANY",$AO$6,"TRIM_CAT","Low Income Resdiential-ESCO","TRIM_LINE",A42)</f>
        <v>5</v>
      </c>
    </row>
    <row r="49" spans="1:41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97"/>
      <c r="AB49" s="98">
        <f>O49-C49</f>
        <v>144</v>
      </c>
      <c r="AC49" s="99">
        <f>P49-D49</f>
        <v>185</v>
      </c>
      <c r="AD49" s="99">
        <f>Q49-E49</f>
        <v>-12</v>
      </c>
      <c r="AE49" s="99">
        <f>R49-F49</f>
        <v>9</v>
      </c>
      <c r="AF49" s="99">
        <f>S49-G49</f>
        <v>-73</v>
      </c>
      <c r="AG49" s="99">
        <f>T49-H49</f>
        <v>-143</v>
      </c>
      <c r="AH49" s="99">
        <f>U49-I49</f>
        <v>-12</v>
      </c>
      <c r="AI49" s="99">
        <f>V49-J49</f>
        <v>23</v>
      </c>
      <c r="AJ49" s="99">
        <f>W49-K49</f>
        <v>-28</v>
      </c>
      <c r="AK49" s="99">
        <f>X49-L49</f>
        <v>-135</v>
      </c>
      <c r="AL49" s="99">
        <f>Y49-M49</f>
        <v>65</v>
      </c>
      <c r="AM49" s="99">
        <f>Z49-N49</f>
        <v>-121</v>
      </c>
      <c r="AN49" s="100"/>
      <c r="AO49" s="76">
        <f>IF(ISERROR(GETPIVOTDATA("VALUE",'CRS WK pvt'!$I$2,"DT_FILE",AO$8,"CD_CO",AO$6,"TRIM_CAT",TRIM(B49),"TRIM_LINE",A42))=TRUE,0,GETPIVOTDATA("VALUE",'CRS WK pvt'!$I$2,"DT_FILE",AO$8,"CD_CO",AO$6,"TRIM_CAT",TRIM(B49),"TRIM_LINE",A42))</f>
        <v>0</v>
      </c>
    </row>
    <row r="50" spans="1:41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97"/>
      <c r="AB50" s="98">
        <f>O50-C50</f>
        <v>13</v>
      </c>
      <c r="AC50" s="99">
        <f>P50-D50</f>
        <v>-3</v>
      </c>
      <c r="AD50" s="99">
        <f>Q50-E50</f>
        <v>-12</v>
      </c>
      <c r="AE50" s="99">
        <f>R50-F50</f>
        <v>6</v>
      </c>
      <c r="AF50" s="99">
        <f>S50-G50</f>
        <v>4</v>
      </c>
      <c r="AG50" s="99">
        <f>T50-H50</f>
        <v>1</v>
      </c>
      <c r="AH50" s="99">
        <f>U50-I50</f>
        <v>-9</v>
      </c>
      <c r="AI50" s="99">
        <f>V50-J50</f>
        <v>0</v>
      </c>
      <c r="AJ50" s="99">
        <f>W50-K50</f>
        <v>0</v>
      </c>
      <c r="AK50" s="99">
        <f>X50-L50</f>
        <v>-5</v>
      </c>
      <c r="AL50" s="99">
        <f>Y50-M50</f>
        <v>4</v>
      </c>
      <c r="AM50" s="99">
        <f>Z50-N50</f>
        <v>-4</v>
      </c>
      <c r="AN50" s="100"/>
      <c r="AO50" s="76">
        <f>IF(ISERROR(GETPIVOTDATA("VALUE",'CRS WK pvt'!$I$2,"DT_FILE",AO$8,"CD_CO",AO$6,"TRIM_CAT",TRIM(B50),"TRIM_LINE",A42))=TRUE,0,GETPIVOTDATA("VALUE",'CRS WK pvt'!$I$2,"DT_FILE",AO$8,"CD_CO",AO$6,"TRIM_CAT",TRIM(B50),"TRIM_LINE",A42))</f>
        <v>0</v>
      </c>
    </row>
    <row r="51" spans="1:41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97"/>
      <c r="AB51" s="98">
        <f>O51-C51</f>
        <v>4</v>
      </c>
      <c r="AC51" s="99">
        <f>P51-D51</f>
        <v>6</v>
      </c>
      <c r="AD51" s="99">
        <f>Q51-E51</f>
        <v>2</v>
      </c>
      <c r="AE51" s="99">
        <f>R51-F51</f>
        <v>2</v>
      </c>
      <c r="AF51" s="99">
        <f>S51-G51</f>
        <v>2</v>
      </c>
      <c r="AG51" s="99">
        <f>T51-H51</f>
        <v>4</v>
      </c>
      <c r="AH51" s="99">
        <f>U51-I51</f>
        <v>0</v>
      </c>
      <c r="AI51" s="99">
        <f>V51-J51</f>
        <v>4</v>
      </c>
      <c r="AJ51" s="99">
        <f>W51-K51</f>
        <v>2</v>
      </c>
      <c r="AK51" s="99">
        <f>X51-L51</f>
        <v>-1</v>
      </c>
      <c r="AL51" s="99">
        <f>Y51-M51</f>
        <v>-4</v>
      </c>
      <c r="AM51" s="99">
        <f>Z51-N51</f>
        <v>1</v>
      </c>
      <c r="AN51" s="100"/>
      <c r="AO51" s="76">
        <f>IF(ISERROR(GETPIVOTDATA("VALUE",'CRS WK pvt'!$I$2,"DT_FILE",AO$8,"CD_CO",AO$6,"TRIM_CAT",TRIM(B51),"TRIM_LINE",A42))=TRUE,0,GETPIVOTDATA("VALUE",'CRS WK pvt'!$I$2,"DT_FILE",AO$8,"CD_CO",AO$6,"TRIM_CAT",TRIM(B51),"TRIM_LINE",A42))</f>
        <v>0</v>
      </c>
    </row>
    <row r="52" spans="1:41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18">SUM(D43:D51)</f>
        <v>7149</v>
      </c>
      <c r="E52" s="160">
        <f t="shared" si="18"/>
        <v>7246</v>
      </c>
      <c r="F52" s="160">
        <f t="shared" si="18"/>
        <v>6145</v>
      </c>
      <c r="G52" s="160">
        <f t="shared" si="18"/>
        <v>5969</v>
      </c>
      <c r="H52" s="160">
        <f t="shared" si="18"/>
        <v>5419</v>
      </c>
      <c r="I52" s="160">
        <f t="shared" si="18"/>
        <v>4461</v>
      </c>
      <c r="J52" s="160">
        <f t="shared" si="18"/>
        <v>4332</v>
      </c>
      <c r="K52" s="160">
        <f t="shared" si="18"/>
        <v>4275</v>
      </c>
      <c r="L52" s="160">
        <f t="shared" si="18"/>
        <v>4801</v>
      </c>
      <c r="M52" s="160">
        <f t="shared" si="18"/>
        <v>4333</v>
      </c>
      <c r="N52" s="161">
        <f t="shared" si="18"/>
        <v>5278</v>
      </c>
      <c r="O52" s="159">
        <f t="shared" si="18"/>
        <v>6561</v>
      </c>
      <c r="P52" s="160">
        <f t="shared" si="18"/>
        <v>7306</v>
      </c>
      <c r="Q52" s="160">
        <f t="shared" si="18"/>
        <v>5647</v>
      </c>
      <c r="R52" s="160">
        <f t="shared" si="18"/>
        <v>5162</v>
      </c>
      <c r="S52" s="160">
        <f t="shared" si="18"/>
        <v>5262</v>
      </c>
      <c r="T52" s="160">
        <f t="shared" si="18"/>
        <v>3860</v>
      </c>
      <c r="U52" s="160">
        <f t="shared" si="18"/>
        <v>3811</v>
      </c>
      <c r="V52" s="160">
        <f t="shared" si="18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161"/>
      <c r="AB52" s="101">
        <f>SUM(AB43:AB51)</f>
        <v>739</v>
      </c>
      <c r="AC52" s="162">
        <f t="shared" ref="AC52" si="19">SUM(AC43:AC51)</f>
        <v>157</v>
      </c>
      <c r="AD52" s="162">
        <f t="shared" ref="AD52:AI52" si="20">SUM(AD43:AD51)</f>
        <v>-1599</v>
      </c>
      <c r="AE52" s="162">
        <f t="shared" si="20"/>
        <v>-983</v>
      </c>
      <c r="AF52" s="162">
        <f t="shared" si="20"/>
        <v>-707</v>
      </c>
      <c r="AG52" s="162">
        <f t="shared" si="20"/>
        <v>-1559</v>
      </c>
      <c r="AH52" s="162">
        <f t="shared" si="20"/>
        <v>-650</v>
      </c>
      <c r="AI52" s="162">
        <f t="shared" si="20"/>
        <v>-428</v>
      </c>
      <c r="AJ52" s="162">
        <f t="shared" ref="AJ52:AK52" si="21">SUM(AJ43:AJ51)</f>
        <v>-316</v>
      </c>
      <c r="AK52" s="162">
        <f t="shared" si="21"/>
        <v>-897</v>
      </c>
      <c r="AL52" s="162">
        <f t="shared" ref="AL52:AM52" si="22">SUM(AL43:AL51)</f>
        <v>-949</v>
      </c>
      <c r="AM52" s="162">
        <f t="shared" si="22"/>
        <v>-1175</v>
      </c>
      <c r="AN52" s="163"/>
      <c r="AO52" s="101">
        <f t="shared" ref="AO52" si="23">SUM(AO43:AO51)</f>
        <v>72</v>
      </c>
    </row>
    <row r="53" spans="1:41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105"/>
      <c r="AB53" s="106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8"/>
      <c r="AO53" s="106"/>
    </row>
    <row r="54" spans="1:41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97"/>
      <c r="AB54" s="98">
        <f>O54-C54</f>
        <v>198</v>
      </c>
      <c r="AC54" s="99">
        <f>P54-D54</f>
        <v>1253</v>
      </c>
      <c r="AD54" s="99">
        <f>Q54-E54</f>
        <v>2117</v>
      </c>
      <c r="AE54" s="99">
        <f>R54-F54</f>
        <v>1940</v>
      </c>
      <c r="AF54" s="99">
        <f>S54-G54</f>
        <v>1829</v>
      </c>
      <c r="AG54" s="99">
        <f>T54-H54</f>
        <v>2305</v>
      </c>
      <c r="AH54" s="99">
        <f>U54-I54</f>
        <v>2310</v>
      </c>
      <c r="AI54" s="99">
        <f>V54-J54</f>
        <v>2503</v>
      </c>
      <c r="AJ54" s="99">
        <f>W54-K54</f>
        <v>2712</v>
      </c>
      <c r="AK54" s="99">
        <f>X54-L54</f>
        <v>2380</v>
      </c>
      <c r="AL54" s="99">
        <f>Y54-M54</f>
        <v>2215</v>
      </c>
      <c r="AM54" s="99">
        <f>Z54-N54</f>
        <v>2004</v>
      </c>
      <c r="AN54" s="100"/>
      <c r="AO54" s="76">
        <f>IF(ISERROR(GETPIVOTDATA("VALUE",'CRS WK pvt'!$I$2,"DT_FILE",AO$8,"CD_CO",AO$6,"TRIM_CAT",TRIM(B54),"TRIM_LINE",A53))=TRUE,0,GETPIVOTDATA("VALUE",'CRS WK pvt'!$I$2,"DT_FILE",AO$8,"CD_CO",AO$6,"TRIM_CAT",TRIM(B54),"TRIM_LINE",A53))</f>
        <v>0</v>
      </c>
    </row>
    <row r="55" spans="1:41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10666</v>
      </c>
      <c r="AA55" s="97"/>
      <c r="AB55" s="98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100"/>
      <c r="AO55" s="76"/>
    </row>
    <row r="56" spans="1:41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f>AO56</f>
        <v>83</v>
      </c>
      <c r="AA56" s="97"/>
      <c r="AB56" s="98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100"/>
      <c r="AO56" s="76">
        <f>GETPIVOTDATA("VALUE",'CRS ESCO pvt'!$I$3,"DATE_FILE",$AO$8,"COMPANY",$AO$6,"TRIM_CAT","Resdiential-ESCO","TRIM_LINE",A53)</f>
        <v>83</v>
      </c>
    </row>
    <row r="57" spans="1:41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97"/>
      <c r="AB57" s="98">
        <f>O57-C57</f>
        <v>105</v>
      </c>
      <c r="AC57" s="99">
        <f>P57-D57</f>
        <v>233</v>
      </c>
      <c r="AD57" s="99">
        <f>Q57-E57</f>
        <v>269</v>
      </c>
      <c r="AE57" s="99">
        <f>R57-F57</f>
        <v>228</v>
      </c>
      <c r="AF57" s="99">
        <f>S57-G57</f>
        <v>389</v>
      </c>
      <c r="AG57" s="99">
        <f>T57-H57</f>
        <v>256</v>
      </c>
      <c r="AH57" s="99">
        <f>U57-I57</f>
        <v>410</v>
      </c>
      <c r="AI57" s="99">
        <f>V57-J57</f>
        <v>483</v>
      </c>
      <c r="AJ57" s="99">
        <f>W57-K57</f>
        <v>797</v>
      </c>
      <c r="AK57" s="99">
        <f>X57-L57</f>
        <v>851</v>
      </c>
      <c r="AL57" s="99">
        <f>Y57-M57</f>
        <v>807</v>
      </c>
      <c r="AM57" s="99">
        <f>Z57-N57</f>
        <v>790</v>
      </c>
      <c r="AN57" s="100"/>
      <c r="AO57" s="76">
        <f>IF(ISERROR(GETPIVOTDATA("VALUE",'CRS WK pvt'!$I$2,"DT_FILE",AO$8,"CD_CO",AO$6,"TRIM_CAT",TRIM(B57),"TRIM_LINE",A53))=TRUE,0,GETPIVOTDATA("VALUE",'CRS WK pvt'!$I$2,"DT_FILE",AO$8,"CD_CO",AO$6,"TRIM_CAT",TRIM(B57),"TRIM_LINE",A53))</f>
        <v>0</v>
      </c>
    </row>
    <row r="58" spans="1:41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3619</v>
      </c>
      <c r="AA58" s="97"/>
      <c r="AB58" s="98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100"/>
      <c r="AO58" s="76"/>
    </row>
    <row r="59" spans="1:41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f>AO59</f>
        <v>38</v>
      </c>
      <c r="AA59" s="97"/>
      <c r="AB59" s="98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100"/>
      <c r="AO59" s="76">
        <f>GETPIVOTDATA("VALUE",'CRS ESCO pvt'!$I$3,"DATE_FILE",$AO$8,"COMPANY",$AO$6,"TRIM_CAT","Low Income Resdiential-ESCO","TRIM_LINE",A53)</f>
        <v>38</v>
      </c>
    </row>
    <row r="60" spans="1:41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97"/>
      <c r="AB60" s="98">
        <f>O60-C60</f>
        <v>60</v>
      </c>
      <c r="AC60" s="99">
        <f>P60-D60</f>
        <v>430</v>
      </c>
      <c r="AD60" s="99">
        <f>Q60-E60</f>
        <v>620</v>
      </c>
      <c r="AE60" s="99">
        <f>R60-F60</f>
        <v>629</v>
      </c>
      <c r="AF60" s="99">
        <f>S60-G60</f>
        <v>574</v>
      </c>
      <c r="AG60" s="99">
        <f>T60-H60</f>
        <v>577</v>
      </c>
      <c r="AH60" s="99">
        <f>U60-I60</f>
        <v>460</v>
      </c>
      <c r="AI60" s="99">
        <f>V60-J60</f>
        <v>447</v>
      </c>
      <c r="AJ60" s="99">
        <f>W60-K60</f>
        <v>422</v>
      </c>
      <c r="AK60" s="99">
        <f>X60-L60</f>
        <v>349</v>
      </c>
      <c r="AL60" s="99">
        <f>Y60-M60</f>
        <v>328</v>
      </c>
      <c r="AM60" s="99">
        <f>Z60-N60</f>
        <v>283</v>
      </c>
      <c r="AN60" s="100"/>
      <c r="AO60" s="76">
        <f>IF(ISERROR(GETPIVOTDATA("VALUE",'CRS WK pvt'!$I$2,"DT_FILE",AO$8,"CD_CO",AO$6,"TRIM_CAT",TRIM(B60),"TRIM_LINE",A53))=TRUE,0,GETPIVOTDATA("VALUE",'CRS WK pvt'!$I$2,"DT_FILE",AO$8,"CD_CO",AO$6,"TRIM_CAT",TRIM(B60),"TRIM_LINE",A53))</f>
        <v>0</v>
      </c>
    </row>
    <row r="61" spans="1:41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97"/>
      <c r="AB61" s="98">
        <f>O61-C61</f>
        <v>-10</v>
      </c>
      <c r="AC61" s="99">
        <f>P61-D61</f>
        <v>13</v>
      </c>
      <c r="AD61" s="99">
        <f>Q61-E61</f>
        <v>22</v>
      </c>
      <c r="AE61" s="99">
        <f>R61-F61</f>
        <v>9</v>
      </c>
      <c r="AF61" s="99">
        <f>S61-G61</f>
        <v>23</v>
      </c>
      <c r="AG61" s="99">
        <f>T61-H61</f>
        <v>9</v>
      </c>
      <c r="AH61" s="99">
        <f>U61-I61</f>
        <v>17</v>
      </c>
      <c r="AI61" s="99">
        <f>V61-J61</f>
        <v>16</v>
      </c>
      <c r="AJ61" s="99">
        <f>W61-K61</f>
        <v>18</v>
      </c>
      <c r="AK61" s="99">
        <f>X61-L61</f>
        <v>2</v>
      </c>
      <c r="AL61" s="99">
        <f>Y61-M61</f>
        <v>3</v>
      </c>
      <c r="AM61" s="99">
        <f>Z61-N61</f>
        <v>2</v>
      </c>
      <c r="AN61" s="100"/>
      <c r="AO61" s="76">
        <f>IF(ISERROR(GETPIVOTDATA("VALUE",'CRS WK pvt'!$I$2,"DT_FILE",AO$8,"CD_CO",AO$6,"TRIM_CAT",TRIM(B61),"TRIM_LINE",A53))=TRUE,0,GETPIVOTDATA("VALUE",'CRS WK pvt'!$I$2,"DT_FILE",AO$8,"CD_CO",AO$6,"TRIM_CAT",TRIM(B61),"TRIM_LINE",A53))</f>
        <v>0</v>
      </c>
    </row>
    <row r="62" spans="1:41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97"/>
      <c r="AB62" s="98">
        <f>O62-C62</f>
        <v>3</v>
      </c>
      <c r="AC62" s="99">
        <f>P62-D62</f>
        <v>1</v>
      </c>
      <c r="AD62" s="99">
        <f>Q62-E62</f>
        <v>2</v>
      </c>
      <c r="AE62" s="99">
        <f>R62-F62</f>
        <v>3</v>
      </c>
      <c r="AF62" s="99">
        <f>S62-G62</f>
        <v>2</v>
      </c>
      <c r="AG62" s="99">
        <f>T62-H62</f>
        <v>3</v>
      </c>
      <c r="AH62" s="99">
        <f>U62-I62</f>
        <v>5</v>
      </c>
      <c r="AI62" s="99">
        <f>V62-J62</f>
        <v>3</v>
      </c>
      <c r="AJ62" s="99">
        <f>W62-K62</f>
        <v>4</v>
      </c>
      <c r="AK62" s="99">
        <f>X62-L62</f>
        <v>2</v>
      </c>
      <c r="AL62" s="99">
        <f>Y62-M62</f>
        <v>-1</v>
      </c>
      <c r="AM62" s="99">
        <f>Z62-N62</f>
        <v>-3</v>
      </c>
      <c r="AN62" s="100"/>
      <c r="AO62" s="76">
        <f>IF(ISERROR(GETPIVOTDATA("VALUE",'CRS WK pvt'!$I$2,"DT_FILE",AO$8,"CD_CO",AO$6,"TRIM_CAT",TRIM(B62),"TRIM_LINE",A53))=TRUE,0,GETPIVOTDATA("VALUE",'CRS WK pvt'!$I$2,"DT_FILE",AO$8,"CD_CO",AO$6,"TRIM_CAT",TRIM(B62),"TRIM_LINE",A53))</f>
        <v>0</v>
      </c>
    </row>
    <row r="63" spans="1:41" s="87" customFormat="1" ht="15" thickBot="1" x14ac:dyDescent="0.4">
      <c r="A63" s="172"/>
      <c r="B63" s="80" t="s">
        <v>42</v>
      </c>
      <c r="C63" s="81">
        <f t="shared" ref="C63:V63" si="24">SUM(C54:C62)</f>
        <v>12739</v>
      </c>
      <c r="D63" s="82">
        <f t="shared" si="24"/>
        <v>13219</v>
      </c>
      <c r="E63" s="82">
        <f t="shared" si="24"/>
        <v>13838</v>
      </c>
      <c r="F63" s="82">
        <f t="shared" si="24"/>
        <v>14889</v>
      </c>
      <c r="G63" s="82">
        <f t="shared" si="24"/>
        <v>15427</v>
      </c>
      <c r="H63" s="82">
        <f t="shared" si="24"/>
        <v>15946</v>
      </c>
      <c r="I63" s="82">
        <f t="shared" si="24"/>
        <v>15775</v>
      </c>
      <c r="J63" s="82">
        <f t="shared" si="24"/>
        <v>15037</v>
      </c>
      <c r="K63" s="82">
        <f t="shared" si="24"/>
        <v>14410</v>
      </c>
      <c r="L63" s="82">
        <f t="shared" si="24"/>
        <v>14568</v>
      </c>
      <c r="M63" s="82">
        <f t="shared" si="24"/>
        <v>12915</v>
      </c>
      <c r="N63" s="83">
        <f t="shared" si="24"/>
        <v>12242</v>
      </c>
      <c r="O63" s="81">
        <f t="shared" si="24"/>
        <v>13095</v>
      </c>
      <c r="P63" s="82">
        <f t="shared" si="24"/>
        <v>15149</v>
      </c>
      <c r="Q63" s="82">
        <f t="shared" si="24"/>
        <v>16868</v>
      </c>
      <c r="R63" s="82">
        <f t="shared" si="24"/>
        <v>17698</v>
      </c>
      <c r="S63" s="82">
        <f t="shared" si="24"/>
        <v>18244</v>
      </c>
      <c r="T63" s="82">
        <f t="shared" si="24"/>
        <v>19096</v>
      </c>
      <c r="U63" s="82">
        <f t="shared" si="24"/>
        <v>18977</v>
      </c>
      <c r="V63" s="82">
        <f t="shared" si="24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83"/>
      <c r="AB63" s="84">
        <f t="shared" ref="AB63" si="25">SUM(AB54:AB62)</f>
        <v>356</v>
      </c>
      <c r="AC63" s="85">
        <f t="shared" ref="AC63" si="26">SUM(AC54:AC62)</f>
        <v>1930</v>
      </c>
      <c r="AD63" s="85">
        <f t="shared" ref="AD63:AI63" si="27">SUM(AD54:AD62)</f>
        <v>3030</v>
      </c>
      <c r="AE63" s="85">
        <f t="shared" si="27"/>
        <v>2809</v>
      </c>
      <c r="AF63" s="85">
        <f t="shared" si="27"/>
        <v>2817</v>
      </c>
      <c r="AG63" s="85">
        <f t="shared" si="27"/>
        <v>3150</v>
      </c>
      <c r="AH63" s="85">
        <f t="shared" si="27"/>
        <v>3202</v>
      </c>
      <c r="AI63" s="85">
        <f t="shared" si="27"/>
        <v>3452</v>
      </c>
      <c r="AJ63" s="85">
        <f t="shared" ref="AJ63:AK63" si="28">SUM(AJ54:AJ62)</f>
        <v>3953</v>
      </c>
      <c r="AK63" s="85">
        <f t="shared" si="28"/>
        <v>3584</v>
      </c>
      <c r="AL63" s="85">
        <f t="shared" ref="AL63:AM63" si="29">SUM(AL54:AL62)</f>
        <v>3352</v>
      </c>
      <c r="AM63" s="85">
        <f t="shared" si="29"/>
        <v>3076</v>
      </c>
      <c r="AN63" s="86"/>
      <c r="AO63" s="84">
        <f>SUM(AO54:AO62)</f>
        <v>121</v>
      </c>
    </row>
    <row r="64" spans="1:41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111"/>
      <c r="AB64" s="112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4"/>
      <c r="AO64" s="112"/>
    </row>
    <row r="65" spans="1:41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51"/>
      <c r="AB65" s="52">
        <f>O65-C65</f>
        <v>-535076.38000000035</v>
      </c>
      <c r="AC65" s="53">
        <f>P65-D65</f>
        <v>-923719.03000000026</v>
      </c>
      <c r="AD65" s="53">
        <f>Q65-E65</f>
        <v>-1841.3999999999069</v>
      </c>
      <c r="AE65" s="53">
        <f>R65-F65</f>
        <v>386134.12000000011</v>
      </c>
      <c r="AF65" s="53">
        <f>S65-G65</f>
        <v>-321387.26</v>
      </c>
      <c r="AG65" s="53">
        <f>T65-H65</f>
        <v>-38623.930000000051</v>
      </c>
      <c r="AH65" s="53">
        <f>U65-I65</f>
        <v>-48477.920000000042</v>
      </c>
      <c r="AI65" s="53">
        <f>V65-J65</f>
        <v>69874.859999999986</v>
      </c>
      <c r="AJ65" s="53">
        <f>W65-K65</f>
        <v>-45954.599999999977</v>
      </c>
      <c r="AK65" s="53">
        <f>X65-L65</f>
        <v>-21608.679999999935</v>
      </c>
      <c r="AL65" s="53">
        <f>Y65-M65</f>
        <v>-88764.450000000186</v>
      </c>
      <c r="AM65" s="53">
        <f>Z65-N65</f>
        <v>137714.74000000022</v>
      </c>
      <c r="AN65" s="54"/>
      <c r="AO65" s="76">
        <f>IF(ISERROR(GETPIVOTDATA("VALUE",'CRS WK pvt'!$I$2,"DT_FILE",AO$8,"CD_CO",AO$6,"TRIM_CAT",TRIM(B65),"TRIM_LINE",A64))=TRUE,0,GETPIVOTDATA("VALUE",'CRS WK pvt'!$I$2,"DT_FILE",AO$8,"CD_CO",AO$6,"TRIM_CAT",TRIM(B65),"TRIM_LINE",A64))</f>
        <v>0</v>
      </c>
    </row>
    <row r="66" spans="1:41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3591865.93</v>
      </c>
      <c r="AA66" s="51"/>
      <c r="AB66" s="52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4"/>
      <c r="AO66" s="76"/>
    </row>
    <row r="67" spans="1:41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f>AO67</f>
        <v>46449.07</v>
      </c>
      <c r="AA67" s="51"/>
      <c r="AB67" s="52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4"/>
      <c r="AO67" s="76">
        <f>GETPIVOTDATA("VALUE",'CRS ESCO pvt'!$I$3,"DATE_FILE",$AO$8,"COMPANY",$AO$6,"TRIM_CAT","Resdiential-ESCO","TRIM_LINE",A64)</f>
        <v>46449.07</v>
      </c>
    </row>
    <row r="68" spans="1:41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51"/>
      <c r="AB68" s="52">
        <f>O68-C68</f>
        <v>-120702.33999999997</v>
      </c>
      <c r="AC68" s="53">
        <f>P68-D68</f>
        <v>-151082.84999999998</v>
      </c>
      <c r="AD68" s="53">
        <f>Q68-E68</f>
        <v>-110645.53000000003</v>
      </c>
      <c r="AE68" s="53">
        <f>R68-F68</f>
        <v>5551.5300000000279</v>
      </c>
      <c r="AF68" s="53">
        <f>S68-G68</f>
        <v>-61323.380000000005</v>
      </c>
      <c r="AG68" s="53">
        <f>T68-H68</f>
        <v>-13631.51999999999</v>
      </c>
      <c r="AH68" s="53">
        <f>U68-I68</f>
        <v>-5142.5199999999895</v>
      </c>
      <c r="AI68" s="53">
        <f>V68-J68</f>
        <v>-20588.859999999986</v>
      </c>
      <c r="AJ68" s="53">
        <f>W68-K68</f>
        <v>-8502.140000000014</v>
      </c>
      <c r="AK68" s="53">
        <f>X68-L68</f>
        <v>8380.8999999999942</v>
      </c>
      <c r="AL68" s="53">
        <f>Y68-M68</f>
        <v>-11712.440000000002</v>
      </c>
      <c r="AM68" s="53">
        <f>Z68-N68</f>
        <v>86482.969999999972</v>
      </c>
      <c r="AN68" s="54"/>
      <c r="AO68" s="76">
        <f>IF(ISERROR(GETPIVOTDATA("VALUE",'CRS WK pvt'!$I$2,"DT_FILE",AO$8,"CD_CO",AO$6,"TRIM_CAT",TRIM(B68),"TRIM_LINE",A64))=TRUE,0,GETPIVOTDATA("VALUE",'CRS WK pvt'!$I$2,"DT_FILE",AO$8,"CD_CO",AO$6,"TRIM_CAT",TRIM(B68),"TRIM_LINE",A64))</f>
        <v>0</v>
      </c>
    </row>
    <row r="69" spans="1:41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634221.73</v>
      </c>
      <c r="AA69" s="51"/>
      <c r="AB69" s="52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4"/>
      <c r="AO69" s="76"/>
    </row>
    <row r="70" spans="1:41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f>AO70</f>
        <v>9198.27</v>
      </c>
      <c r="AA70" s="51"/>
      <c r="AB70" s="52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4"/>
      <c r="AO70" s="76">
        <f>GETPIVOTDATA("VALUE",'CRS ESCO pvt'!$I$3,"DATE_FILE",$AO$8,"COMPANY",$AO$6,"TRIM_CAT","Low Income Resdiential-ESCO","TRIM_LINE",A64)</f>
        <v>9198.27</v>
      </c>
    </row>
    <row r="71" spans="1:41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51"/>
      <c r="AB71" s="52">
        <f>O71-C71</f>
        <v>-179910.08999999997</v>
      </c>
      <c r="AC71" s="53">
        <f>P71-D71</f>
        <v>140771.09999999998</v>
      </c>
      <c r="AD71" s="53">
        <f>Q71-E71</f>
        <v>141132.40000000002</v>
      </c>
      <c r="AE71" s="53">
        <f>R71-F71</f>
        <v>107808.84000000003</v>
      </c>
      <c r="AF71" s="53">
        <f>S71-G71</f>
        <v>4697.6600000000035</v>
      </c>
      <c r="AG71" s="53">
        <f>T71-H71</f>
        <v>-25932.130000000005</v>
      </c>
      <c r="AH71" s="53">
        <f>U71-I71</f>
        <v>-9053.1700000000128</v>
      </c>
      <c r="AI71" s="53">
        <f>V71-J71</f>
        <v>5157.6000000000058</v>
      </c>
      <c r="AJ71" s="53">
        <f>W71-K71</f>
        <v>-14018.790000000008</v>
      </c>
      <c r="AK71" s="53">
        <f>X71-L71</f>
        <v>-79230.260000000009</v>
      </c>
      <c r="AL71" s="53">
        <f>Y71-M71</f>
        <v>159736.47999999998</v>
      </c>
      <c r="AM71" s="53">
        <f>Z71-N71</f>
        <v>-96836.979999999981</v>
      </c>
      <c r="AN71" s="54"/>
      <c r="AO71" s="76">
        <f>IF(ISERROR(GETPIVOTDATA("VALUE",'CRS WK pvt'!$I$2,"DT_FILE",AO$8,"CD_CO",AO$6,"TRIM_CAT",TRIM(B71),"TRIM_LINE",A64))=TRUE,0,GETPIVOTDATA("VALUE",'CRS WK pvt'!$I$2,"DT_FILE",AO$8,"CD_CO",AO$6,"TRIM_CAT",TRIM(B71),"TRIM_LINE",A64))</f>
        <v>0</v>
      </c>
    </row>
    <row r="72" spans="1:41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51"/>
      <c r="AB72" s="52">
        <f>O72-C72</f>
        <v>-405910.25999999995</v>
      </c>
      <c r="AC72" s="53">
        <f>P72-D72</f>
        <v>-246878.29000000004</v>
      </c>
      <c r="AD72" s="53">
        <f>Q72-E72</f>
        <v>48192.729999999981</v>
      </c>
      <c r="AE72" s="53">
        <f>R72-F72</f>
        <v>21618.47</v>
      </c>
      <c r="AF72" s="53">
        <f>S72-G72</f>
        <v>-38776</v>
      </c>
      <c r="AG72" s="53">
        <f>T72-H72</f>
        <v>-97189.790000000008</v>
      </c>
      <c r="AH72" s="53">
        <f>U72-I72</f>
        <v>-63471.97</v>
      </c>
      <c r="AI72" s="53">
        <f>V72-J72</f>
        <v>-2927.7799999999988</v>
      </c>
      <c r="AJ72" s="53">
        <f>W72-K72</f>
        <v>103668.94</v>
      </c>
      <c r="AK72" s="53">
        <f>X72-L72</f>
        <v>-157406.31</v>
      </c>
      <c r="AL72" s="53">
        <f>Y72-M72</f>
        <v>66828.37</v>
      </c>
      <c r="AM72" s="53">
        <f>Z72-N72</f>
        <v>53840.020000000019</v>
      </c>
      <c r="AN72" s="54"/>
      <c r="AO72" s="76">
        <f>IF(ISERROR(GETPIVOTDATA("VALUE",'CRS WK pvt'!$I$2,"DT_FILE",AO$8,"CD_CO",AO$6,"TRIM_CAT",TRIM(B72),"TRIM_LINE",A64))=TRUE,0,GETPIVOTDATA("VALUE",'CRS WK pvt'!$I$2,"DT_FILE",AO$8,"CD_CO",AO$6,"TRIM_CAT",TRIM(B72),"TRIM_LINE",A64))</f>
        <v>0</v>
      </c>
    </row>
    <row r="73" spans="1:41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51"/>
      <c r="AB73" s="52">
        <f>O73-C73</f>
        <v>48077.41</v>
      </c>
      <c r="AC73" s="53">
        <f>P73-D73</f>
        <v>95063.01999999999</v>
      </c>
      <c r="AD73" s="53">
        <f>Q73-E73</f>
        <v>-146077.59999999998</v>
      </c>
      <c r="AE73" s="53">
        <f>R73-F73</f>
        <v>92239.46</v>
      </c>
      <c r="AF73" s="53">
        <f>S73-G73</f>
        <v>39292.589999999997</v>
      </c>
      <c r="AG73" s="53">
        <f>T73-H73</f>
        <v>69933.42</v>
      </c>
      <c r="AH73" s="53">
        <f>U73-I73</f>
        <v>41234.019999999997</v>
      </c>
      <c r="AI73" s="53">
        <f>V73-J73</f>
        <v>97083.24</v>
      </c>
      <c r="AJ73" s="53">
        <f>W73-K73</f>
        <v>-55385.34</v>
      </c>
      <c r="AK73" s="53">
        <f>X73-L73</f>
        <v>62112.97</v>
      </c>
      <c r="AL73" s="53">
        <f>Y73-M73</f>
        <v>104230.72</v>
      </c>
      <c r="AM73" s="53">
        <f>Z73-N73</f>
        <v>69500.56</v>
      </c>
      <c r="AN73" s="54"/>
      <c r="AO73" s="76">
        <f>IF(ISERROR(GETPIVOTDATA("VALUE",'CRS WK pvt'!$I$2,"DT_FILE",AO$8,"CD_CO",AO$6,"TRIM_CAT",TRIM(B73),"TRIM_LINE",A64))=TRUE,0,GETPIVOTDATA("VALUE",'CRS WK pvt'!$I$2,"DT_FILE",AO$8,"CD_CO",AO$6,"TRIM_CAT",TRIM(B73),"TRIM_LINE",A64))</f>
        <v>0</v>
      </c>
    </row>
    <row r="74" spans="1:41" s="152" customFormat="1" x14ac:dyDescent="0.35">
      <c r="A74" s="172"/>
      <c r="B74" s="48" t="s">
        <v>42</v>
      </c>
      <c r="C74" s="164">
        <f t="shared" ref="C74:V74" si="30">SUM(C65:C73)</f>
        <v>7159239.5200000005</v>
      </c>
      <c r="D74" s="165">
        <f t="shared" si="30"/>
        <v>7005498.0500000007</v>
      </c>
      <c r="E74" s="165">
        <f t="shared" si="30"/>
        <v>4717446.3999999994</v>
      </c>
      <c r="F74" s="165">
        <f t="shared" si="30"/>
        <v>2689198.5799999996</v>
      </c>
      <c r="G74" s="165">
        <f t="shared" si="30"/>
        <v>2026823.3900000001</v>
      </c>
      <c r="H74" s="165">
        <f t="shared" si="30"/>
        <v>1386886.9500000002</v>
      </c>
      <c r="I74" s="165">
        <f t="shared" si="30"/>
        <v>1281164.56</v>
      </c>
      <c r="J74" s="165">
        <f t="shared" si="30"/>
        <v>1149869.94</v>
      </c>
      <c r="K74" s="165">
        <f t="shared" si="30"/>
        <v>1526893.9300000002</v>
      </c>
      <c r="L74" s="165">
        <f t="shared" si="30"/>
        <v>2625283.38</v>
      </c>
      <c r="M74" s="165">
        <f t="shared" si="30"/>
        <v>4055390.32</v>
      </c>
      <c r="N74" s="166">
        <f t="shared" si="30"/>
        <v>5660846.6900000004</v>
      </c>
      <c r="O74" s="164">
        <f t="shared" si="30"/>
        <v>5965717.8599999994</v>
      </c>
      <c r="P74" s="165">
        <f t="shared" si="30"/>
        <v>5919652</v>
      </c>
      <c r="Q74" s="165">
        <f t="shared" si="30"/>
        <v>4648207</v>
      </c>
      <c r="R74" s="165">
        <f t="shared" si="30"/>
        <v>3302551</v>
      </c>
      <c r="S74" s="165">
        <f t="shared" si="30"/>
        <v>1649327</v>
      </c>
      <c r="T74" s="165">
        <f t="shared" si="30"/>
        <v>1281443</v>
      </c>
      <c r="U74" s="165">
        <f t="shared" si="30"/>
        <v>1196253</v>
      </c>
      <c r="V74" s="165">
        <f t="shared" si="30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166"/>
      <c r="AB74" s="55">
        <f>SUM(AB65:AB73)</f>
        <v>-1193521.6600000004</v>
      </c>
      <c r="AC74" s="167">
        <f t="shared" ref="AC74:AE74" si="31">SUM(AC65:AC73)</f>
        <v>-1085846.0500000003</v>
      </c>
      <c r="AD74" s="167">
        <f t="shared" si="31"/>
        <v>-69239.399999999907</v>
      </c>
      <c r="AE74" s="167">
        <f t="shared" si="31"/>
        <v>613352.42000000016</v>
      </c>
      <c r="AF74" s="167">
        <f t="shared" ref="AF74:AG74" si="32">SUM(AF65:AF73)</f>
        <v>-377496.39</v>
      </c>
      <c r="AG74" s="167">
        <f t="shared" si="32"/>
        <v>-105443.95000000006</v>
      </c>
      <c r="AH74" s="167">
        <f t="shared" ref="AH74:AI74" si="33">SUM(AH65:AH73)</f>
        <v>-84911.560000000056</v>
      </c>
      <c r="AI74" s="167">
        <f t="shared" si="33"/>
        <v>148599.06</v>
      </c>
      <c r="AJ74" s="167">
        <f t="shared" ref="AJ74:AK74" si="34">SUM(AJ65:AJ73)</f>
        <v>-20191.929999999993</v>
      </c>
      <c r="AK74" s="167">
        <f t="shared" si="34"/>
        <v>-187751.37999999995</v>
      </c>
      <c r="AL74" s="167">
        <f t="shared" ref="AL74:AM74" si="35">SUM(AL65:AL73)</f>
        <v>230318.67999999979</v>
      </c>
      <c r="AM74" s="167">
        <f t="shared" si="35"/>
        <v>250701.31000000023</v>
      </c>
      <c r="AN74" s="168"/>
      <c r="AO74" s="55">
        <f>SUM(AO65:AO73)</f>
        <v>55647.34</v>
      </c>
    </row>
    <row r="75" spans="1:41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59"/>
      <c r="AB75" s="60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2"/>
      <c r="AO75" s="60"/>
    </row>
    <row r="76" spans="1:41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51"/>
      <c r="AB76" s="52">
        <f>O76-C76</f>
        <v>-40811.610000000335</v>
      </c>
      <c r="AC76" s="53">
        <f>P76-D76</f>
        <v>-110667.08000000007</v>
      </c>
      <c r="AD76" s="53">
        <f>Q76-E76</f>
        <v>-461425.23</v>
      </c>
      <c r="AE76" s="53">
        <f>R76-F76</f>
        <v>152045.71999999997</v>
      </c>
      <c r="AF76" s="53">
        <f>S76-G76</f>
        <v>248402.6399999999</v>
      </c>
      <c r="AG76" s="53">
        <f>T76-H76</f>
        <v>-25271.900000000023</v>
      </c>
      <c r="AH76" s="53">
        <f>U76-I76</f>
        <v>61243.390000000014</v>
      </c>
      <c r="AI76" s="53">
        <f>V76-J76</f>
        <v>53301.570000000007</v>
      </c>
      <c r="AJ76" s="53">
        <f>W76-K76</f>
        <v>90818.31</v>
      </c>
      <c r="AK76" s="53">
        <f>X76-L76</f>
        <v>61828.94</v>
      </c>
      <c r="AL76" s="53">
        <f>Y76-M76</f>
        <v>-30840.920000000042</v>
      </c>
      <c r="AM76" s="53">
        <f>Z76-N76</f>
        <v>-9438.2399999999907</v>
      </c>
      <c r="AN76" s="54"/>
      <c r="AO76" s="76">
        <f>IF(ISERROR(GETPIVOTDATA("VALUE",'CRS WK pvt'!$I$2,"DT_FILE",AO$8,"CD_CO",AO$6,"TRIM_CAT",TRIM(B76),"TRIM_LINE",A75))=TRUE,0,GETPIVOTDATA("VALUE",'CRS WK pvt'!$I$2,"DT_FILE",AO$8,"CD_CO",AO$6,"TRIM_CAT",TRIM(B76),"TRIM_LINE",A75))</f>
        <v>0</v>
      </c>
    </row>
    <row r="77" spans="1:41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1609543.64</v>
      </c>
      <c r="AA77" s="51"/>
      <c r="AB77" s="52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4"/>
      <c r="AO77" s="76"/>
    </row>
    <row r="78" spans="1:41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f>AO78</f>
        <v>13352.36</v>
      </c>
      <c r="AA78" s="51"/>
      <c r="AB78" s="52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4"/>
      <c r="AO78" s="76">
        <f>GETPIVOTDATA("VALUE",'CRS ESCO pvt'!$I$3,"DATE_FILE",$AO$8,"COMPANY",$AO$6,"TRIM_CAT","Resdiential-ESCO","TRIM_LINE",A75)</f>
        <v>13352.36</v>
      </c>
    </row>
    <row r="79" spans="1:41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51"/>
      <c r="AB79" s="52">
        <f>O79-C79</f>
        <v>-14655.830000000016</v>
      </c>
      <c r="AC79" s="53">
        <f>P79-D79</f>
        <v>-65093.130000000005</v>
      </c>
      <c r="AD79" s="53">
        <f>Q79-E79</f>
        <v>-127468.51000000001</v>
      </c>
      <c r="AE79" s="53">
        <f>R79-F79</f>
        <v>-73070.349999999977</v>
      </c>
      <c r="AF79" s="53">
        <f>S79-G79</f>
        <v>-25322.979999999981</v>
      </c>
      <c r="AG79" s="53">
        <f>T79-H79</f>
        <v>-32567.630000000005</v>
      </c>
      <c r="AH79" s="53">
        <f>U79-I79</f>
        <v>3252.2200000000012</v>
      </c>
      <c r="AI79" s="53">
        <f>V79-J79</f>
        <v>6152.9900000000052</v>
      </c>
      <c r="AJ79" s="53">
        <f>W79-K79</f>
        <v>3522.2899999999936</v>
      </c>
      <c r="AK79" s="53">
        <f>X79-L79</f>
        <v>9946.5299999999988</v>
      </c>
      <c r="AL79" s="53">
        <f>Y79-M79</f>
        <v>7583.0599999999977</v>
      </c>
      <c r="AM79" s="53">
        <f>Z79-N79</f>
        <v>-8102.390000000014</v>
      </c>
      <c r="AN79" s="54"/>
      <c r="AO79" s="76">
        <f>IF(ISERROR(GETPIVOTDATA("VALUE",'CRS WK pvt'!$I$2,"DT_FILE",AO$8,"CD_CO",AO$6,"TRIM_CAT",TRIM(B79),"TRIM_LINE",A75))=TRUE,0,GETPIVOTDATA("VALUE",'CRS WK pvt'!$I$2,"DT_FILE",AO$8,"CD_CO",AO$6,"TRIM_CAT",TRIM(B79),"TRIM_LINE",A75))</f>
        <v>0</v>
      </c>
    </row>
    <row r="80" spans="1:41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395869.42</v>
      </c>
      <c r="AA80" s="51"/>
      <c r="AB80" s="52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4"/>
      <c r="AO80" s="76"/>
    </row>
    <row r="81" spans="1:41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f>AO81</f>
        <v>4863.58</v>
      </c>
      <c r="AA81" s="51"/>
      <c r="AB81" s="52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4"/>
      <c r="AO81" s="76">
        <f>GETPIVOTDATA("VALUE",'CRS ESCO pvt'!$I$3,"DATE_FILE",$AO$8,"COMPANY",$AO$6,"TRIM_CAT","Low Income Resdiential-ESCO","TRIM_LINE",A75)</f>
        <v>4863.58</v>
      </c>
    </row>
    <row r="82" spans="1:41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51"/>
      <c r="AB82" s="52">
        <f>O82-C82</f>
        <v>174070.2</v>
      </c>
      <c r="AC82" s="53">
        <f>P82-D82</f>
        <v>151498.59999999998</v>
      </c>
      <c r="AD82" s="53">
        <f>Q82-E82</f>
        <v>75406.659999999974</v>
      </c>
      <c r="AE82" s="53">
        <f>R82-F82</f>
        <v>113992.85999999999</v>
      </c>
      <c r="AF82" s="53">
        <f>S82-G82</f>
        <v>39253.450000000012</v>
      </c>
      <c r="AG82" s="53">
        <f>T82-H82</f>
        <v>76770.929999999993</v>
      </c>
      <c r="AH82" s="53">
        <f>U82-I82</f>
        <v>-10381.070000000007</v>
      </c>
      <c r="AI82" s="53">
        <f>V82-J82</f>
        <v>8784.25</v>
      </c>
      <c r="AJ82" s="53">
        <f>W82-K82</f>
        <v>8465.1199999999953</v>
      </c>
      <c r="AK82" s="53">
        <f>X82-L82</f>
        <v>-7933.4600000000064</v>
      </c>
      <c r="AL82" s="53">
        <f>Y82-M82</f>
        <v>21458.850000000006</v>
      </c>
      <c r="AM82" s="53">
        <f>Z82-N82</f>
        <v>-2280.679999999993</v>
      </c>
      <c r="AN82" s="54"/>
      <c r="AO82" s="76">
        <f>IF(ISERROR(GETPIVOTDATA("VALUE",'CRS WK pvt'!$I$2,"DT_FILE",AO$8,"CD_CO",AO$6,"TRIM_CAT",TRIM(B82),"TRIM_LINE",A75))=TRUE,0,GETPIVOTDATA("VALUE",'CRS WK pvt'!$I$2,"DT_FILE",AO$8,"CD_CO",AO$6,"TRIM_CAT",TRIM(B82),"TRIM_LINE",A75))</f>
        <v>0</v>
      </c>
    </row>
    <row r="83" spans="1:41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51"/>
      <c r="AB83" s="52">
        <f>O83-C83</f>
        <v>2640.5200000000186</v>
      </c>
      <c r="AC83" s="53">
        <f>P83-D83</f>
        <v>-2095.1499999999942</v>
      </c>
      <c r="AD83" s="53">
        <f>Q83-E83</f>
        <v>-155057.34999999998</v>
      </c>
      <c r="AE83" s="53">
        <f>R83-F83</f>
        <v>-25015.440000000002</v>
      </c>
      <c r="AF83" s="53">
        <f>S83-G83</f>
        <v>-14370.229999999996</v>
      </c>
      <c r="AG83" s="53">
        <f>T83-H83</f>
        <v>-10844.599999999999</v>
      </c>
      <c r="AH83" s="53">
        <f>U83-I83</f>
        <v>-111401.06</v>
      </c>
      <c r="AI83" s="53">
        <f>V83-J83</f>
        <v>-2208.2700000000004</v>
      </c>
      <c r="AJ83" s="53">
        <f>W83-K83</f>
        <v>-1254.0400000000009</v>
      </c>
      <c r="AK83" s="53">
        <f>X83-L83</f>
        <v>92356.36</v>
      </c>
      <c r="AL83" s="53">
        <f>Y83-M83</f>
        <v>-103785.92000000001</v>
      </c>
      <c r="AM83" s="53">
        <f>Z83-N83</f>
        <v>6444.6399999999994</v>
      </c>
      <c r="AN83" s="54"/>
      <c r="AO83" s="76">
        <f>IF(ISERROR(GETPIVOTDATA("VALUE",'CRS WK pvt'!$I$2,"DT_FILE",AO$8,"CD_CO",AO$6,"TRIM_CAT",TRIM(B83),"TRIM_LINE",A75))=TRUE,0,GETPIVOTDATA("VALUE",'CRS WK pvt'!$I$2,"DT_FILE",AO$8,"CD_CO",AO$6,"TRIM_CAT",TRIM(B83),"TRIM_LINE",A75))</f>
        <v>0</v>
      </c>
    </row>
    <row r="84" spans="1:41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51"/>
      <c r="AB84" s="52">
        <f>O84-C84</f>
        <v>323.52999999999884</v>
      </c>
      <c r="AC84" s="53">
        <f>P84-D84</f>
        <v>-50467.759999999995</v>
      </c>
      <c r="AD84" s="53">
        <f>Q84-E84</f>
        <v>-34622.01</v>
      </c>
      <c r="AE84" s="53">
        <f>R84-F84</f>
        <v>-42924.51</v>
      </c>
      <c r="AF84" s="53">
        <f>S84-G84</f>
        <v>-106.0099999999984</v>
      </c>
      <c r="AG84" s="53">
        <f>T84-H84</f>
        <v>12366.220000000001</v>
      </c>
      <c r="AH84" s="53">
        <f>U84-I84</f>
        <v>2630.42</v>
      </c>
      <c r="AI84" s="53">
        <f>V84-J84</f>
        <v>37909.54</v>
      </c>
      <c r="AJ84" s="53">
        <f>W84-K84</f>
        <v>30496</v>
      </c>
      <c r="AK84" s="53">
        <f>X84-L84</f>
        <v>-42428.89</v>
      </c>
      <c r="AL84" s="53">
        <f>Y84-M84</f>
        <v>34425.17</v>
      </c>
      <c r="AM84" s="53">
        <f>Z84-N84</f>
        <v>55888.85</v>
      </c>
      <c r="AN84" s="54"/>
      <c r="AO84" s="76">
        <f>IF(ISERROR(GETPIVOTDATA("VALUE",'CRS WK pvt'!$I$2,"DT_FILE",AO$8,"CD_CO",AO$6,"TRIM_CAT",TRIM(B84),"TRIM_LINE",A75))=TRUE,0,GETPIVOTDATA("VALUE",'CRS WK pvt'!$I$2,"DT_FILE",AO$8,"CD_CO",AO$6,"TRIM_CAT",TRIM(B84),"TRIM_LINE",A75))</f>
        <v>0</v>
      </c>
    </row>
    <row r="85" spans="1:41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36">SUM(D76:D84)</f>
        <v>3945992.5199999996</v>
      </c>
      <c r="E85" s="165">
        <f t="shared" si="36"/>
        <v>3980253.44</v>
      </c>
      <c r="F85" s="165">
        <f t="shared" si="36"/>
        <v>2802118.7199999997</v>
      </c>
      <c r="G85" s="165">
        <f t="shared" si="36"/>
        <v>1733721.1300000001</v>
      </c>
      <c r="H85" s="165">
        <f t="shared" si="36"/>
        <v>1110669.9800000002</v>
      </c>
      <c r="I85" s="165">
        <f t="shared" si="36"/>
        <v>861182.1</v>
      </c>
      <c r="J85" s="165">
        <f t="shared" si="36"/>
        <v>653775.91999999993</v>
      </c>
      <c r="K85" s="165">
        <f t="shared" si="36"/>
        <v>626933.32000000007</v>
      </c>
      <c r="L85" s="165">
        <f t="shared" si="36"/>
        <v>807336.52</v>
      </c>
      <c r="M85" s="165">
        <f t="shared" si="36"/>
        <v>1398239.76</v>
      </c>
      <c r="N85" s="166">
        <f t="shared" si="36"/>
        <v>2400224.8199999998</v>
      </c>
      <c r="O85" s="164">
        <f t="shared" si="36"/>
        <v>3389410.51</v>
      </c>
      <c r="P85" s="165">
        <f t="shared" si="36"/>
        <v>3869168</v>
      </c>
      <c r="Q85" s="165">
        <f t="shared" ref="Q85:V85" si="37">SUM(Q76:Q84)</f>
        <v>3277087</v>
      </c>
      <c r="R85" s="165">
        <f t="shared" si="37"/>
        <v>2927147</v>
      </c>
      <c r="S85" s="165">
        <f t="shared" si="37"/>
        <v>1981578</v>
      </c>
      <c r="T85" s="165">
        <f t="shared" si="37"/>
        <v>1131123</v>
      </c>
      <c r="U85" s="165">
        <f t="shared" si="37"/>
        <v>806526</v>
      </c>
      <c r="V85" s="165">
        <f t="shared" si="37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166"/>
      <c r="AB85" s="55">
        <f>SUM(AB76:AB84)</f>
        <v>121566.80999999968</v>
      </c>
      <c r="AC85" s="167">
        <f t="shared" ref="AC85:AE85" si="38">SUM(AC76:AC84)</f>
        <v>-76824.520000000091</v>
      </c>
      <c r="AD85" s="167">
        <f t="shared" si="38"/>
        <v>-703166.44</v>
      </c>
      <c r="AE85" s="167">
        <f t="shared" si="38"/>
        <v>125028.27999999997</v>
      </c>
      <c r="AF85" s="167">
        <f t="shared" ref="AF85:AG85" si="39">SUM(AF76:AF84)</f>
        <v>247856.86999999994</v>
      </c>
      <c r="AG85" s="167">
        <f t="shared" si="39"/>
        <v>20453.019999999968</v>
      </c>
      <c r="AH85" s="167">
        <f t="shared" ref="AH85:AI85" si="40">SUM(AH76:AH84)</f>
        <v>-54656.099999999991</v>
      </c>
      <c r="AI85" s="167">
        <f t="shared" si="40"/>
        <v>103940.08000000002</v>
      </c>
      <c r="AJ85" s="167">
        <f t="shared" ref="AJ85:AK85" si="41">SUM(AJ76:AJ84)</f>
        <v>132047.67999999999</v>
      </c>
      <c r="AK85" s="167">
        <f t="shared" si="41"/>
        <v>113769.48</v>
      </c>
      <c r="AL85" s="167">
        <f t="shared" ref="AL85:AM85" si="42">SUM(AL76:AL84)</f>
        <v>-71159.760000000053</v>
      </c>
      <c r="AM85" s="167">
        <f t="shared" si="42"/>
        <v>42512.18</v>
      </c>
      <c r="AN85" s="168"/>
      <c r="AO85" s="55">
        <f t="shared" ref="AO85" si="43">SUM(AO76:AO84)</f>
        <v>18215.940000000002</v>
      </c>
    </row>
    <row r="86" spans="1:41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59"/>
      <c r="AB86" s="60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2"/>
      <c r="AO86" s="60"/>
    </row>
    <row r="87" spans="1:41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51"/>
      <c r="AB87" s="52">
        <f>O87-C87</f>
        <v>115449.58999999985</v>
      </c>
      <c r="AC87" s="53">
        <f>P87-D87</f>
        <v>479481.6799999997</v>
      </c>
      <c r="AD87" s="53">
        <f>Q87-E87</f>
        <v>1237864.7799999993</v>
      </c>
      <c r="AE87" s="53">
        <f>R87-F87</f>
        <v>1514408.0899999999</v>
      </c>
      <c r="AF87" s="53">
        <f>S87-G87</f>
        <v>1993400.9700000007</v>
      </c>
      <c r="AG87" s="53">
        <f>T87-H87</f>
        <v>2951801.6400000006</v>
      </c>
      <c r="AH87" s="53">
        <f>U87-I87</f>
        <v>3357407.62</v>
      </c>
      <c r="AI87" s="53">
        <f>V87-J87</f>
        <v>3695921.6799999997</v>
      </c>
      <c r="AJ87" s="53">
        <f>W87-K87</f>
        <v>3831542.33</v>
      </c>
      <c r="AK87" s="53">
        <f>X87-L87</f>
        <v>3735421.66</v>
      </c>
      <c r="AL87" s="53">
        <f>Y87-M87</f>
        <v>3698632.4000000004</v>
      </c>
      <c r="AM87" s="53">
        <f>Z87-N87</f>
        <v>3611074.2</v>
      </c>
      <c r="AN87" s="54"/>
      <c r="AO87" s="76">
        <f>IF(ISERROR(GETPIVOTDATA("VALUE",'CRS WK pvt'!$I$2,"DT_FILE",AO$8,"CD_CO",AO$6,"TRIM_CAT",TRIM(B87),"TRIM_LINE",A86))=TRUE,0,GETPIVOTDATA("VALUE",'CRS WK pvt'!$I$2,"DT_FILE",AO$8,"CD_CO",AO$6,"TRIM_CAT",TRIM(B87),"TRIM_LINE",A86))</f>
        <v>0</v>
      </c>
    </row>
    <row r="88" spans="1:41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10543832.210000001</v>
      </c>
      <c r="AA88" s="51"/>
      <c r="AB88" s="52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4"/>
      <c r="AO88" s="76"/>
    </row>
    <row r="89" spans="1:41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f>AO89</f>
        <v>48646.79</v>
      </c>
      <c r="AA89" s="51"/>
      <c r="AB89" s="52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4"/>
      <c r="AO89" s="76">
        <f>GETPIVOTDATA("VALUE",'CRS ESCO pvt'!$I$3,"DATE_FILE",$AO$8,"COMPANY",$AO$6,"TRIM_CAT","Resdiential-ESCO","TRIM_LINE",A86)</f>
        <v>48646.79</v>
      </c>
    </row>
    <row r="90" spans="1:41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51"/>
      <c r="AB90" s="52">
        <f>O90-C90</f>
        <v>382264.25</v>
      </c>
      <c r="AC90" s="53">
        <f>P90-D90</f>
        <v>494012.56000000006</v>
      </c>
      <c r="AD90" s="53">
        <f>Q90-E90</f>
        <v>598891</v>
      </c>
      <c r="AE90" s="53">
        <f>R90-F90</f>
        <v>626888.74000000022</v>
      </c>
      <c r="AF90" s="53">
        <f>S90-G90</f>
        <v>917463.75</v>
      </c>
      <c r="AG90" s="53">
        <f>T90-H90</f>
        <v>1073719.2200000002</v>
      </c>
      <c r="AH90" s="53">
        <f>U90-I90</f>
        <v>1194757.8799999999</v>
      </c>
      <c r="AI90" s="53">
        <f>V90-J90</f>
        <v>1220237.1000000001</v>
      </c>
      <c r="AJ90" s="53">
        <f>W90-K90</f>
        <v>1339534.8999999999</v>
      </c>
      <c r="AK90" s="53">
        <f>X90-L90</f>
        <v>1273406.9700000002</v>
      </c>
      <c r="AL90" s="53">
        <f>Y90-M90</f>
        <v>1292291.1200000001</v>
      </c>
      <c r="AM90" s="53">
        <f>Z90-N90</f>
        <v>1304466.67</v>
      </c>
      <c r="AN90" s="54"/>
      <c r="AO90" s="76">
        <f>IF(ISERROR(GETPIVOTDATA("VALUE",'CRS WK pvt'!$I$2,"DT_FILE",AO$8,"CD_CO",AO$6,"TRIM_CAT",TRIM(B90),"TRIM_LINE",A86))=TRUE,0,GETPIVOTDATA("VALUE",'CRS WK pvt'!$I$2,"DT_FILE",AO$8,"CD_CO",AO$6,"TRIM_CAT",TRIM(B90),"TRIM_LINE",A86))</f>
        <v>0</v>
      </c>
    </row>
    <row r="91" spans="1:41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5130770.0999999996</v>
      </c>
      <c r="AA91" s="51"/>
      <c r="AB91" s="52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4"/>
      <c r="AO91" s="76"/>
    </row>
    <row r="92" spans="1:41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f>AO92</f>
        <v>47714.9</v>
      </c>
      <c r="AA92" s="51"/>
      <c r="AB92" s="52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4"/>
      <c r="AO92" s="76">
        <f>GETPIVOTDATA("VALUE",'CRS ESCO pvt'!$I$3,"DATE_FILE",$AO$8,"COMPANY",$AO$6,"TRIM_CAT","Low Income Resdiential-ESCO","TRIM_LINE",A86)</f>
        <v>47714.9</v>
      </c>
    </row>
    <row r="93" spans="1:41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51"/>
      <c r="AB93" s="52">
        <f>O93-C93</f>
        <v>13079.679999999993</v>
      </c>
      <c r="AC93" s="53">
        <f>P93-D93</f>
        <v>309089.83999999997</v>
      </c>
      <c r="AD93" s="53">
        <f>Q93-E93</f>
        <v>551872.17999999993</v>
      </c>
      <c r="AE93" s="53">
        <f>R93-F93</f>
        <v>645953.66999999993</v>
      </c>
      <c r="AF93" s="53">
        <f>S93-G93</f>
        <v>732209.62</v>
      </c>
      <c r="AG93" s="53">
        <f>T93-H93</f>
        <v>740202.26</v>
      </c>
      <c r="AH93" s="53">
        <f>U93-I93</f>
        <v>786602.94</v>
      </c>
      <c r="AI93" s="53">
        <f>V93-J93</f>
        <v>733534.46</v>
      </c>
      <c r="AJ93" s="53">
        <f>W93-K93</f>
        <v>620270.30000000005</v>
      </c>
      <c r="AK93" s="53">
        <f>X93-L93</f>
        <v>558163.19999999995</v>
      </c>
      <c r="AL93" s="53">
        <f>Y93-M93</f>
        <v>513955.08999999997</v>
      </c>
      <c r="AM93" s="53">
        <f>Z93-N93</f>
        <v>508508.44</v>
      </c>
      <c r="AN93" s="54"/>
      <c r="AO93" s="76">
        <f>IF(ISERROR(GETPIVOTDATA("VALUE",'CRS WK pvt'!$I$2,"DT_FILE",AO$8,"CD_CO",AO$6,"TRIM_CAT",TRIM(B93),"TRIM_LINE",A86))=TRUE,0,GETPIVOTDATA("VALUE",'CRS WK pvt'!$I$2,"DT_FILE",AO$8,"CD_CO",AO$6,"TRIM_CAT",TRIM(B93),"TRIM_LINE",A86))</f>
        <v>0</v>
      </c>
    </row>
    <row r="94" spans="1:41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51"/>
      <c r="AB94" s="52">
        <f>O94-C94</f>
        <v>-103496.98999999999</v>
      </c>
      <c r="AC94" s="53">
        <f>P94-D94</f>
        <v>148741.22</v>
      </c>
      <c r="AD94" s="53">
        <f>Q94-E94</f>
        <v>200935.05</v>
      </c>
      <c r="AE94" s="53">
        <f>R94-F94</f>
        <v>82770.020000000019</v>
      </c>
      <c r="AF94" s="53">
        <f>S94-G94</f>
        <v>12005.179999999993</v>
      </c>
      <c r="AG94" s="53">
        <f>T94-H94</f>
        <v>-31893.409999999974</v>
      </c>
      <c r="AH94" s="53">
        <f>U94-I94</f>
        <v>12198.820000000007</v>
      </c>
      <c r="AI94" s="53">
        <f>V94-J94</f>
        <v>-186314.99</v>
      </c>
      <c r="AJ94" s="53">
        <f>W94-K94</f>
        <v>-146491.90000000002</v>
      </c>
      <c r="AK94" s="53">
        <f>X94-L94</f>
        <v>-176986.65000000002</v>
      </c>
      <c r="AL94" s="53">
        <f>Y94-M94</f>
        <v>56092.94</v>
      </c>
      <c r="AM94" s="53">
        <f>Z94-N94</f>
        <v>37699.510000000009</v>
      </c>
      <c r="AN94" s="54"/>
      <c r="AO94" s="76">
        <f>IF(ISERROR(GETPIVOTDATA("VALUE",'CRS WK pvt'!$I$2,"DT_FILE",AO$8,"CD_CO",AO$6,"TRIM_CAT",TRIM(B94),"TRIM_LINE",A86))=TRUE,0,GETPIVOTDATA("VALUE",'CRS WK pvt'!$I$2,"DT_FILE",AO$8,"CD_CO",AO$6,"TRIM_CAT",TRIM(B94),"TRIM_LINE",A86))</f>
        <v>0</v>
      </c>
    </row>
    <row r="95" spans="1:41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51"/>
      <c r="AB95" s="52">
        <f>O95-C95</f>
        <v>73928.42</v>
      </c>
      <c r="AC95" s="53">
        <f>P95-D95</f>
        <v>21314.28</v>
      </c>
      <c r="AD95" s="53">
        <f>Q95-E95</f>
        <v>-37560.31</v>
      </c>
      <c r="AE95" s="53">
        <f>R95-F95</f>
        <v>-39913.17</v>
      </c>
      <c r="AF95" s="53">
        <f>S95-G95</f>
        <v>-72458.64</v>
      </c>
      <c r="AG95" s="53">
        <f>T95-H95</f>
        <v>133861.78</v>
      </c>
      <c r="AH95" s="53">
        <f>U95-I95</f>
        <v>131332.78</v>
      </c>
      <c r="AI95" s="53">
        <f>V95-J95</f>
        <v>122752.01000000001</v>
      </c>
      <c r="AJ95" s="53">
        <f>W95-K95</f>
        <v>143637.08000000002</v>
      </c>
      <c r="AK95" s="53">
        <f>X95-L95</f>
        <v>127685.42</v>
      </c>
      <c r="AL95" s="53">
        <f>Y95-M95</f>
        <v>85694.5</v>
      </c>
      <c r="AM95" s="53">
        <f>Z95-N95</f>
        <v>123325.34</v>
      </c>
      <c r="AN95" s="54"/>
      <c r="AO95" s="76">
        <f>IF(ISERROR(GETPIVOTDATA("VALUE",'CRS WK pvt'!$I$2,"DT_FILE",AO$8,"CD_CO",AO$6,"TRIM_CAT",TRIM(B95),"TRIM_LINE",A86))=TRUE,0,GETPIVOTDATA("VALUE",'CRS WK pvt'!$I$2,"DT_FILE",AO$8,"CD_CO",AO$6,"TRIM_CAT",TRIM(B95),"TRIM_LINE",A86))</f>
        <v>0</v>
      </c>
    </row>
    <row r="96" spans="1:41" s="152" customFormat="1" x14ac:dyDescent="0.35">
      <c r="A96" s="172"/>
      <c r="B96" s="48" t="s">
        <v>42</v>
      </c>
      <c r="C96" s="164">
        <f t="shared" ref="C96:P96" si="44">SUM(C87:C95)</f>
        <v>11793904.639999999</v>
      </c>
      <c r="D96" s="165">
        <f t="shared" si="44"/>
        <v>12611592.42</v>
      </c>
      <c r="E96" s="165">
        <f t="shared" si="44"/>
        <v>13401108.300000001</v>
      </c>
      <c r="F96" s="165">
        <f t="shared" si="44"/>
        <v>14456982.65</v>
      </c>
      <c r="G96" s="165">
        <f t="shared" si="44"/>
        <v>14725343.120000001</v>
      </c>
      <c r="H96" s="165">
        <f t="shared" si="44"/>
        <v>13915970.51</v>
      </c>
      <c r="I96" s="165">
        <f t="shared" si="44"/>
        <v>13083845.960000001</v>
      </c>
      <c r="J96" s="165">
        <f t="shared" si="44"/>
        <v>12337428.74</v>
      </c>
      <c r="K96" s="165">
        <f t="shared" si="44"/>
        <v>11787119.289999999</v>
      </c>
      <c r="L96" s="165">
        <f t="shared" si="44"/>
        <v>11716952.4</v>
      </c>
      <c r="M96" s="165">
        <f t="shared" si="44"/>
        <v>11158942.950000001</v>
      </c>
      <c r="N96" s="166">
        <f t="shared" si="44"/>
        <v>11288590.84</v>
      </c>
      <c r="O96" s="164">
        <f t="shared" si="44"/>
        <v>12275129.59</v>
      </c>
      <c r="P96" s="165">
        <f t="shared" si="44"/>
        <v>14064232</v>
      </c>
      <c r="Q96" s="165">
        <f t="shared" ref="Q96:AB96" si="45">SUM(Q87:Q95)</f>
        <v>15953111</v>
      </c>
      <c r="R96" s="165">
        <f t="shared" si="45"/>
        <v>17287090</v>
      </c>
      <c r="S96" s="165">
        <f t="shared" si="45"/>
        <v>18307964</v>
      </c>
      <c r="T96" s="165">
        <f t="shared" si="45"/>
        <v>18783662</v>
      </c>
      <c r="U96" s="165">
        <f t="shared" si="45"/>
        <v>18566146</v>
      </c>
      <c r="V96" s="165">
        <f t="shared" si="45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166"/>
      <c r="AB96" s="55">
        <f t="shared" si="45"/>
        <v>481224.94999999984</v>
      </c>
      <c r="AC96" s="167">
        <f t="shared" ref="AC96:AE96" si="46">SUM(AC87:AC95)</f>
        <v>1452639.5799999996</v>
      </c>
      <c r="AD96" s="167">
        <f t="shared" si="46"/>
        <v>2552002.6999999988</v>
      </c>
      <c r="AE96" s="167">
        <f t="shared" si="46"/>
        <v>2830107.35</v>
      </c>
      <c r="AF96" s="167">
        <f t="shared" ref="AF96:AG96" si="47">SUM(AF87:AF95)</f>
        <v>3582620.8800000008</v>
      </c>
      <c r="AG96" s="167">
        <f t="shared" si="47"/>
        <v>4867691.4900000012</v>
      </c>
      <c r="AH96" s="167">
        <f t="shared" ref="AH96:AI96" si="48">SUM(AH87:AH95)</f>
        <v>5482300.04</v>
      </c>
      <c r="AI96" s="167">
        <f t="shared" si="48"/>
        <v>5586130.2599999988</v>
      </c>
      <c r="AJ96" s="167">
        <f t="shared" ref="AJ96:AK96" si="49">SUM(AJ87:AJ95)</f>
        <v>5788492.71</v>
      </c>
      <c r="AK96" s="167">
        <f t="shared" si="49"/>
        <v>5517690.6000000006</v>
      </c>
      <c r="AL96" s="167">
        <f t="shared" ref="AL96:AM96" si="50">SUM(AL87:AL95)</f>
        <v>5646666.0500000007</v>
      </c>
      <c r="AM96" s="167">
        <f t="shared" si="50"/>
        <v>5585074.1600000001</v>
      </c>
      <c r="AN96" s="168"/>
      <c r="AO96" s="55">
        <f>SUM(AO87:AO95)</f>
        <v>96361.69</v>
      </c>
    </row>
    <row r="97" spans="1:41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59"/>
      <c r="AB97" s="60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2"/>
      <c r="AO97" s="60"/>
    </row>
    <row r="98" spans="1:41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51"/>
      <c r="AB98" s="52">
        <f>O98-C98</f>
        <v>-460438.40000000037</v>
      </c>
      <c r="AC98" s="53">
        <f>P98-D98</f>
        <v>-554904.4299999997</v>
      </c>
      <c r="AD98" s="53">
        <f>Q98-E98</f>
        <v>774598.15000000037</v>
      </c>
      <c r="AE98" s="53">
        <f>R98-F98</f>
        <v>2052587.9299999997</v>
      </c>
      <c r="AF98" s="53">
        <f>S98-G98</f>
        <v>1920416.3499999996</v>
      </c>
      <c r="AG98" s="53">
        <f>T98-H98</f>
        <v>2887905.8100000005</v>
      </c>
      <c r="AH98" s="53">
        <f>U98-I98</f>
        <v>3370173.09</v>
      </c>
      <c r="AI98" s="53">
        <f>V98-J98</f>
        <v>3819098.1099999994</v>
      </c>
      <c r="AJ98" s="53">
        <f>W98-K98</f>
        <v>3876406.0399999991</v>
      </c>
      <c r="AK98" s="53">
        <f>X98-L98</f>
        <v>3775641.92</v>
      </c>
      <c r="AL98" s="53">
        <f>Y98-M98</f>
        <v>3579027.0299999993</v>
      </c>
      <c r="AM98" s="53">
        <f>Z98-N98</f>
        <v>3739350.6999999993</v>
      </c>
      <c r="AN98" s="54"/>
      <c r="AO98" s="76">
        <f>IF(ISERROR(GETPIVOTDATA("VALUE",'CRS WK pvt'!$I$2,"DT_FILE",AO$8,"CD_CO",AO$6,"TRIM_CAT",TRIM(B98),"TRIM_LINE",A97))=TRUE,0,GETPIVOTDATA("VALUE",'CRS WK pvt'!$I$2,"DT_FILE",AO$8,"CD_CO",AO$6,"TRIM_CAT",TRIM(B98),"TRIM_LINE",A97))</f>
        <v>0</v>
      </c>
    </row>
    <row r="99" spans="1:41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15745241.779999999</v>
      </c>
      <c r="AA99" s="51"/>
      <c r="AB99" s="52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4"/>
      <c r="AO99" s="76"/>
    </row>
    <row r="100" spans="1:41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f>AO100</f>
        <v>108448.22</v>
      </c>
      <c r="AA100" s="51"/>
      <c r="AB100" s="52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4"/>
      <c r="AO100" s="76">
        <f>GETPIVOTDATA("VALUE",'CRS ESCO pvt'!$I$3,"DATE_FILE",$AO$8,"COMPANY",$AO$6,"TRIM_CAT","Resdiential-ESCO","TRIM_LINE",A97)</f>
        <v>108448.22</v>
      </c>
    </row>
    <row r="101" spans="1:41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51"/>
      <c r="AB101" s="52">
        <f>O101-C101</f>
        <v>246906.08000000007</v>
      </c>
      <c r="AC101" s="53">
        <f>P101-D101</f>
        <v>277837.58000000007</v>
      </c>
      <c r="AD101" s="53">
        <f>Q101-E101</f>
        <v>360776.95999999996</v>
      </c>
      <c r="AE101" s="53">
        <f>R101-F101</f>
        <v>559369.91999999993</v>
      </c>
      <c r="AF101" s="53">
        <f>S101-G101</f>
        <v>830816.38999999966</v>
      </c>
      <c r="AG101" s="53">
        <f>T101-H101</f>
        <v>1027519.0700000003</v>
      </c>
      <c r="AH101" s="53">
        <f>U101-I101</f>
        <v>1192867.58</v>
      </c>
      <c r="AI101" s="53">
        <f>V101-J101</f>
        <v>1205801.2300000004</v>
      </c>
      <c r="AJ101" s="53">
        <f>W101-K101</f>
        <v>1334555.0499999998</v>
      </c>
      <c r="AK101" s="53">
        <f>X101-L101</f>
        <v>1291734.4000000004</v>
      </c>
      <c r="AL101" s="53">
        <f>Y101-M101</f>
        <v>1288161.7400000002</v>
      </c>
      <c r="AM101" s="53">
        <f>Z101-N101</f>
        <v>1382847.25</v>
      </c>
      <c r="AN101" s="54"/>
      <c r="AO101" s="76">
        <f>IF(ISERROR(GETPIVOTDATA("VALUE",'CRS WK pvt'!$I$2,"DT_FILE",AO$8,"CD_CO",AO$6,"TRIM_CAT",TRIM(B101),"TRIM_LINE",A97))=TRUE,0,GETPIVOTDATA("VALUE",'CRS WK pvt'!$I$2,"DT_FILE",AO$8,"CD_CO",AO$6,"TRIM_CAT",TRIM(B101),"TRIM_LINE",A97))</f>
        <v>0</v>
      </c>
    </row>
    <row r="102" spans="1:41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6160861.25</v>
      </c>
      <c r="AA102" s="51"/>
      <c r="AB102" s="52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4"/>
      <c r="AO102" s="76"/>
    </row>
    <row r="103" spans="1:41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f>AO103</f>
        <v>61776.75</v>
      </c>
      <c r="AA103" s="51"/>
      <c r="AB103" s="52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4"/>
      <c r="AO103" s="76">
        <f>GETPIVOTDATA("VALUE",'CRS ESCO pvt'!$I$3,"DATE_FILE",$AO$8,"COMPANY",$AO$6,"TRIM_CAT","Low Income Resdiential-ESCO","TRIM_LINE",A97)</f>
        <v>61776.75</v>
      </c>
    </row>
    <row r="104" spans="1:41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51"/>
      <c r="AB104" s="52">
        <f>O104-C104</f>
        <v>7239.7900000000373</v>
      </c>
      <c r="AC104" s="53">
        <f>P104-D104</f>
        <v>601360.54</v>
      </c>
      <c r="AD104" s="53">
        <f>Q104-E104</f>
        <v>768410.24</v>
      </c>
      <c r="AE104" s="53">
        <f>R104-F104</f>
        <v>867755.37</v>
      </c>
      <c r="AF104" s="53">
        <f>S104-G104</f>
        <v>776160.73</v>
      </c>
      <c r="AG104" s="53">
        <f>T104-H104</f>
        <v>791041.06</v>
      </c>
      <c r="AH104" s="53">
        <f>U104-I104</f>
        <v>767169.7</v>
      </c>
      <c r="AI104" s="53">
        <f>V104-J104</f>
        <v>747476.31</v>
      </c>
      <c r="AJ104" s="53">
        <f>W104-K104</f>
        <v>614715.63</v>
      </c>
      <c r="AK104" s="53">
        <f>X104-L104</f>
        <v>470998.48</v>
      </c>
      <c r="AL104" s="53">
        <f>Y104-M104</f>
        <v>695149.42</v>
      </c>
      <c r="AM104" s="53">
        <f>Z104-N104</f>
        <v>409390.78</v>
      </c>
      <c r="AN104" s="54"/>
      <c r="AO104" s="76">
        <f>IF(ISERROR(GETPIVOTDATA("VALUE",'CRS WK pvt'!$I$2,"DT_FILE",AO$8,"CD_CO",AO$6,"TRIM_CAT",TRIM(B104),"TRIM_LINE",A97))=TRUE,0,GETPIVOTDATA("VALUE",'CRS WK pvt'!$I$2,"DT_FILE",AO$8,"CD_CO",AO$6,"TRIM_CAT",TRIM(B104),"TRIM_LINE",A97))</f>
        <v>0</v>
      </c>
    </row>
    <row r="105" spans="1:41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51"/>
      <c r="AB105" s="52">
        <f>O105-C105</f>
        <v>-506766.73</v>
      </c>
      <c r="AC105" s="53">
        <f>P105-D105</f>
        <v>-100231.21999999997</v>
      </c>
      <c r="AD105" s="53">
        <f>Q105-E105</f>
        <v>94070.430000000051</v>
      </c>
      <c r="AE105" s="53">
        <f>R105-F105</f>
        <v>79372.050000000047</v>
      </c>
      <c r="AF105" s="53">
        <f>S105-G105</f>
        <v>-41141.050000000047</v>
      </c>
      <c r="AG105" s="53">
        <f>T105-H105</f>
        <v>-139927.80000000005</v>
      </c>
      <c r="AH105" s="53">
        <f>U105-I105</f>
        <v>-162673.20999999996</v>
      </c>
      <c r="AI105" s="53">
        <f>V105-J105</f>
        <v>-191451.03999999998</v>
      </c>
      <c r="AJ105" s="53">
        <f>W105-K105</f>
        <v>-44077</v>
      </c>
      <c r="AK105" s="53">
        <f>X105-L105</f>
        <v>-242036.59999999998</v>
      </c>
      <c r="AL105" s="53">
        <f>Y105-M105</f>
        <v>19135.390000000014</v>
      </c>
      <c r="AM105" s="53">
        <f>Z105-N105</f>
        <v>97984.170000000042</v>
      </c>
      <c r="AN105" s="54"/>
      <c r="AO105" s="76">
        <f>IF(ISERROR(GETPIVOTDATA("VALUE",'CRS WK pvt'!$I$2,"DT_FILE",AO$8,"CD_CO",AO$6,"TRIM_CAT",TRIM(B105),"TRIM_LINE",A97))=TRUE,0,GETPIVOTDATA("VALUE",'CRS WK pvt'!$I$2,"DT_FILE",AO$8,"CD_CO",AO$6,"TRIM_CAT",TRIM(B105),"TRIM_LINE",A97))</f>
        <v>0</v>
      </c>
    </row>
    <row r="106" spans="1:41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51"/>
      <c r="AB106" s="52">
        <f>O106-C106</f>
        <v>122329.35999999999</v>
      </c>
      <c r="AC106" s="53">
        <f>P106-D106</f>
        <v>65911.539999999979</v>
      </c>
      <c r="AD106" s="53">
        <f>Q106-E106</f>
        <v>-218259.91999999998</v>
      </c>
      <c r="AE106" s="53">
        <f>R106-F106</f>
        <v>9401.7799999999988</v>
      </c>
      <c r="AF106" s="53">
        <f>S106-G106</f>
        <v>-33273.06</v>
      </c>
      <c r="AG106" s="53">
        <f>T106-H106</f>
        <v>216161.41999999998</v>
      </c>
      <c r="AH106" s="53">
        <f>U106-I106</f>
        <v>175197.22</v>
      </c>
      <c r="AI106" s="53">
        <f>V106-J106</f>
        <v>257743.79</v>
      </c>
      <c r="AJ106" s="53">
        <f>W106-K106</f>
        <v>118747.73999999999</v>
      </c>
      <c r="AK106" s="53">
        <f>X106-L106</f>
        <v>147368.5</v>
      </c>
      <c r="AL106" s="53">
        <f>Y106-M106</f>
        <v>224351.39</v>
      </c>
      <c r="AM106" s="53">
        <f>Z106-N106</f>
        <v>248714.75</v>
      </c>
      <c r="AN106" s="54"/>
      <c r="AO106" s="76">
        <f>IF(ISERROR(GETPIVOTDATA("VALUE",'CRS WK pvt'!$I$2,"DT_FILE",AO$8,"CD_CO",AO$6,"TRIM_CAT",TRIM(B106),"TRIM_LINE",A97))=TRUE,0,GETPIVOTDATA("VALUE",'CRS WK pvt'!$I$2,"DT_FILE",AO$8,"CD_CO",AO$6,"TRIM_CAT",TRIM(B106),"TRIM_LINE",A97))</f>
        <v>0</v>
      </c>
    </row>
    <row r="107" spans="1:41" s="152" customFormat="1" ht="15" thickBot="1" x14ac:dyDescent="0.4">
      <c r="A107" s="172"/>
      <c r="B107" s="63" t="s">
        <v>42</v>
      </c>
      <c r="C107" s="147">
        <f t="shared" ref="C107:V107" si="51">SUM(C98:C106)</f>
        <v>22220987.860000003</v>
      </c>
      <c r="D107" s="148">
        <f t="shared" si="51"/>
        <v>23563082.990000002</v>
      </c>
      <c r="E107" s="148">
        <f t="shared" si="51"/>
        <v>22098808.140000004</v>
      </c>
      <c r="F107" s="148">
        <f t="shared" si="51"/>
        <v>19948299.949999996</v>
      </c>
      <c r="G107" s="148">
        <f t="shared" si="51"/>
        <v>18485887.640000001</v>
      </c>
      <c r="H107" s="148">
        <f t="shared" si="51"/>
        <v>16413527.439999999</v>
      </c>
      <c r="I107" s="148">
        <f t="shared" si="51"/>
        <v>15226192.619999999</v>
      </c>
      <c r="J107" s="148">
        <f t="shared" si="51"/>
        <v>14141074.6</v>
      </c>
      <c r="K107" s="148">
        <f t="shared" si="51"/>
        <v>13940946.539999999</v>
      </c>
      <c r="L107" s="148">
        <f t="shared" si="51"/>
        <v>15149572.299999999</v>
      </c>
      <c r="M107" s="148">
        <f t="shared" si="51"/>
        <v>16612573.029999999</v>
      </c>
      <c r="N107" s="149">
        <f t="shared" si="51"/>
        <v>19349662.349999998</v>
      </c>
      <c r="O107" s="147">
        <f t="shared" si="51"/>
        <v>21630257.960000005</v>
      </c>
      <c r="P107" s="148">
        <f t="shared" si="51"/>
        <v>23853057</v>
      </c>
      <c r="Q107" s="148">
        <f t="shared" si="51"/>
        <v>23878404</v>
      </c>
      <c r="R107" s="148">
        <f t="shared" si="51"/>
        <v>23516787</v>
      </c>
      <c r="S107" s="148">
        <f t="shared" si="51"/>
        <v>21938867</v>
      </c>
      <c r="T107" s="148">
        <f t="shared" si="51"/>
        <v>21196227</v>
      </c>
      <c r="U107" s="148">
        <f t="shared" si="51"/>
        <v>20568927</v>
      </c>
      <c r="V107" s="148">
        <f t="shared" si="51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149"/>
      <c r="AB107" s="45">
        <f>SUM(AB98:AB106)</f>
        <v>-590729.90000000026</v>
      </c>
      <c r="AC107" s="150">
        <f t="shared" ref="AC107:AE107" si="52">SUM(AC98:AC106)</f>
        <v>289974.01000000042</v>
      </c>
      <c r="AD107" s="150">
        <f t="shared" si="52"/>
        <v>1779595.8600000003</v>
      </c>
      <c r="AE107" s="150">
        <f t="shared" si="52"/>
        <v>3568487.0499999993</v>
      </c>
      <c r="AF107" s="150">
        <f t="shared" ref="AF107:AG107" si="53">SUM(AF98:AF106)</f>
        <v>3452979.3599999989</v>
      </c>
      <c r="AG107" s="150">
        <f t="shared" si="53"/>
        <v>4782699.5600000015</v>
      </c>
      <c r="AH107" s="150">
        <f t="shared" ref="AH107:AI107" si="54">SUM(AH98:AH106)</f>
        <v>5342734.38</v>
      </c>
      <c r="AI107" s="150">
        <f t="shared" si="54"/>
        <v>5838668.4000000004</v>
      </c>
      <c r="AJ107" s="150">
        <f t="shared" ref="AJ107:AK107" si="55">SUM(AJ98:AJ106)</f>
        <v>5900347.459999999</v>
      </c>
      <c r="AK107" s="150">
        <f t="shared" si="55"/>
        <v>5443706.7000000011</v>
      </c>
      <c r="AL107" s="150">
        <f t="shared" ref="AL107:AM107" si="56">SUM(AL98:AL106)</f>
        <v>5805824.9699999988</v>
      </c>
      <c r="AM107" s="150">
        <f t="shared" si="56"/>
        <v>5878287.6499999994</v>
      </c>
      <c r="AN107" s="151"/>
      <c r="AO107" s="45">
        <f>SUM(AO98:AO106)</f>
        <v>170224.97</v>
      </c>
    </row>
    <row r="108" spans="1:41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91"/>
      <c r="AB108" s="92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4"/>
      <c r="AO108" s="92"/>
    </row>
    <row r="109" spans="1:41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97"/>
      <c r="AB109" s="98">
        <f>O109-C109</f>
        <v>-2824898</v>
      </c>
      <c r="AC109" s="99">
        <f>P109-D109</f>
        <v>2038088</v>
      </c>
      <c r="AD109" s="99">
        <f>Q109-E109</f>
        <v>2973431</v>
      </c>
      <c r="AE109" s="99">
        <f>R109-F109</f>
        <v>690951</v>
      </c>
      <c r="AF109" s="99">
        <f>S109-G109</f>
        <v>431418</v>
      </c>
      <c r="AG109" s="99">
        <f>T109-H109</f>
        <v>46612</v>
      </c>
      <c r="AH109" s="99">
        <f>U109-I109</f>
        <v>485630</v>
      </c>
      <c r="AI109" s="99">
        <f>V109-J109</f>
        <v>-150487</v>
      </c>
      <c r="AJ109" s="99">
        <f>W109-K109</f>
        <v>-330165</v>
      </c>
      <c r="AK109" s="99">
        <f>X109-L109</f>
        <v>-3748839</v>
      </c>
      <c r="AL109" s="99">
        <f>Y109-M109</f>
        <v>-110403</v>
      </c>
      <c r="AM109" s="99">
        <f>Z109-N109</f>
        <v>4221373</v>
      </c>
      <c r="AN109" s="100"/>
      <c r="AO109" s="98">
        <f>IF(ISERROR(GETPIVOTDATA("VALUE",'CRS WK pvt'!$I$2,"DT_FILE",AO$8,"CD_CO",AO$6,"TRIM_CAT",TRIM(B109),"TRIM_LINE",A108))=TRUE,0,GETPIVOTDATA("VALUE",'CRS WK pvt'!$I$2,"DT_FILE",AO$8,"CD_CO",AO$6,"TRIM_CAT",TRIM(B109),"TRIM_LINE",A108))</f>
        <v>0</v>
      </c>
    </row>
    <row r="110" spans="1:41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97"/>
      <c r="AB110" s="98">
        <f>O110-C110</f>
        <v>-246947</v>
      </c>
      <c r="AC110" s="99">
        <f>P110-D110</f>
        <v>17926</v>
      </c>
      <c r="AD110" s="99">
        <f>Q110-E110</f>
        <v>120169</v>
      </c>
      <c r="AE110" s="99">
        <f>R110-F110</f>
        <v>13719</v>
      </c>
      <c r="AF110" s="99">
        <f>S110-G110</f>
        <v>45364</v>
      </c>
      <c r="AG110" s="99">
        <f>T110-H110</f>
        <v>8335</v>
      </c>
      <c r="AH110" s="99">
        <f>U110-I110</f>
        <v>24162</v>
      </c>
      <c r="AI110" s="99">
        <f>V110-J110</f>
        <v>-640</v>
      </c>
      <c r="AJ110" s="99">
        <f>W110-K110</f>
        <v>63431</v>
      </c>
      <c r="AK110" s="99">
        <f>X110-L110</f>
        <v>-164649</v>
      </c>
      <c r="AL110" s="99">
        <f>Y110-M110</f>
        <v>226439</v>
      </c>
      <c r="AM110" s="99">
        <f>Z110-N110</f>
        <v>474418</v>
      </c>
      <c r="AN110" s="100"/>
      <c r="AO110" s="98">
        <f>IF(ISERROR(GETPIVOTDATA("VALUE",'CRS WK pvt'!$I$2,"DT_FILE",AO$8,"CD_CO",AO$6,"TRIM_CAT",TRIM(B110),"TRIM_LINE",A108))=TRUE,0,GETPIVOTDATA("VALUE",'CRS WK pvt'!$I$2,"DT_FILE",AO$8,"CD_CO",AO$6,"TRIM_CAT",TRIM(B110),"TRIM_LINE",A108))</f>
        <v>0</v>
      </c>
    </row>
    <row r="111" spans="1:41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97"/>
      <c r="AB111" s="98">
        <f>O111-C111</f>
        <v>-1505034</v>
      </c>
      <c r="AC111" s="99">
        <f>P111-D111</f>
        <v>122765</v>
      </c>
      <c r="AD111" s="99">
        <f>Q111-E111</f>
        <v>299147</v>
      </c>
      <c r="AE111" s="99">
        <f>R111-F111</f>
        <v>-253657</v>
      </c>
      <c r="AF111" s="99">
        <f>S111-G111</f>
        <v>-157143</v>
      </c>
      <c r="AG111" s="99">
        <f>T111-H111</f>
        <v>-260795</v>
      </c>
      <c r="AH111" s="99">
        <f>U111-I111</f>
        <v>30351</v>
      </c>
      <c r="AI111" s="99">
        <f>V111-J111</f>
        <v>-371021</v>
      </c>
      <c r="AJ111" s="99">
        <f>W111-K111</f>
        <v>-75498</v>
      </c>
      <c r="AK111" s="99">
        <f>X111-L111</f>
        <v>-4584546</v>
      </c>
      <c r="AL111" s="99">
        <f>Y111-M111</f>
        <v>271602</v>
      </c>
      <c r="AM111" s="99">
        <f>Z111-N111</f>
        <v>1086248</v>
      </c>
      <c r="AN111" s="100"/>
      <c r="AO111" s="98">
        <f>IF(ISERROR(GETPIVOTDATA("VALUE",'CRS WK pvt'!$I$2,"DT_FILE",AO$8,"CD_CO",AO$6,"TRIM_CAT",TRIM(B111),"TRIM_LINE",A108))=TRUE,0,GETPIVOTDATA("VALUE",'CRS WK pvt'!$I$2,"DT_FILE",AO$8,"CD_CO",AO$6,"TRIM_CAT",TRIM(B111),"TRIM_LINE",A108))</f>
        <v>0</v>
      </c>
    </row>
    <row r="112" spans="1:41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97"/>
      <c r="AB112" s="98">
        <f>O112-C112</f>
        <v>-8875509</v>
      </c>
      <c r="AC112" s="99">
        <f>P112-D112</f>
        <v>-110214</v>
      </c>
      <c r="AD112" s="99">
        <f>Q112-E112</f>
        <v>170687</v>
      </c>
      <c r="AE112" s="99">
        <f>R112-F112</f>
        <v>-1570325</v>
      </c>
      <c r="AF112" s="99">
        <f>S112-G112</f>
        <v>-246170</v>
      </c>
      <c r="AG112" s="99">
        <f>T112-H112</f>
        <v>-246645</v>
      </c>
      <c r="AH112" s="99">
        <f>U112-I112</f>
        <v>-100345</v>
      </c>
      <c r="AI112" s="99">
        <f>V112-J112</f>
        <v>169981</v>
      </c>
      <c r="AJ112" s="99">
        <f>W112-K112</f>
        <v>-218231</v>
      </c>
      <c r="AK112" s="99">
        <f>X112-L112</f>
        <v>-734373</v>
      </c>
      <c r="AL112" s="99">
        <f>Y112-M112</f>
        <v>-643806</v>
      </c>
      <c r="AM112" s="99">
        <f>Z112-N112</f>
        <v>248796</v>
      </c>
      <c r="AN112" s="100"/>
      <c r="AO112" s="98">
        <f>IF(ISERROR(GETPIVOTDATA("VALUE",'CRS WK pvt'!$I$2,"DT_FILE",AO$8,"CD_CO",AO$6,"TRIM_CAT",TRIM(B112),"TRIM_LINE",A108))=TRUE,0,GETPIVOTDATA("VALUE",'CRS WK pvt'!$I$2,"DT_FILE",AO$8,"CD_CO",AO$6,"TRIM_CAT",TRIM(B112),"TRIM_LINE",A108))</f>
        <v>0</v>
      </c>
    </row>
    <row r="113" spans="1:41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97"/>
      <c r="AB113" s="98">
        <f>O113-C113</f>
        <v>-2029058</v>
      </c>
      <c r="AC113" s="99">
        <f>P113-D113</f>
        <v>-408061</v>
      </c>
      <c r="AD113" s="99">
        <f>Q113-E113</f>
        <v>165551</v>
      </c>
      <c r="AE113" s="99">
        <f>R113-F113</f>
        <v>-277562</v>
      </c>
      <c r="AF113" s="99">
        <f>S113-G113</f>
        <v>80958</v>
      </c>
      <c r="AG113" s="99">
        <f>T113-H113</f>
        <v>-672575</v>
      </c>
      <c r="AH113" s="99">
        <f>U113-I113</f>
        <v>341050</v>
      </c>
      <c r="AI113" s="99">
        <f>V113-J113</f>
        <v>-249616</v>
      </c>
      <c r="AJ113" s="99">
        <f>W113-K113</f>
        <v>155938</v>
      </c>
      <c r="AK113" s="99">
        <f>X113-L113</f>
        <v>-935965</v>
      </c>
      <c r="AL113" s="99">
        <f>Y113-M113</f>
        <v>45071</v>
      </c>
      <c r="AM113" s="99">
        <f>Z113-N113</f>
        <v>320785</v>
      </c>
      <c r="AN113" s="100"/>
      <c r="AO113" s="98">
        <f>IF(ISERROR(GETPIVOTDATA("VALUE",'CRS WK pvt'!$I$2,"DT_FILE",AO$8,"CD_CO",AO$6,"TRIM_CAT",TRIM(B113),"TRIM_LINE",A108))=TRUE,0,GETPIVOTDATA("VALUE",'CRS WK pvt'!$I$2,"DT_FILE",AO$8,"CD_CO",AO$6,"TRIM_CAT",TRIM(B113),"TRIM_LINE",A108))</f>
        <v>0</v>
      </c>
    </row>
    <row r="114" spans="1:41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57">SUM(D109:D113)</f>
        <v>26543730</v>
      </c>
      <c r="E114" s="160">
        <f t="shared" si="57"/>
        <v>17375817</v>
      </c>
      <c r="F114" s="160">
        <f t="shared" si="57"/>
        <v>12521753</v>
      </c>
      <c r="G114" s="160">
        <f t="shared" si="57"/>
        <v>8221420</v>
      </c>
      <c r="H114" s="160">
        <f t="shared" si="57"/>
        <v>8506262</v>
      </c>
      <c r="I114" s="160">
        <f t="shared" si="57"/>
        <v>7938563</v>
      </c>
      <c r="J114" s="160">
        <f t="shared" si="57"/>
        <v>11130739</v>
      </c>
      <c r="K114" s="160">
        <f t="shared" si="57"/>
        <v>16989616</v>
      </c>
      <c r="L114" s="160">
        <f t="shared" si="57"/>
        <v>39555149</v>
      </c>
      <c r="M114" s="160">
        <f t="shared" si="57"/>
        <v>41742883</v>
      </c>
      <c r="N114" s="161">
        <f t="shared" si="57"/>
        <v>37228996</v>
      </c>
      <c r="O114" s="159">
        <f t="shared" si="57"/>
        <v>33171828</v>
      </c>
      <c r="P114" s="160">
        <f t="shared" si="57"/>
        <v>28204234</v>
      </c>
      <c r="Q114" s="160">
        <f t="shared" si="57"/>
        <v>21104802</v>
      </c>
      <c r="R114" s="160">
        <f t="shared" si="57"/>
        <v>11124879</v>
      </c>
      <c r="S114" s="160">
        <f t="shared" si="57"/>
        <v>8375847</v>
      </c>
      <c r="T114" s="160">
        <f t="shared" si="57"/>
        <v>7381194</v>
      </c>
      <c r="U114" s="160">
        <f t="shared" si="57"/>
        <v>8719411</v>
      </c>
      <c r="V114" s="160">
        <f t="shared" si="57"/>
        <v>10528956</v>
      </c>
      <c r="W114" s="160">
        <f t="shared" si="57"/>
        <v>16585091</v>
      </c>
      <c r="X114" s="160">
        <f t="shared" si="57"/>
        <v>29386777</v>
      </c>
      <c r="Y114" s="160">
        <v>41531786</v>
      </c>
      <c r="Z114" s="229">
        <v>43580616</v>
      </c>
      <c r="AA114" s="161"/>
      <c r="AB114" s="101">
        <f t="shared" ref="AB114:AB121" si="58">SUM(AB109:AB113)</f>
        <v>-15481446</v>
      </c>
      <c r="AC114" s="162">
        <f t="shared" ref="AC114:AE114" si="59">SUM(AC109:AC113)</f>
        <v>1660504</v>
      </c>
      <c r="AD114" s="162">
        <f t="shared" si="59"/>
        <v>3728985</v>
      </c>
      <c r="AE114" s="162">
        <f t="shared" si="59"/>
        <v>-1396874</v>
      </c>
      <c r="AF114" s="162">
        <f t="shared" ref="AF114:AG114" si="60">SUM(AF109:AF113)</f>
        <v>154427</v>
      </c>
      <c r="AG114" s="162">
        <f t="shared" si="60"/>
        <v>-1125068</v>
      </c>
      <c r="AH114" s="162">
        <f t="shared" ref="AH114:AI114" si="61">SUM(AH109:AH113)</f>
        <v>780848</v>
      </c>
      <c r="AI114" s="162">
        <f t="shared" si="61"/>
        <v>-601783</v>
      </c>
      <c r="AJ114" s="162">
        <f t="shared" ref="AJ114:AK114" si="62">SUM(AJ109:AJ113)</f>
        <v>-404525</v>
      </c>
      <c r="AK114" s="162">
        <f t="shared" si="62"/>
        <v>-10168372</v>
      </c>
      <c r="AL114" s="162">
        <f t="shared" ref="AL114:AM114" si="63">SUM(AL109:AL113)</f>
        <v>-211097</v>
      </c>
      <c r="AM114" s="162">
        <f t="shared" si="63"/>
        <v>6351620</v>
      </c>
      <c r="AN114" s="163"/>
      <c r="AO114" s="101">
        <f t="shared" ref="AO114" si="64">SUM(AO109:AO113)</f>
        <v>0</v>
      </c>
    </row>
    <row r="115" spans="1:41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59"/>
      <c r="AB115" s="60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2"/>
      <c r="AO115" s="60"/>
    </row>
    <row r="116" spans="1:41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117"/>
      <c r="AB116" s="44">
        <f>O116-C116</f>
        <v>-5064601.43</v>
      </c>
      <c r="AC116" s="118">
        <f>P116-D116</f>
        <v>1680520.0399999991</v>
      </c>
      <c r="AD116" s="118">
        <f>Q116-E116</f>
        <v>2496789.25</v>
      </c>
      <c r="AE116" s="118">
        <f>R116-F116</f>
        <v>-64856.25</v>
      </c>
      <c r="AF116" s="118">
        <f>S116-G116</f>
        <v>58219.959999999963</v>
      </c>
      <c r="AG116" s="118">
        <f>T116-H116</f>
        <v>-455248.66000000015</v>
      </c>
      <c r="AH116" s="118">
        <f>U116-I116</f>
        <v>35946.299999999814</v>
      </c>
      <c r="AI116" s="118">
        <f>V116-J116</f>
        <v>-962671.46</v>
      </c>
      <c r="AJ116" s="118">
        <f>W116-K116</f>
        <v>-894082.9299999997</v>
      </c>
      <c r="AK116" s="118">
        <f>X116-L116</f>
        <v>-3263809.9399999976</v>
      </c>
      <c r="AL116" s="118">
        <f>Y116-M116</f>
        <v>1772897.629999999</v>
      </c>
      <c r="AM116" s="118">
        <f>Z116-N116</f>
        <v>7325049.1600000001</v>
      </c>
      <c r="AN116" s="119"/>
      <c r="AO116" s="44">
        <f>IF(ISERROR(GETPIVOTDATA("VALUE",'CRS WK pvt'!$I$2,"DT_FILE",AO$8,"CD_CO",AO$6,"TRIM_CAT",TRIM(B116),"TRIM_LINE",A115))=TRUE,0,GETPIVOTDATA("VALUE",'CRS WK pvt'!$I$2,"DT_FILE",AO$8,"CD_CO",AO$6,"TRIM_CAT",TRIM(B116),"TRIM_LINE",A115))</f>
        <v>0</v>
      </c>
    </row>
    <row r="117" spans="1:41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117"/>
      <c r="AB117" s="44">
        <f>O117-C117</f>
        <v>-401978.27</v>
      </c>
      <c r="AC117" s="118">
        <f>P117-D117</f>
        <v>-48475.010000000009</v>
      </c>
      <c r="AD117" s="118">
        <f>Q117-E117</f>
        <v>81408.650000000023</v>
      </c>
      <c r="AE117" s="118">
        <f>R117-F117</f>
        <v>-41839.119999999995</v>
      </c>
      <c r="AF117" s="118">
        <f>S117-G117</f>
        <v>29675.190000000002</v>
      </c>
      <c r="AG117" s="118">
        <f>T117-H117</f>
        <v>-16673.849999999977</v>
      </c>
      <c r="AH117" s="118">
        <f>U117-I117</f>
        <v>2904.539999999979</v>
      </c>
      <c r="AI117" s="118">
        <f>V117-J117</f>
        <v>-43593.429999999993</v>
      </c>
      <c r="AJ117" s="118">
        <f>W117-K117</f>
        <v>49034.660000000033</v>
      </c>
      <c r="AK117" s="118">
        <f>X117-L117</f>
        <v>-77230.540000000037</v>
      </c>
      <c r="AL117" s="118">
        <f>Y117-M117</f>
        <v>450639.30000000005</v>
      </c>
      <c r="AM117" s="118">
        <f>Z117-N117</f>
        <v>761747.60000000009</v>
      </c>
      <c r="AN117" s="119"/>
      <c r="AO117" s="44">
        <f>IF(ISERROR(GETPIVOTDATA("VALUE",'CRS WK pvt'!$I$2,"DT_FILE",AO$8,"CD_CO",AO$6,"TRIM_CAT",TRIM(B117),"TRIM_LINE",A115))=TRUE,0,GETPIVOTDATA("VALUE",'CRS WK pvt'!$I$2,"DT_FILE",AO$8,"CD_CO",AO$6,"TRIM_CAT",TRIM(B117),"TRIM_LINE",A115))</f>
        <v>0</v>
      </c>
    </row>
    <row r="118" spans="1:41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117"/>
      <c r="AB118" s="44">
        <f>O118-C118</f>
        <v>-1848478.38</v>
      </c>
      <c r="AC118" s="118">
        <f>P118-D118</f>
        <v>-71600.730000000447</v>
      </c>
      <c r="AD118" s="118">
        <f>Q118-E118</f>
        <v>174792.74000000022</v>
      </c>
      <c r="AE118" s="118">
        <f>R118-F118</f>
        <v>-330394.68000000017</v>
      </c>
      <c r="AF118" s="118">
        <f>S118-G118</f>
        <v>-224466.40999999992</v>
      </c>
      <c r="AG118" s="118">
        <f>T118-H118</f>
        <v>-325014.17000000004</v>
      </c>
      <c r="AH118" s="118">
        <f>U118-I118</f>
        <v>-98250.060000000056</v>
      </c>
      <c r="AI118" s="118">
        <f>V118-J118</f>
        <v>-358266.43999999994</v>
      </c>
      <c r="AJ118" s="118">
        <f>W118-K118</f>
        <v>-225127.97999999998</v>
      </c>
      <c r="AK118" s="118">
        <f>X118-L118</f>
        <v>-4603638.2</v>
      </c>
      <c r="AL118" s="118">
        <f>Y118-M118</f>
        <v>249223.51999999955</v>
      </c>
      <c r="AM118" s="118">
        <f>Z118-N118</f>
        <v>1038981.5199999996</v>
      </c>
      <c r="AN118" s="119"/>
      <c r="AO118" s="44">
        <f>IF(ISERROR(GETPIVOTDATA("VALUE",'CRS WK pvt'!$I$2,"DT_FILE",AO$8,"CD_CO",AO$6,"TRIM_CAT",TRIM(B118),"TRIM_LINE",A115))=TRUE,0,GETPIVOTDATA("VALUE",'CRS WK pvt'!$I$2,"DT_FILE",AO$8,"CD_CO",AO$6,"TRIM_CAT",TRIM(B118),"TRIM_LINE",A115))</f>
        <v>0</v>
      </c>
    </row>
    <row r="119" spans="1:41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117"/>
      <c r="AB119" s="44">
        <f>O119-C119</f>
        <v>-4535882.1100000003</v>
      </c>
      <c r="AC119" s="118">
        <f>P119-D119</f>
        <v>-289784.32000000007</v>
      </c>
      <c r="AD119" s="118">
        <f>Q119-E119</f>
        <v>-19811.850000000093</v>
      </c>
      <c r="AE119" s="118">
        <f>R119-F119</f>
        <v>-817803.28000000014</v>
      </c>
      <c r="AF119" s="118">
        <f>S119-G119</f>
        <v>-234554.09999999998</v>
      </c>
      <c r="AG119" s="118">
        <f>T119-H119</f>
        <v>-195812.9</v>
      </c>
      <c r="AH119" s="118">
        <f>U119-I119</f>
        <v>-81678.859999999986</v>
      </c>
      <c r="AI119" s="118">
        <f>V119-J119</f>
        <v>-10980.479999999981</v>
      </c>
      <c r="AJ119" s="118">
        <f>W119-K119</f>
        <v>-196202.57999999996</v>
      </c>
      <c r="AK119" s="118">
        <f>X119-L119</f>
        <v>-435673.46999999974</v>
      </c>
      <c r="AL119" s="118">
        <f>Y119-M119</f>
        <v>-155380</v>
      </c>
      <c r="AM119" s="118">
        <f>Z119-N119</f>
        <v>235200.41000000015</v>
      </c>
      <c r="AN119" s="119"/>
      <c r="AO119" s="44">
        <f>IF(ISERROR(GETPIVOTDATA("VALUE",'CRS WK pvt'!$I$2,"DT_FILE",AO$8,"CD_CO",AO$6,"TRIM_CAT",TRIM(B119),"TRIM_LINE",A115))=TRUE,0,GETPIVOTDATA("VALUE",'CRS WK pvt'!$I$2,"DT_FILE",AO$8,"CD_CO",AO$6,"TRIM_CAT",TRIM(B119),"TRIM_LINE",A115))</f>
        <v>0</v>
      </c>
    </row>
    <row r="120" spans="1:41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117"/>
      <c r="AB120" s="44">
        <f>O120-C120</f>
        <v>-2209954.2000000002</v>
      </c>
      <c r="AC120" s="118">
        <f>P120-D120</f>
        <v>-450117.73</v>
      </c>
      <c r="AD120" s="118">
        <f>Q120-E120</f>
        <v>6512.1100000001024</v>
      </c>
      <c r="AE120" s="118">
        <f>R120-F120</f>
        <v>-258092.02000000002</v>
      </c>
      <c r="AF120" s="118">
        <f>S120-G120</f>
        <v>-50701.579999999958</v>
      </c>
      <c r="AG120" s="118">
        <f>T120-H120</f>
        <v>-200825.8899999999</v>
      </c>
      <c r="AH120" s="118">
        <f>U120-I120</f>
        <v>-28912.590000000084</v>
      </c>
      <c r="AI120" s="118">
        <f>V120-J120</f>
        <v>-284631</v>
      </c>
      <c r="AJ120" s="118">
        <f>W120-K120</f>
        <v>-33200.030000000028</v>
      </c>
      <c r="AK120" s="118">
        <f>X120-L120</f>
        <v>-314143.79000000004</v>
      </c>
      <c r="AL120" s="118">
        <f>Y120-M120</f>
        <v>20244.449999999953</v>
      </c>
      <c r="AM120" s="118">
        <f>Z120-N120</f>
        <v>132052.97999999998</v>
      </c>
      <c r="AN120" s="119"/>
      <c r="AO120" s="44">
        <f>IF(ISERROR(GETPIVOTDATA("VALUE",'CRS WK pvt'!$I$2,"DT_FILE",AO$8,"CD_CO",AO$6,"TRIM_CAT",TRIM(B120),"TRIM_LINE",A115))=TRUE,0,GETPIVOTDATA("VALUE",'CRS WK pvt'!$I$2,"DT_FILE",AO$8,"CD_CO",AO$6,"TRIM_CAT",TRIM(B120),"TRIM_LINE",A115))</f>
        <v>0</v>
      </c>
    </row>
    <row r="121" spans="1:41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O128" si="65">SUM(D116:D120)</f>
        <v>30829642.719999999</v>
      </c>
      <c r="E121" s="154">
        <f t="shared" si="65"/>
        <v>18995575.689999998</v>
      </c>
      <c r="F121" s="154">
        <f t="shared" si="65"/>
        <v>11683573.01</v>
      </c>
      <c r="G121" s="154">
        <f t="shared" si="65"/>
        <v>8352256.5</v>
      </c>
      <c r="H121" s="154">
        <f t="shared" si="65"/>
        <v>7634014.1100000003</v>
      </c>
      <c r="I121" s="154">
        <f t="shared" si="65"/>
        <v>7640611.4500000002</v>
      </c>
      <c r="J121" s="154">
        <f t="shared" si="65"/>
        <v>10418189.810000001</v>
      </c>
      <c r="K121" s="154">
        <f t="shared" si="65"/>
        <v>16998924.130000003</v>
      </c>
      <c r="L121" s="154">
        <f t="shared" si="65"/>
        <v>42605280.620000005</v>
      </c>
      <c r="M121" s="154">
        <f t="shared" si="65"/>
        <v>45994176.099999994</v>
      </c>
      <c r="N121" s="156">
        <f t="shared" si="65"/>
        <v>40969149.330000006</v>
      </c>
      <c r="O121" s="153">
        <f t="shared" si="65"/>
        <v>36463990.980000004</v>
      </c>
      <c r="P121" s="154">
        <f t="shared" si="65"/>
        <v>31650184.969999995</v>
      </c>
      <c r="Q121" s="160">
        <f t="shared" si="65"/>
        <v>21735266.59</v>
      </c>
      <c r="R121" s="160">
        <f t="shared" si="65"/>
        <v>10170587.66</v>
      </c>
      <c r="S121" s="160">
        <f t="shared" si="65"/>
        <v>7930429.5600000005</v>
      </c>
      <c r="T121" s="160">
        <f t="shared" si="65"/>
        <v>6440438.6399999987</v>
      </c>
      <c r="U121" s="160">
        <f t="shared" si="65"/>
        <v>7470620.7799999993</v>
      </c>
      <c r="V121" s="160">
        <f t="shared" si="65"/>
        <v>8758047</v>
      </c>
      <c r="W121" s="160">
        <f t="shared" si="65"/>
        <v>15699345.270000001</v>
      </c>
      <c r="X121" s="160">
        <f t="shared" si="65"/>
        <v>33910784.680000007</v>
      </c>
      <c r="Y121" s="160">
        <v>48331801</v>
      </c>
      <c r="Z121" s="295">
        <v>50462181</v>
      </c>
      <c r="AA121" s="156"/>
      <c r="AB121" s="155">
        <f t="shared" si="58"/>
        <v>-14060894.390000001</v>
      </c>
      <c r="AC121" s="157">
        <f t="shared" ref="AC121:AE121" si="66">SUM(AC116:AC120)</f>
        <v>820542.2499999986</v>
      </c>
      <c r="AD121" s="157">
        <f t="shared" si="66"/>
        <v>2739690.9000000004</v>
      </c>
      <c r="AE121" s="157">
        <f t="shared" si="66"/>
        <v>-1512985.3500000003</v>
      </c>
      <c r="AF121" s="157">
        <f t="shared" ref="AF121:AG121" si="67">SUM(AF116:AF120)</f>
        <v>-421826.93999999989</v>
      </c>
      <c r="AG121" s="157">
        <f t="shared" si="67"/>
        <v>-1193575.4700000002</v>
      </c>
      <c r="AH121" s="157">
        <f t="shared" ref="AH121:AI121" si="68">SUM(AH116:AH120)</f>
        <v>-169990.67000000033</v>
      </c>
      <c r="AI121" s="157">
        <f t="shared" si="68"/>
        <v>-1660142.8099999998</v>
      </c>
      <c r="AJ121" s="157">
        <f t="shared" ref="AJ121:AK121" si="69">SUM(AJ116:AJ120)</f>
        <v>-1299578.8599999996</v>
      </c>
      <c r="AK121" s="157">
        <f t="shared" si="69"/>
        <v>-8694495.9399999976</v>
      </c>
      <c r="AL121" s="157">
        <f t="shared" ref="AL121:AM121" si="70">SUM(AL116:AL120)</f>
        <v>2337624.8999999985</v>
      </c>
      <c r="AM121" s="157">
        <f t="shared" si="70"/>
        <v>9493031.6699999999</v>
      </c>
      <c r="AN121" s="158"/>
      <c r="AO121" s="155">
        <f t="shared" si="65"/>
        <v>0</v>
      </c>
    </row>
    <row r="122" spans="1:41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59"/>
      <c r="AB122" s="60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2"/>
      <c r="AO122" s="60"/>
    </row>
    <row r="123" spans="1:41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117"/>
      <c r="AB123" s="191">
        <f t="shared" ref="AB123:AB127" si="71">O123-C123</f>
        <v>270409.08999999997</v>
      </c>
      <c r="AC123" s="118">
        <f>P123-D123</f>
        <v>239057.22</v>
      </c>
      <c r="AD123" s="118">
        <f>Q123-E123</f>
        <v>158306.97</v>
      </c>
      <c r="AE123" s="118">
        <f>R123-F123</f>
        <v>68028.039999999994</v>
      </c>
      <c r="AF123" s="118">
        <f>S123-G123</f>
        <v>43528.88</v>
      </c>
      <c r="AG123" s="118">
        <f>T123-H123</f>
        <v>32893.46</v>
      </c>
      <c r="AH123" s="118">
        <f>U123-I123</f>
        <v>35030.49</v>
      </c>
      <c r="AI123" s="118">
        <f>V123-J123</f>
        <v>50497.32</v>
      </c>
      <c r="AJ123" s="118">
        <f>W123-K123</f>
        <v>101508.63</v>
      </c>
      <c r="AK123" s="118">
        <f>X123-L123</f>
        <v>167441.71999999997</v>
      </c>
      <c r="AL123" s="118">
        <f>Y123-M123</f>
        <v>253181.3</v>
      </c>
      <c r="AM123" s="118">
        <f>Z123-N123</f>
        <v>214347.59</v>
      </c>
      <c r="AN123" s="119"/>
      <c r="AO123" s="44">
        <f>IF(ISERROR(GETPIVOTDATA("VALUE",'CRS WK pvt'!$I$2,"DT_FILE",AO$8,"CD_CO",AO$6,"TRIM_CAT",TRIM(B123),"TRIM_LINE",A122))=TRUE,0,GETPIVOTDATA("VALUE",'CRS WK pvt'!$I$2,"DT_FILE",AO$8,"CD_CO",AO$6,"TRIM_CAT",TRIM(B123),"TRIM_LINE",A122))</f>
        <v>0</v>
      </c>
    </row>
    <row r="124" spans="1:41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117"/>
      <c r="AB124" s="191">
        <f t="shared" si="71"/>
        <v>32621.069999999996</v>
      </c>
      <c r="AC124" s="118">
        <f>P124-D124</f>
        <v>31549.909999999996</v>
      </c>
      <c r="AD124" s="118">
        <f>Q124-E124</f>
        <v>13720.76</v>
      </c>
      <c r="AE124" s="118">
        <f>R124-F124</f>
        <v>7328.43</v>
      </c>
      <c r="AF124" s="118">
        <f>S124-G124</f>
        <v>5202.01</v>
      </c>
      <c r="AG124" s="118">
        <f>T124-H124</f>
        <v>3858.6500000000005</v>
      </c>
      <c r="AH124" s="118">
        <f>U124-I124</f>
        <v>3385.2599999999998</v>
      </c>
      <c r="AI124" s="118">
        <f>V124-J124</f>
        <v>5381.52</v>
      </c>
      <c r="AJ124" s="118">
        <f>W124-K124</f>
        <v>11852.43</v>
      </c>
      <c r="AK124" s="118">
        <f>X124-L124</f>
        <v>15936.300000000001</v>
      </c>
      <c r="AL124" s="118">
        <f>Y124-M124</f>
        <v>26799.68</v>
      </c>
      <c r="AM124" s="118">
        <f>Z124-N124</f>
        <v>17649.439999999999</v>
      </c>
      <c r="AN124" s="119"/>
      <c r="AO124" s="44">
        <f>IF(ISERROR(GETPIVOTDATA("VALUE",'CRS WK pvt'!$I$2,"DT_FILE",AO$8,"CD_CO",AO$6,"TRIM_CAT",TRIM(B124),"TRIM_LINE",A122))=TRUE,0,GETPIVOTDATA("VALUE",'CRS WK pvt'!$I$2,"DT_FILE",AO$8,"CD_CO",AO$6,"TRIM_CAT",TRIM(B124),"TRIM_LINE",A122))</f>
        <v>0</v>
      </c>
    </row>
    <row r="125" spans="1:41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117"/>
      <c r="AB125" s="191">
        <f t="shared" si="71"/>
        <v>120031.18000000001</v>
      </c>
      <c r="AC125" s="118">
        <f>P125-D125</f>
        <v>98713.94</v>
      </c>
      <c r="AD125" s="118">
        <f>Q125-E125</f>
        <v>71388.179999999993</v>
      </c>
      <c r="AE125" s="118">
        <f>R125-F125</f>
        <v>38451.990000000005</v>
      </c>
      <c r="AF125" s="118">
        <f>S125-G125</f>
        <v>38126.89</v>
      </c>
      <c r="AG125" s="118">
        <f>T125-H125</f>
        <v>35723.14</v>
      </c>
      <c r="AH125" s="118">
        <f>U125-I125</f>
        <v>39530.06</v>
      </c>
      <c r="AI125" s="118">
        <f>V125-J125</f>
        <v>48607.06</v>
      </c>
      <c r="AJ125" s="118">
        <f>W125-K125</f>
        <v>74114.81</v>
      </c>
      <c r="AK125" s="118">
        <f>X125-L125</f>
        <v>126639.09</v>
      </c>
      <c r="AL125" s="118">
        <f>Y125-M125</f>
        <v>163016.4</v>
      </c>
      <c r="AM125" s="118">
        <f>Z125-N125</f>
        <v>142257.26</v>
      </c>
      <c r="AN125" s="119"/>
      <c r="AO125" s="44">
        <f>IF(ISERROR(GETPIVOTDATA("VALUE",'CRS WK pvt'!$I$2,"DT_FILE",AO$8,"CD_CO",AO$6,"TRIM_CAT",TRIM(B125),"TRIM_LINE",A122))=TRUE,0,GETPIVOTDATA("VALUE",'CRS WK pvt'!$I$2,"DT_FILE",AO$8,"CD_CO",AO$6,"TRIM_CAT",TRIM(B125),"TRIM_LINE",A122))</f>
        <v>0</v>
      </c>
    </row>
    <row r="126" spans="1:41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117"/>
      <c r="AB126" s="191">
        <f t="shared" si="71"/>
        <v>29221.05</v>
      </c>
      <c r="AC126" s="118">
        <f>P126-D126</f>
        <v>19844.400000000001</v>
      </c>
      <c r="AD126" s="118">
        <f>Q126-E126</f>
        <v>20247.05</v>
      </c>
      <c r="AE126" s="118">
        <f>R126-F126</f>
        <v>6481.69</v>
      </c>
      <c r="AF126" s="118">
        <f>S126-G126</f>
        <v>9477.19</v>
      </c>
      <c r="AG126" s="118">
        <f>T126-H126</f>
        <v>6791.9</v>
      </c>
      <c r="AH126" s="118">
        <f>U126-I126</f>
        <v>11704.4</v>
      </c>
      <c r="AI126" s="118">
        <f>V126-J126</f>
        <v>8020</v>
      </c>
      <c r="AJ126" s="118">
        <f>W126-K126</f>
        <v>25966.11</v>
      </c>
      <c r="AK126" s="118">
        <f>X126-L126</f>
        <v>45509.57</v>
      </c>
      <c r="AL126" s="118">
        <f>Y126-M126</f>
        <v>52133.95</v>
      </c>
      <c r="AM126" s="118">
        <f>Z126-N126</f>
        <v>92414.06</v>
      </c>
      <c r="AN126" s="119"/>
      <c r="AO126" s="44">
        <f>IF(ISERROR(GETPIVOTDATA("VALUE",'CRS WK pvt'!$I$2,"DT_FILE",AO$8,"CD_CO",AO$6,"TRIM_CAT",TRIM(B126),"TRIM_LINE",A122))=TRUE,0,GETPIVOTDATA("VALUE",'CRS WK pvt'!$I$2,"DT_FILE",AO$8,"CD_CO",AO$6,"TRIM_CAT",TRIM(B126),"TRIM_LINE",A122))</f>
        <v>0</v>
      </c>
    </row>
    <row r="127" spans="1:41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117"/>
      <c r="AB127" s="191">
        <f t="shared" si="71"/>
        <v>0</v>
      </c>
      <c r="AC127" s="118">
        <f>P127-D127</f>
        <v>0</v>
      </c>
      <c r="AD127" s="118">
        <f>Q127-E127</f>
        <v>0</v>
      </c>
      <c r="AE127" s="118">
        <f>R127-F127</f>
        <v>0</v>
      </c>
      <c r="AF127" s="118">
        <f>S127-G127</f>
        <v>0</v>
      </c>
      <c r="AG127" s="118">
        <f>T127-H127</f>
        <v>54.64</v>
      </c>
      <c r="AH127" s="118">
        <f>U127-I127</f>
        <v>545.88</v>
      </c>
      <c r="AI127" s="118">
        <f>V127-J127</f>
        <v>1366</v>
      </c>
      <c r="AJ127" s="118">
        <f>W127-K127</f>
        <v>6611.62</v>
      </c>
      <c r="AK127" s="118">
        <f>X127-L127</f>
        <v>11932.54</v>
      </c>
      <c r="AL127" s="118">
        <f>Y127-M127</f>
        <v>21871</v>
      </c>
      <c r="AM127" s="118">
        <f>Z127-N127</f>
        <v>23592</v>
      </c>
      <c r="AN127" s="119"/>
      <c r="AO127" s="44">
        <f>IF(ISERROR(GETPIVOTDATA("VALUE",'CRS WK pvt'!$I$2,"DT_FILE",AO$8,"CD_CO",AO$6,"TRIM_CAT",TRIM(B127),"TRIM_LINE",A122))=TRUE,0,GETPIVOTDATA("VALUE",'CRS WK pvt'!$I$2,"DT_FILE",AO$8,"CD_CO",AO$6,"TRIM_CAT",TRIM(B127),"TRIM_LINE",A122))</f>
        <v>0</v>
      </c>
    </row>
    <row r="128" spans="1:41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72">SUM(D123:D127)</f>
        <v>5544.02</v>
      </c>
      <c r="E128" s="154">
        <f t="shared" si="72"/>
        <v>3541.61</v>
      </c>
      <c r="F128" s="154">
        <f t="shared" si="72"/>
        <v>2628.84</v>
      </c>
      <c r="G128" s="154">
        <f t="shared" si="72"/>
        <v>1426.73</v>
      </c>
      <c r="H128" s="154">
        <f t="shared" si="72"/>
        <v>1351.3500000000001</v>
      </c>
      <c r="I128" s="154">
        <f t="shared" si="72"/>
        <v>2602</v>
      </c>
      <c r="J128" s="154">
        <f t="shared" si="72"/>
        <v>3114.1</v>
      </c>
      <c r="K128" s="154">
        <f t="shared" si="72"/>
        <v>9419.19</v>
      </c>
      <c r="L128" s="154">
        <f t="shared" si="72"/>
        <v>32561.680000000004</v>
      </c>
      <c r="M128" s="154">
        <f t="shared" si="72"/>
        <v>68785.67</v>
      </c>
      <c r="N128" s="156">
        <f t="shared" si="72"/>
        <v>153570.65</v>
      </c>
      <c r="O128" s="153">
        <f t="shared" si="72"/>
        <v>458730.15</v>
      </c>
      <c r="P128" s="154">
        <f t="shared" si="72"/>
        <v>394709.49000000005</v>
      </c>
      <c r="Q128" s="160">
        <f t="shared" si="72"/>
        <v>267204.57</v>
      </c>
      <c r="R128" s="160">
        <f t="shared" si="72"/>
        <v>122918.99</v>
      </c>
      <c r="S128" s="160">
        <f t="shared" si="72"/>
        <v>97761.700000000012</v>
      </c>
      <c r="T128" s="160">
        <f t="shared" si="72"/>
        <v>80673.14</v>
      </c>
      <c r="U128" s="160">
        <f t="shared" si="72"/>
        <v>92798.09</v>
      </c>
      <c r="V128" s="160">
        <f t="shared" si="72"/>
        <v>116986</v>
      </c>
      <c r="W128" s="160">
        <f t="shared" si="72"/>
        <v>229472.78999999998</v>
      </c>
      <c r="X128" s="160">
        <f t="shared" si="72"/>
        <v>400020.89999999997</v>
      </c>
      <c r="Y128" s="160">
        <v>585788</v>
      </c>
      <c r="Z128" s="295">
        <v>643831</v>
      </c>
      <c r="AA128" s="156"/>
      <c r="AB128" s="155">
        <f t="shared" ref="AB128:AB146" si="73">SUM(AB123:AB127)</f>
        <v>452282.38999999996</v>
      </c>
      <c r="AC128" s="157">
        <f t="shared" ref="AC128:AE128" si="74">SUM(AC123:AC127)</f>
        <v>389165.47000000003</v>
      </c>
      <c r="AD128" s="157">
        <f t="shared" si="74"/>
        <v>263662.96000000002</v>
      </c>
      <c r="AE128" s="157">
        <f t="shared" si="74"/>
        <v>120290.15000000001</v>
      </c>
      <c r="AF128" s="157">
        <f t="shared" ref="AF128:AG128" si="75">SUM(AF123:AF127)</f>
        <v>96334.97</v>
      </c>
      <c r="AG128" s="157">
        <f t="shared" si="75"/>
        <v>79321.789999999994</v>
      </c>
      <c r="AH128" s="157">
        <f t="shared" ref="AH128:AI128" si="76">SUM(AH123:AH127)</f>
        <v>90196.09</v>
      </c>
      <c r="AI128" s="157">
        <f t="shared" si="76"/>
        <v>113871.9</v>
      </c>
      <c r="AJ128" s="157">
        <f t="shared" ref="AJ128:AK128" si="77">SUM(AJ123:AJ127)</f>
        <v>220053.59999999998</v>
      </c>
      <c r="AK128" s="157">
        <f t="shared" si="77"/>
        <v>367459.22</v>
      </c>
      <c r="AL128" s="157">
        <f t="shared" ref="AL128:AM128" si="78">SUM(AL123:AL127)</f>
        <v>517002.33</v>
      </c>
      <c r="AM128" s="157">
        <f t="shared" si="78"/>
        <v>490260.35000000003</v>
      </c>
      <c r="AN128" s="158"/>
      <c r="AO128" s="155">
        <f t="shared" si="65"/>
        <v>0</v>
      </c>
    </row>
    <row r="129" spans="1:41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59"/>
      <c r="AB129" s="60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2"/>
      <c r="AO129" s="60"/>
    </row>
    <row r="130" spans="1:41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79">D116+D123</f>
        <v>20918769.620000001</v>
      </c>
      <c r="E130" s="116">
        <f t="shared" si="79"/>
        <v>12820560.579999998</v>
      </c>
      <c r="F130" s="116">
        <f t="shared" si="79"/>
        <v>7184646.3800000008</v>
      </c>
      <c r="G130" s="116">
        <f t="shared" si="79"/>
        <v>5414460.3300000001</v>
      </c>
      <c r="H130" s="116">
        <f t="shared" si="79"/>
        <v>4805277.2299999995</v>
      </c>
      <c r="I130" s="116">
        <f t="shared" si="79"/>
        <v>4995457.1100000003</v>
      </c>
      <c r="J130" s="116">
        <f t="shared" si="79"/>
        <v>6760753.1399999997</v>
      </c>
      <c r="K130" s="116">
        <f t="shared" si="79"/>
        <v>11659329.33</v>
      </c>
      <c r="L130" s="116">
        <f t="shared" si="79"/>
        <v>27116721.779999997</v>
      </c>
      <c r="M130" s="116">
        <f t="shared" si="79"/>
        <v>32224911.07</v>
      </c>
      <c r="N130" s="117">
        <f t="shared" si="79"/>
        <v>28612815.25</v>
      </c>
      <c r="O130" s="115">
        <f t="shared" si="79"/>
        <v>25912851.920000002</v>
      </c>
      <c r="P130" s="116">
        <f t="shared" si="79"/>
        <v>22838346.879999999</v>
      </c>
      <c r="Q130" s="116">
        <f t="shared" si="79"/>
        <v>15475656.799999999</v>
      </c>
      <c r="R130" s="116">
        <f t="shared" ref="R130:S130" si="80">R116+R123</f>
        <v>7187818.1700000009</v>
      </c>
      <c r="S130" s="116">
        <f t="shared" si="80"/>
        <v>5516209.1699999999</v>
      </c>
      <c r="T130" s="116">
        <f t="shared" ref="T130:U130" si="81">T116+T123</f>
        <v>4382922.0299999993</v>
      </c>
      <c r="U130" s="116">
        <f t="shared" si="81"/>
        <v>5066433.8999999994</v>
      </c>
      <c r="V130" s="116">
        <f t="shared" ref="V130:W130" si="82">V116+V123</f>
        <v>5848579</v>
      </c>
      <c r="W130" s="116">
        <f t="shared" si="82"/>
        <v>10866755.030000001</v>
      </c>
      <c r="X130" s="116">
        <f t="shared" ref="X130" si="83">X116+X123</f>
        <v>24020353.560000002</v>
      </c>
      <c r="Y130" s="116">
        <v>34250990</v>
      </c>
      <c r="Z130" s="236">
        <v>36152212</v>
      </c>
      <c r="AA130" s="117"/>
      <c r="AB130" s="44">
        <f>O130-C130</f>
        <v>-4794192.34</v>
      </c>
      <c r="AC130" s="118">
        <f>P130-D130</f>
        <v>1919577.2599999979</v>
      </c>
      <c r="AD130" s="118">
        <f>Q130-E130</f>
        <v>2655096.2200000007</v>
      </c>
      <c r="AE130" s="118">
        <f>R130-F130</f>
        <v>3171.7900000000373</v>
      </c>
      <c r="AF130" s="118">
        <f>S130-G130</f>
        <v>101748.83999999985</v>
      </c>
      <c r="AG130" s="118">
        <f>T130-H130</f>
        <v>-422355.20000000019</v>
      </c>
      <c r="AH130" s="118">
        <f>U130-I130</f>
        <v>70976.789999999106</v>
      </c>
      <c r="AI130" s="118">
        <f>V130-J130</f>
        <v>-912174.13999999966</v>
      </c>
      <c r="AJ130" s="118">
        <f>W130-K130</f>
        <v>-792574.29999999888</v>
      </c>
      <c r="AK130" s="118">
        <f>X130-L130</f>
        <v>-3096368.2199999951</v>
      </c>
      <c r="AL130" s="118">
        <f>Y130-M130</f>
        <v>2026078.9299999997</v>
      </c>
      <c r="AM130" s="118">
        <f>Z130-N130</f>
        <v>7539396.75</v>
      </c>
      <c r="AN130" s="119"/>
      <c r="AO130" s="76">
        <f t="shared" ref="AO130" si="84">AO116+AO123</f>
        <v>0</v>
      </c>
    </row>
    <row r="131" spans="1:41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117"/>
      <c r="AB131" s="44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9"/>
      <c r="AO131" s="76"/>
    </row>
    <row r="132" spans="1:41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f>AO132</f>
        <v>631837.66999999993</v>
      </c>
      <c r="AA132" s="117"/>
      <c r="AB132" s="44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9"/>
      <c r="AO132" s="76">
        <f>GETPIVOTDATA("VALUE",'CRS ESCO pvt'!$I$3,"DATE_FILE",$AO$8,"COMPANY",$AO$6,"TRIM_CAT","Resdiential-ESCO","TRIM_LINE",11)+GETPIVOTDATA("VALUE",'CRS ESCO pvt'!$I$3,"DATE_FILE",$AO$8,"COMPANY",$AO$6,"TRIM_CAT","Resdiential-ESCO","TRIM_LINE",12)</f>
        <v>631837.66999999993</v>
      </c>
    </row>
    <row r="133" spans="1:41" s="47" customFormat="1" x14ac:dyDescent="0.35">
      <c r="A133" s="171"/>
      <c r="B133" s="48" t="s">
        <v>38</v>
      </c>
      <c r="C133" s="115">
        <f t="shared" ref="C133:P133" si="85">C117+C124</f>
        <v>2064798.0999999999</v>
      </c>
      <c r="D133" s="116">
        <f t="shared" si="85"/>
        <v>1681719.2000000002</v>
      </c>
      <c r="E133" s="116">
        <f t="shared" si="85"/>
        <v>841091.67</v>
      </c>
      <c r="F133" s="116">
        <f t="shared" si="85"/>
        <v>524961.82999999996</v>
      </c>
      <c r="G133" s="116">
        <f t="shared" si="85"/>
        <v>339897.84</v>
      </c>
      <c r="H133" s="116">
        <f t="shared" si="85"/>
        <v>285638.28999999998</v>
      </c>
      <c r="I133" s="116">
        <f t="shared" si="85"/>
        <v>299466.99</v>
      </c>
      <c r="J133" s="116">
        <f t="shared" si="85"/>
        <v>408495.91</v>
      </c>
      <c r="K133" s="116">
        <f t="shared" si="85"/>
        <v>732007.59</v>
      </c>
      <c r="L133" s="116">
        <f t="shared" si="85"/>
        <v>1974673.06</v>
      </c>
      <c r="M133" s="116">
        <f t="shared" si="85"/>
        <v>2092179.02</v>
      </c>
      <c r="N133" s="117">
        <f t="shared" si="85"/>
        <v>1922755.96</v>
      </c>
      <c r="O133" s="115">
        <f t="shared" si="85"/>
        <v>1695440.9</v>
      </c>
      <c r="P133" s="116">
        <f t="shared" si="85"/>
        <v>1664794.1</v>
      </c>
      <c r="Q133" s="116">
        <f>Q117+Q124</f>
        <v>936221.08000000007</v>
      </c>
      <c r="R133" s="116">
        <f t="shared" ref="R133:S133" si="86">R117+R124</f>
        <v>490451.13999999996</v>
      </c>
      <c r="S133" s="116">
        <f t="shared" si="86"/>
        <v>374775.03999999998</v>
      </c>
      <c r="T133" s="116">
        <f t="shared" ref="T133:U133" si="87">T117+T124</f>
        <v>272823.09000000003</v>
      </c>
      <c r="U133" s="116">
        <f t="shared" si="87"/>
        <v>305756.78999999998</v>
      </c>
      <c r="V133" s="116">
        <f t="shared" ref="V133:W133" si="88">V117+V124</f>
        <v>370284</v>
      </c>
      <c r="W133" s="116">
        <f t="shared" si="88"/>
        <v>792894.68</v>
      </c>
      <c r="X133" s="116">
        <f t="shared" ref="X133" si="89">X117+X124</f>
        <v>1913378.8199999998</v>
      </c>
      <c r="Y133" s="116">
        <v>2569618</v>
      </c>
      <c r="Z133" s="236">
        <v>2702153</v>
      </c>
      <c r="AA133" s="117"/>
      <c r="AB133" s="44">
        <f>O133-C133</f>
        <v>-369357.19999999995</v>
      </c>
      <c r="AC133" s="118">
        <f>P133-D133</f>
        <v>-16925.100000000093</v>
      </c>
      <c r="AD133" s="118">
        <f>Q133-E133</f>
        <v>95129.410000000033</v>
      </c>
      <c r="AE133" s="118">
        <f>R133-F133</f>
        <v>-34510.69</v>
      </c>
      <c r="AF133" s="118">
        <f>S133-G133</f>
        <v>34877.199999999953</v>
      </c>
      <c r="AG133" s="118">
        <f>T133-H133</f>
        <v>-12815.199999999953</v>
      </c>
      <c r="AH133" s="118">
        <f>U133-I133</f>
        <v>6289.7999999999884</v>
      </c>
      <c r="AI133" s="118">
        <f>V133-J133</f>
        <v>-38211.909999999974</v>
      </c>
      <c r="AJ133" s="118">
        <f>W133-K133</f>
        <v>60887.090000000084</v>
      </c>
      <c r="AK133" s="118">
        <f>X133-L133</f>
        <v>-61294.240000000224</v>
      </c>
      <c r="AL133" s="118">
        <f>Y133-M133</f>
        <v>477438.98</v>
      </c>
      <c r="AM133" s="118">
        <f>Z133-N133</f>
        <v>779397.04</v>
      </c>
      <c r="AN133" s="119"/>
      <c r="AO133" s="76">
        <f>AO117+AO124</f>
        <v>0</v>
      </c>
    </row>
    <row r="134" spans="1:41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117"/>
      <c r="AB134" s="44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9"/>
      <c r="AO134" s="76"/>
    </row>
    <row r="135" spans="1:41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f>AO135</f>
        <v>81766.38</v>
      </c>
      <c r="AA135" s="117"/>
      <c r="AB135" s="44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9"/>
      <c r="AO135" s="76">
        <f>GETPIVOTDATA("VALUE",'CRS ESCO pvt'!$I$3,"DATE_FILE",$AO$8,"COMPANY",$AO$6,"TRIM_CAT","Low Income Resdiential-ESCO","TRIM_LINE",11)+GETPIVOTDATA("VALUE",'CRS ESCO pvt'!$I$3,"DATE_FILE",$AO$8,"COMPANY",$AO$6,"TRIM_CAT","Low Income Resdiential-ESCO","TRIM_LINE",12)</f>
        <v>81766.38</v>
      </c>
    </row>
    <row r="136" spans="1:41" s="47" customFormat="1" x14ac:dyDescent="0.35">
      <c r="A136" s="171"/>
      <c r="B136" s="48" t="s">
        <v>39</v>
      </c>
      <c r="C136" s="115">
        <f t="shared" ref="C136:P136" si="90">C118+C125</f>
        <v>7158614.8300000001</v>
      </c>
      <c r="D136" s="116">
        <f t="shared" si="90"/>
        <v>4502597.99</v>
      </c>
      <c r="E136" s="116">
        <f t="shared" si="90"/>
        <v>2800234.8299999996</v>
      </c>
      <c r="F136" s="116">
        <f t="shared" si="90"/>
        <v>1544444.02</v>
      </c>
      <c r="G136" s="116">
        <f t="shared" si="90"/>
        <v>1250297.5999999999</v>
      </c>
      <c r="H136" s="116">
        <f t="shared" si="90"/>
        <v>1186601.49</v>
      </c>
      <c r="I136" s="116">
        <f t="shared" si="90"/>
        <v>1097488.6200000001</v>
      </c>
      <c r="J136" s="116">
        <f t="shared" si="90"/>
        <v>1538751.38</v>
      </c>
      <c r="K136" s="116">
        <f t="shared" si="90"/>
        <v>2426801.66</v>
      </c>
      <c r="L136" s="116">
        <f t="shared" si="90"/>
        <v>9489604.0899999999</v>
      </c>
      <c r="M136" s="116">
        <f t="shared" si="90"/>
        <v>7083826.0800000001</v>
      </c>
      <c r="N136" s="117">
        <f t="shared" si="90"/>
        <v>6435159.2200000007</v>
      </c>
      <c r="O136" s="115">
        <f t="shared" si="90"/>
        <v>5430167.6299999999</v>
      </c>
      <c r="P136" s="116">
        <f t="shared" si="90"/>
        <v>4529711.2</v>
      </c>
      <c r="Q136" s="116">
        <f>Q118+Q125</f>
        <v>3046415.75</v>
      </c>
      <c r="R136" s="116">
        <f t="shared" ref="R136:S136" si="91">R118+R125</f>
        <v>1252501.3299999998</v>
      </c>
      <c r="S136" s="116">
        <f t="shared" si="91"/>
        <v>1063958.08</v>
      </c>
      <c r="T136" s="116">
        <f t="shared" ref="T136:U136" si="92">T118+T125</f>
        <v>897310.46</v>
      </c>
      <c r="U136" s="116">
        <f t="shared" si="92"/>
        <v>1038768.62</v>
      </c>
      <c r="V136" s="116">
        <f t="shared" ref="V136:W136" si="93">V118+V125</f>
        <v>1229092</v>
      </c>
      <c r="W136" s="116">
        <f t="shared" si="93"/>
        <v>2275788.4899999998</v>
      </c>
      <c r="X136" s="116">
        <f t="shared" ref="X136" si="94">X118+X125</f>
        <v>5012604.9800000004</v>
      </c>
      <c r="Y136" s="116">
        <v>7496066</v>
      </c>
      <c r="Z136" s="236">
        <v>7616398</v>
      </c>
      <c r="AA136" s="117"/>
      <c r="AB136" s="44">
        <f>O136-C136</f>
        <v>-1728447.2000000002</v>
      </c>
      <c r="AC136" s="118">
        <f>P136-D136</f>
        <v>27113.209999999963</v>
      </c>
      <c r="AD136" s="118">
        <f>Q136-E136</f>
        <v>246180.92000000039</v>
      </c>
      <c r="AE136" s="118">
        <f>R136-F136</f>
        <v>-291942.69000000018</v>
      </c>
      <c r="AF136" s="118">
        <f>S136-G136</f>
        <v>-186339.51999999979</v>
      </c>
      <c r="AG136" s="118">
        <f>T136-H136</f>
        <v>-289291.03000000003</v>
      </c>
      <c r="AH136" s="118">
        <f>U136-I136</f>
        <v>-58720.000000000116</v>
      </c>
      <c r="AI136" s="118">
        <f>V136-J136</f>
        <v>-309659.37999999989</v>
      </c>
      <c r="AJ136" s="118">
        <f>W136-K136</f>
        <v>-151013.17000000039</v>
      </c>
      <c r="AK136" s="118">
        <f>X136-L136</f>
        <v>-4476999.1099999994</v>
      </c>
      <c r="AL136" s="118">
        <f>Y136-M136</f>
        <v>412239.91999999993</v>
      </c>
      <c r="AM136" s="118">
        <f>Z136-N136</f>
        <v>1181238.7799999993</v>
      </c>
      <c r="AN136" s="119"/>
      <c r="AO136" s="76">
        <f>AO118+AO125</f>
        <v>0</v>
      </c>
    </row>
    <row r="137" spans="1:41" s="47" customFormat="1" x14ac:dyDescent="0.35">
      <c r="A137" s="171"/>
      <c r="B137" s="48" t="s">
        <v>40</v>
      </c>
      <c r="C137" s="115">
        <f t="shared" ref="C137:Q137" si="95">C119+C126</f>
        <v>6838850.2800000003</v>
      </c>
      <c r="D137" s="116">
        <f t="shared" si="95"/>
        <v>2078460.05</v>
      </c>
      <c r="E137" s="116">
        <f t="shared" si="95"/>
        <v>1327294.81</v>
      </c>
      <c r="F137" s="116">
        <f t="shared" si="95"/>
        <v>1350865.6</v>
      </c>
      <c r="G137" s="116">
        <f t="shared" si="95"/>
        <v>566217.87</v>
      </c>
      <c r="H137" s="116">
        <f t="shared" si="95"/>
        <v>453421.5</v>
      </c>
      <c r="I137" s="116">
        <f t="shared" si="95"/>
        <v>426919.2</v>
      </c>
      <c r="J137" s="116">
        <f t="shared" si="95"/>
        <v>658308.48</v>
      </c>
      <c r="K137" s="116">
        <f t="shared" si="95"/>
        <v>1164826.24</v>
      </c>
      <c r="L137" s="116">
        <f t="shared" si="95"/>
        <v>2360744.09</v>
      </c>
      <c r="M137" s="116">
        <f t="shared" si="95"/>
        <v>2865707.05</v>
      </c>
      <c r="N137" s="117">
        <f t="shared" si="95"/>
        <v>2518075.5299999998</v>
      </c>
      <c r="O137" s="115">
        <f t="shared" si="95"/>
        <v>2332189.2199999997</v>
      </c>
      <c r="P137" s="116">
        <f t="shared" si="95"/>
        <v>1808520.13</v>
      </c>
      <c r="Q137" s="116">
        <f t="shared" si="95"/>
        <v>1327730.01</v>
      </c>
      <c r="R137" s="116">
        <f t="shared" ref="R137:S137" si="96">R119+R126</f>
        <v>539544.00999999989</v>
      </c>
      <c r="S137" s="116">
        <f t="shared" si="96"/>
        <v>341140.96</v>
      </c>
      <c r="T137" s="116">
        <f t="shared" ref="T137:U137" si="97">T119+T126</f>
        <v>264400.5</v>
      </c>
      <c r="U137" s="116">
        <f t="shared" si="97"/>
        <v>356944.74000000005</v>
      </c>
      <c r="V137" s="116">
        <f t="shared" ref="V137:W137" si="98">V119+V126</f>
        <v>655348</v>
      </c>
      <c r="W137" s="116">
        <f t="shared" si="98"/>
        <v>994589.77</v>
      </c>
      <c r="X137" s="116">
        <f t="shared" ref="X137" si="99">X119+X126</f>
        <v>1970580.1900000002</v>
      </c>
      <c r="Y137" s="116">
        <v>2762461</v>
      </c>
      <c r="Z137" s="236">
        <v>2845690</v>
      </c>
      <c r="AA137" s="117"/>
      <c r="AB137" s="44">
        <f>O137-C137</f>
        <v>-4506661.0600000005</v>
      </c>
      <c r="AC137" s="118">
        <f>P137-D137</f>
        <v>-269939.92000000016</v>
      </c>
      <c r="AD137" s="118">
        <f>Q137-E137</f>
        <v>435.19999999995343</v>
      </c>
      <c r="AE137" s="118">
        <f>R137-F137</f>
        <v>-811321.5900000002</v>
      </c>
      <c r="AF137" s="118">
        <f>S137-G137</f>
        <v>-225076.90999999997</v>
      </c>
      <c r="AG137" s="118">
        <f>T137-H137</f>
        <v>-189021</v>
      </c>
      <c r="AH137" s="118">
        <f>U137-I137</f>
        <v>-69974.459999999963</v>
      </c>
      <c r="AI137" s="118">
        <f>V137-J137</f>
        <v>-2960.4799999999814</v>
      </c>
      <c r="AJ137" s="118">
        <f>W137-K137</f>
        <v>-170236.46999999997</v>
      </c>
      <c r="AK137" s="118">
        <f>X137-L137</f>
        <v>-390163.89999999967</v>
      </c>
      <c r="AL137" s="118">
        <f>Y137-M137</f>
        <v>-103246.04999999981</v>
      </c>
      <c r="AM137" s="118">
        <f>Z137-N137</f>
        <v>327614.4700000002</v>
      </c>
      <c r="AN137" s="119"/>
      <c r="AO137" s="76">
        <f>AO119+AO126</f>
        <v>0</v>
      </c>
    </row>
    <row r="138" spans="1:41" s="47" customFormat="1" x14ac:dyDescent="0.35">
      <c r="A138" s="171"/>
      <c r="B138" s="48" t="s">
        <v>41</v>
      </c>
      <c r="C138" s="115">
        <f t="shared" ref="C138:Q138" si="100">C120+C127</f>
        <v>3762025.66</v>
      </c>
      <c r="D138" s="116">
        <f t="shared" si="100"/>
        <v>1653639.88</v>
      </c>
      <c r="E138" s="116">
        <f t="shared" si="100"/>
        <v>1209935.4099999999</v>
      </c>
      <c r="F138" s="116">
        <f t="shared" si="100"/>
        <v>1081284.02</v>
      </c>
      <c r="G138" s="116">
        <f t="shared" si="100"/>
        <v>782809.59</v>
      </c>
      <c r="H138" s="116">
        <f t="shared" si="100"/>
        <v>904426.95</v>
      </c>
      <c r="I138" s="116">
        <f t="shared" si="100"/>
        <v>823881.53</v>
      </c>
      <c r="J138" s="116">
        <f t="shared" si="100"/>
        <v>1054995</v>
      </c>
      <c r="K138" s="116">
        <f t="shared" si="100"/>
        <v>1025378.5</v>
      </c>
      <c r="L138" s="116">
        <f t="shared" si="100"/>
        <v>1696099.28</v>
      </c>
      <c r="M138" s="116">
        <f t="shared" si="100"/>
        <v>1796338.55</v>
      </c>
      <c r="N138" s="117">
        <f t="shared" si="100"/>
        <v>1633914.02</v>
      </c>
      <c r="O138" s="115">
        <f t="shared" si="100"/>
        <v>1552071.46</v>
      </c>
      <c r="P138" s="116">
        <f t="shared" si="100"/>
        <v>1203522.1499999999</v>
      </c>
      <c r="Q138" s="116">
        <f t="shared" si="100"/>
        <v>1216447.52</v>
      </c>
      <c r="R138" s="116">
        <f t="shared" ref="R138:S138" si="101">R120+R127</f>
        <v>823192</v>
      </c>
      <c r="S138" s="116">
        <f t="shared" si="101"/>
        <v>732108.01</v>
      </c>
      <c r="T138" s="116">
        <f t="shared" ref="T138:U138" si="102">T120+T127</f>
        <v>703655.70000000007</v>
      </c>
      <c r="U138" s="116">
        <f t="shared" si="102"/>
        <v>795514.82</v>
      </c>
      <c r="V138" s="116">
        <f t="shared" ref="V138:W138" si="103">V120+V127</f>
        <v>771730</v>
      </c>
      <c r="W138" s="116">
        <f t="shared" si="103"/>
        <v>998790.09</v>
      </c>
      <c r="X138" s="116">
        <f t="shared" ref="X138" si="104">X120+X127</f>
        <v>1393888.03</v>
      </c>
      <c r="Y138" s="116">
        <v>1838454</v>
      </c>
      <c r="Z138" s="236">
        <v>1789559</v>
      </c>
      <c r="AA138" s="117"/>
      <c r="AB138" s="44">
        <f>O138-C138</f>
        <v>-2209954.2000000002</v>
      </c>
      <c r="AC138" s="118">
        <f>P138-D138</f>
        <v>-450117.73</v>
      </c>
      <c r="AD138" s="118">
        <f>Q138-E138</f>
        <v>6512.1100000001024</v>
      </c>
      <c r="AE138" s="118">
        <f>R138-F138</f>
        <v>-258092.02000000002</v>
      </c>
      <c r="AF138" s="118">
        <f>S138-G138</f>
        <v>-50701.579999999958</v>
      </c>
      <c r="AG138" s="118">
        <f>T138-H138</f>
        <v>-200771.24999999988</v>
      </c>
      <c r="AH138" s="118">
        <f>U138-I138</f>
        <v>-28366.710000000079</v>
      </c>
      <c r="AI138" s="118">
        <f>V138-J138</f>
        <v>-283265</v>
      </c>
      <c r="AJ138" s="118">
        <f>W138-K138</f>
        <v>-26588.410000000033</v>
      </c>
      <c r="AK138" s="118">
        <f>X138-L138</f>
        <v>-302211.25</v>
      </c>
      <c r="AL138" s="118">
        <f>Y138-M138</f>
        <v>42115.449999999953</v>
      </c>
      <c r="AM138" s="118">
        <f>Z138-N138</f>
        <v>155644.97999999998</v>
      </c>
      <c r="AN138" s="119"/>
      <c r="AO138" s="76">
        <f>AO120+AO127</f>
        <v>0</v>
      </c>
    </row>
    <row r="139" spans="1:41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05">SUM(D130:D138)</f>
        <v>30835186.740000002</v>
      </c>
      <c r="E139" s="148">
        <f t="shared" si="105"/>
        <v>18999117.299999997</v>
      </c>
      <c r="F139" s="148">
        <f t="shared" si="105"/>
        <v>11686201.85</v>
      </c>
      <c r="G139" s="148">
        <f t="shared" si="105"/>
        <v>8353683.2299999995</v>
      </c>
      <c r="H139" s="148">
        <f t="shared" si="105"/>
        <v>7635365.46</v>
      </c>
      <c r="I139" s="148">
        <f t="shared" si="105"/>
        <v>7643213.4500000011</v>
      </c>
      <c r="J139" s="148">
        <f t="shared" si="105"/>
        <v>10421303.91</v>
      </c>
      <c r="K139" s="148">
        <f t="shared" si="105"/>
        <v>17008343.32</v>
      </c>
      <c r="L139" s="148">
        <f t="shared" si="105"/>
        <v>42637842.299999997</v>
      </c>
      <c r="M139" s="148">
        <f t="shared" si="105"/>
        <v>46062961.769999996</v>
      </c>
      <c r="N139" s="149">
        <f t="shared" si="105"/>
        <v>41122719.980000004</v>
      </c>
      <c r="O139" s="147">
        <f t="shared" si="105"/>
        <v>36922721.130000003</v>
      </c>
      <c r="P139" s="148">
        <f t="shared" si="105"/>
        <v>32044894.459999997</v>
      </c>
      <c r="Q139" s="148">
        <f t="shared" si="105"/>
        <v>22002471.16</v>
      </c>
      <c r="R139" s="148">
        <f t="shared" si="105"/>
        <v>10293506.65</v>
      </c>
      <c r="S139" s="148">
        <f t="shared" si="105"/>
        <v>8028191.2599999998</v>
      </c>
      <c r="T139" s="148">
        <f t="shared" si="105"/>
        <v>6521111.7799999993</v>
      </c>
      <c r="U139" s="148">
        <f t="shared" si="105"/>
        <v>7563418.8700000001</v>
      </c>
      <c r="V139" s="148">
        <f t="shared" ref="V139" si="106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v>48917589</v>
      </c>
      <c r="Z139" s="235">
        <v>51106012</v>
      </c>
      <c r="AA139" s="149"/>
      <c r="AB139" s="45">
        <f>SUM(AB130:AB138)</f>
        <v>-13608612</v>
      </c>
      <c r="AC139" s="150">
        <f t="shared" ref="AC139:AE139" si="107">SUM(AC130:AC138)</f>
        <v>1209707.7199999976</v>
      </c>
      <c r="AD139" s="150">
        <f t="shared" si="107"/>
        <v>3003353.8600000013</v>
      </c>
      <c r="AE139" s="150">
        <f t="shared" si="107"/>
        <v>-1392695.2000000004</v>
      </c>
      <c r="AF139" s="150">
        <f t="shared" ref="AF139:AG139" si="108">SUM(AF130:AF138)</f>
        <v>-325491.96999999991</v>
      </c>
      <c r="AG139" s="150">
        <f t="shared" si="108"/>
        <v>-1114253.6800000002</v>
      </c>
      <c r="AH139" s="150">
        <f t="shared" ref="AH139:AI139" si="109">SUM(AH130:AH138)</f>
        <v>-79794.580000001064</v>
      </c>
      <c r="AI139" s="150">
        <f t="shared" si="109"/>
        <v>-1546270.9099999995</v>
      </c>
      <c r="AJ139" s="150">
        <f t="shared" ref="AJ139:AK139" si="110">SUM(AJ130:AJ138)</f>
        <v>-1079525.2599999993</v>
      </c>
      <c r="AK139" s="150">
        <f t="shared" si="110"/>
        <v>-8327036.7199999942</v>
      </c>
      <c r="AL139" s="150">
        <f t="shared" ref="AL139:AM139" si="111">SUM(AL130:AL138)</f>
        <v>2854627.2299999995</v>
      </c>
      <c r="AM139" s="150">
        <f t="shared" si="111"/>
        <v>9983292.0200000014</v>
      </c>
      <c r="AN139" s="151"/>
      <c r="AO139" s="45">
        <f>SUM(AO130:AO138)</f>
        <v>713604.04999999993</v>
      </c>
    </row>
    <row r="140" spans="1:41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111"/>
      <c r="AB140" s="112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4"/>
      <c r="AO140" s="112"/>
    </row>
    <row r="141" spans="1:41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117"/>
      <c r="AB141" s="44">
        <f>O141-C141</f>
        <v>-2117707.5300000012</v>
      </c>
      <c r="AC141" s="118">
        <f>P141-D141</f>
        <v>-2567128.8599999994</v>
      </c>
      <c r="AD141" s="118">
        <f>Q141-E141</f>
        <v>118851.08999999985</v>
      </c>
      <c r="AE141" s="118">
        <f>R141-F141</f>
        <v>236527.93999999948</v>
      </c>
      <c r="AF141" s="118">
        <f>S141-G141</f>
        <v>-1021452.0700000003</v>
      </c>
      <c r="AG141" s="118">
        <f>T141-H141</f>
        <v>-687143.08999999892</v>
      </c>
      <c r="AH141" s="118">
        <f>U141-I141</f>
        <v>-152746.33000000007</v>
      </c>
      <c r="AI141" s="118">
        <f>V141-J141</f>
        <v>-820025.44999999925</v>
      </c>
      <c r="AJ141" s="118">
        <f>W141-K141</f>
        <v>173330.04000000097</v>
      </c>
      <c r="AK141" s="118">
        <f>X141-L141</f>
        <v>-1046751.1699999981</v>
      </c>
      <c r="AL141" s="118">
        <f>Y141-M141</f>
        <v>-2353202.7300000004</v>
      </c>
      <c r="AM141" s="118">
        <f>Z141-N141</f>
        <v>2847096.9499999993</v>
      </c>
      <c r="AN141" s="119"/>
      <c r="AO141" s="76">
        <f>IF(ISERROR(GETPIVOTDATA("VALUE",'CRS WK pvt'!$I$2,"DT_FILE",AO$8,"CD_CO",AO$6,"TRIM_CAT",TRIM(B141),"TRIM_LINE",A140))=TRUE,0,GETPIVOTDATA("VALUE",'CRS WK pvt'!$I$2,"DT_FILE",AO$8,"CD_CO",AO$6,"TRIM_CAT",TRIM(B141),"TRIM_LINE",A140))</f>
        <v>0</v>
      </c>
    </row>
    <row r="142" spans="1:41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117"/>
      <c r="AB142" s="44">
        <f>O142-C142</f>
        <v>-129494.08999999997</v>
      </c>
      <c r="AC142" s="118">
        <f>P142-D142</f>
        <v>-176732.70999999996</v>
      </c>
      <c r="AD142" s="118">
        <f>Q142-E142</f>
        <v>-30718.880000000005</v>
      </c>
      <c r="AE142" s="118">
        <f>R142-F142</f>
        <v>-141170.96000000008</v>
      </c>
      <c r="AF142" s="118">
        <f>S142-G142</f>
        <v>-38972.729999999981</v>
      </c>
      <c r="AG142" s="118">
        <f>T142-H142</f>
        <v>-68989.75</v>
      </c>
      <c r="AH142" s="118">
        <f>U142-I142</f>
        <v>-72465.37</v>
      </c>
      <c r="AI142" s="118">
        <f>V142-J142</f>
        <v>-83652.979999999981</v>
      </c>
      <c r="AJ142" s="118">
        <f>W142-K142</f>
        <v>-19451.909999999974</v>
      </c>
      <c r="AK142" s="118">
        <f>X142-L142</f>
        <v>125124.92000000004</v>
      </c>
      <c r="AL142" s="118">
        <f>Y142-M142</f>
        <v>-266703.40999999992</v>
      </c>
      <c r="AM142" s="118">
        <f>Z142-N142</f>
        <v>275006.88</v>
      </c>
      <c r="AN142" s="119"/>
      <c r="AO142" s="76">
        <f>IF(ISERROR(GETPIVOTDATA("VALUE",'CRS WK pvt'!$I$2,"DT_FILE",AO$8,"CD_CO",AO$6,"TRIM_CAT",TRIM(B142),"TRIM_LINE",A140))=TRUE,0,GETPIVOTDATA("VALUE",'CRS WK pvt'!$I$2,"DT_FILE",AO$8,"CD_CO",AO$6,"TRIM_CAT",TRIM(B142),"TRIM_LINE",A140))</f>
        <v>0</v>
      </c>
    </row>
    <row r="143" spans="1:41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117"/>
      <c r="AB143" s="44">
        <f>O143-C143</f>
        <v>-780418.98000000045</v>
      </c>
      <c r="AC143" s="118">
        <f>P143-D143</f>
        <v>-1967347.3599999994</v>
      </c>
      <c r="AD143" s="118">
        <f>Q143-E143</f>
        <v>-699329.7099999995</v>
      </c>
      <c r="AE143" s="118">
        <f>R143-F143</f>
        <v>263834.25999999978</v>
      </c>
      <c r="AF143" s="118">
        <f>S143-G143</f>
        <v>-255831.87000000011</v>
      </c>
      <c r="AG143" s="118">
        <f>T143-H143</f>
        <v>-371370.84000000008</v>
      </c>
      <c r="AH143" s="118">
        <f>U143-I143</f>
        <v>-159105.02000000002</v>
      </c>
      <c r="AI143" s="118">
        <f>V143-J143</f>
        <v>-451701.62999999989</v>
      </c>
      <c r="AJ143" s="118">
        <f>W143-K143</f>
        <v>-70217.280000000028</v>
      </c>
      <c r="AK143" s="118">
        <f>X143-L143</f>
        <v>-477384.98</v>
      </c>
      <c r="AL143" s="118">
        <f>Y143-M143</f>
        <v>-1970268.38</v>
      </c>
      <c r="AM143" s="118">
        <f>Z143-N143</f>
        <v>570280.26999999955</v>
      </c>
      <c r="AN143" s="119"/>
      <c r="AO143" s="76">
        <f>IF(ISERROR(GETPIVOTDATA("VALUE",'CRS WK pvt'!$I$2,"DT_FILE",AO$8,"CD_CO",AO$6,"TRIM_CAT",TRIM(B143),"TRIM_LINE",A140))=TRUE,0,GETPIVOTDATA("VALUE",'CRS WK pvt'!$I$2,"DT_FILE",AO$8,"CD_CO",AO$6,"TRIM_CAT",TRIM(B143),"TRIM_LINE",A140))</f>
        <v>0</v>
      </c>
    </row>
    <row r="144" spans="1:41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117"/>
      <c r="AB144" s="44">
        <f>O144-C144</f>
        <v>-141091.12000000011</v>
      </c>
      <c r="AC144" s="118">
        <f>P144-D144</f>
        <v>-1629753.5700000003</v>
      </c>
      <c r="AD144" s="118">
        <f>Q144-E144</f>
        <v>-714910.74999999977</v>
      </c>
      <c r="AE144" s="118">
        <f>R144-F144</f>
        <v>266228.90999999992</v>
      </c>
      <c r="AF144" s="118">
        <f>S144-G144</f>
        <v>-114927.03999999992</v>
      </c>
      <c r="AG144" s="118">
        <f>T144-H144</f>
        <v>-187684.55000000005</v>
      </c>
      <c r="AH144" s="118">
        <f>U144-I144</f>
        <v>-110355.95000000001</v>
      </c>
      <c r="AI144" s="118">
        <f>V144-J144</f>
        <v>-173515.45999999996</v>
      </c>
      <c r="AJ144" s="118">
        <f>W144-K144</f>
        <v>-110117.38999999996</v>
      </c>
      <c r="AK144" s="118">
        <f>X144-L144</f>
        <v>-39835.469999999972</v>
      </c>
      <c r="AL144" s="118">
        <f>Y144-M144</f>
        <v>-1103039.0699999998</v>
      </c>
      <c r="AM144" s="118">
        <f>Z144-N144</f>
        <v>91771.850000000093</v>
      </c>
      <c r="AN144" s="119"/>
      <c r="AO144" s="76">
        <f>IF(ISERROR(GETPIVOTDATA("VALUE",'CRS WK pvt'!$I$2,"DT_FILE",AO$8,"CD_CO",AO$6,"TRIM_CAT",TRIM(B144),"TRIM_LINE",A140))=TRUE,0,GETPIVOTDATA("VALUE",'CRS WK pvt'!$I$2,"DT_FILE",AO$8,"CD_CO",AO$6,"TRIM_CAT",TRIM(B144),"TRIM_LINE",A140))</f>
        <v>0</v>
      </c>
    </row>
    <row r="145" spans="1:41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117"/>
      <c r="AB145" s="44">
        <f>O145-C145</f>
        <v>-594788.07999999984</v>
      </c>
      <c r="AC145" s="118">
        <f>P145-D145</f>
        <v>-439557.99</v>
      </c>
      <c r="AD145" s="118">
        <f>Q145-E145</f>
        <v>-295731.34999999986</v>
      </c>
      <c r="AE145" s="118">
        <f>R145-F145</f>
        <v>64346.810000000056</v>
      </c>
      <c r="AF145" s="118">
        <f>S145-G145</f>
        <v>-121159.53999999992</v>
      </c>
      <c r="AG145" s="118">
        <f>T145-H145</f>
        <v>-7360.3100000000559</v>
      </c>
      <c r="AH145" s="118">
        <f>U145-I145</f>
        <v>-171547.30000000005</v>
      </c>
      <c r="AI145" s="118">
        <f>V145-J145</f>
        <v>-74931.030000000028</v>
      </c>
      <c r="AJ145" s="118">
        <f>W145-K145</f>
        <v>-47987.900000000023</v>
      </c>
      <c r="AK145" s="118">
        <f>X145-L145</f>
        <v>35876.350000000093</v>
      </c>
      <c r="AL145" s="118">
        <f>Y145-M145</f>
        <v>-212497.53000000003</v>
      </c>
      <c r="AM145" s="118">
        <f>Z145-N145</f>
        <v>121680.55000000005</v>
      </c>
      <c r="AN145" s="119"/>
      <c r="AO145" s="76">
        <f>IF(ISERROR(GETPIVOTDATA("VALUE",'CRS WK pvt'!$I$2,"DT_FILE",AO$8,"CD_CO",AO$6,"TRIM_CAT",TRIM(B145),"TRIM_LINE",A140))=TRUE,0,GETPIVOTDATA("VALUE",'CRS WK pvt'!$I$2,"DT_FILE",AO$8,"CD_CO",AO$6,"TRIM_CAT",TRIM(B145),"TRIM_LINE",A140))</f>
        <v>0</v>
      </c>
    </row>
    <row r="146" spans="1:41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O160" si="112">SUM(D141:D145)</f>
        <v>35676946.280000001</v>
      </c>
      <c r="E146" s="154">
        <f t="shared" si="112"/>
        <v>26904594.239999998</v>
      </c>
      <c r="F146" s="155">
        <f t="shared" si="112"/>
        <v>17655908.07</v>
      </c>
      <c r="G146" s="154">
        <f t="shared" si="112"/>
        <v>14405500.790000001</v>
      </c>
      <c r="H146" s="154">
        <f t="shared" si="112"/>
        <v>12223052.799999999</v>
      </c>
      <c r="I146" s="154">
        <f t="shared" si="112"/>
        <v>10927135.51</v>
      </c>
      <c r="J146" s="154">
        <f t="shared" si="112"/>
        <v>12109677.549999999</v>
      </c>
      <c r="K146" s="154">
        <f t="shared" si="112"/>
        <v>13215608.699999999</v>
      </c>
      <c r="L146" s="154">
        <f t="shared" si="112"/>
        <v>25112904.989999998</v>
      </c>
      <c r="M146" s="154">
        <f t="shared" si="112"/>
        <v>37386421.119999997</v>
      </c>
      <c r="N146" s="156">
        <f t="shared" si="112"/>
        <v>33795480.5</v>
      </c>
      <c r="O146" s="153">
        <f t="shared" si="112"/>
        <v>36528429.170000002</v>
      </c>
      <c r="P146" s="154">
        <f t="shared" si="112"/>
        <v>28896425.789999999</v>
      </c>
      <c r="Q146" s="154">
        <f t="shared" si="112"/>
        <v>25282754.639999997</v>
      </c>
      <c r="R146" s="154">
        <f t="shared" si="112"/>
        <v>18345675.029999997</v>
      </c>
      <c r="S146" s="154">
        <f t="shared" si="112"/>
        <v>12853157.540000003</v>
      </c>
      <c r="T146" s="154">
        <f t="shared" si="112"/>
        <v>10900504.259999998</v>
      </c>
      <c r="U146" s="154">
        <f t="shared" si="112"/>
        <v>10260915.539999999</v>
      </c>
      <c r="V146" s="154">
        <f t="shared" si="112"/>
        <v>10505851</v>
      </c>
      <c r="W146" s="154">
        <f t="shared" si="112"/>
        <v>13141164.260000002</v>
      </c>
      <c r="X146" s="154">
        <f t="shared" si="112"/>
        <v>23709934.640000004</v>
      </c>
      <c r="Y146" s="154">
        <v>31480710</v>
      </c>
      <c r="Z146" s="291">
        <v>37701317</v>
      </c>
      <c r="AA146" s="156"/>
      <c r="AB146" s="155">
        <f t="shared" si="73"/>
        <v>-3763499.8000000017</v>
      </c>
      <c r="AC146" s="157">
        <f t="shared" ref="AC146:AE146" si="113">SUM(AC141:AC145)</f>
        <v>-6780520.4899999993</v>
      </c>
      <c r="AD146" s="157">
        <f t="shared" si="113"/>
        <v>-1621839.5999999994</v>
      </c>
      <c r="AE146" s="157">
        <f t="shared" si="113"/>
        <v>689766.95999999915</v>
      </c>
      <c r="AF146" s="157">
        <f t="shared" ref="AF146:AG146" si="114">SUM(AF141:AF145)</f>
        <v>-1552343.2500000005</v>
      </c>
      <c r="AG146" s="157">
        <f t="shared" si="114"/>
        <v>-1322548.5399999991</v>
      </c>
      <c r="AH146" s="157">
        <f t="shared" ref="AH146:AI146" si="115">SUM(AH141:AH145)</f>
        <v>-666219.9700000002</v>
      </c>
      <c r="AI146" s="157">
        <f t="shared" si="115"/>
        <v>-1603826.5499999991</v>
      </c>
      <c r="AJ146" s="157">
        <f t="shared" ref="AJ146:AK146" si="116">SUM(AJ141:AJ145)</f>
        <v>-74444.439999999013</v>
      </c>
      <c r="AK146" s="157">
        <f t="shared" si="116"/>
        <v>-1402970.349999998</v>
      </c>
      <c r="AL146" s="157">
        <f t="shared" ref="AL146:AM146" si="117">SUM(AL141:AL145)</f>
        <v>-5905711.1200000001</v>
      </c>
      <c r="AM146" s="157">
        <f t="shared" si="117"/>
        <v>3905836.4999999991</v>
      </c>
      <c r="AN146" s="158"/>
      <c r="AO146" s="55">
        <f t="shared" si="112"/>
        <v>0</v>
      </c>
    </row>
    <row r="147" spans="1:41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105"/>
      <c r="AB147" s="106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8"/>
      <c r="AO147" s="106"/>
    </row>
    <row r="148" spans="1:41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123"/>
      <c r="AB148" s="43">
        <f>O148-C148</f>
        <v>16593</v>
      </c>
      <c r="AC148" s="124">
        <f>P148-D148</f>
        <v>6399</v>
      </c>
      <c r="AD148" s="124">
        <f>Q148-E148</f>
        <v>4529</v>
      </c>
      <c r="AE148" s="124">
        <f>R148-F148</f>
        <v>18826</v>
      </c>
      <c r="AF148" s="124">
        <f>S148-G148</f>
        <v>4588</v>
      </c>
      <c r="AG148" s="124">
        <f>T148-H148</f>
        <v>7652</v>
      </c>
      <c r="AH148" s="124">
        <f>U148-I148</f>
        <v>11683</v>
      </c>
      <c r="AI148" s="124">
        <f>V148-J148</f>
        <v>-10438</v>
      </c>
      <c r="AJ148" s="124">
        <f>W148-K148</f>
        <v>7645</v>
      </c>
      <c r="AK148" s="124">
        <f>X148-L148</f>
        <v>4156</v>
      </c>
      <c r="AL148" s="124">
        <f>Y148-M148</f>
        <v>-18357</v>
      </c>
      <c r="AM148" s="124">
        <f>Z148-N148</f>
        <v>2446</v>
      </c>
      <c r="AN148" s="125"/>
      <c r="AO148" s="76">
        <f>IF(ISERROR(GETPIVOTDATA("VALUE",'CRS WK pvt'!$I$2,"DT_FILE",AO$8,"CD_CO",AO$6,"TRIM_CAT",TRIM(B148),"TRIM_LINE",A147))=TRUE,0,GETPIVOTDATA("VALUE",'CRS WK pvt'!$I$2,"DT_FILE",AO$8,"CD_CO",AO$6,"TRIM_CAT",TRIM(B148),"TRIM_LINE",A147))</f>
        <v>0</v>
      </c>
    </row>
    <row r="149" spans="1:41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123"/>
      <c r="AB149" s="43">
        <f>O149-C149</f>
        <v>62</v>
      </c>
      <c r="AC149" s="124">
        <f>P149-D149</f>
        <v>370</v>
      </c>
      <c r="AD149" s="124">
        <f>Q149-E149</f>
        <v>299</v>
      </c>
      <c r="AE149" s="124">
        <f>R149-F149</f>
        <v>-405</v>
      </c>
      <c r="AF149" s="124">
        <f>S149-G149</f>
        <v>250</v>
      </c>
      <c r="AG149" s="124">
        <f>T149-H149</f>
        <v>131</v>
      </c>
      <c r="AH149" s="124">
        <f>U149-I149</f>
        <v>371</v>
      </c>
      <c r="AI149" s="124">
        <f>V149-J149</f>
        <v>-292</v>
      </c>
      <c r="AJ149" s="124">
        <f>W149-K149</f>
        <v>490</v>
      </c>
      <c r="AK149" s="124">
        <f>X149-L149</f>
        <v>1542</v>
      </c>
      <c r="AL149" s="124">
        <f>Y149-M149</f>
        <v>-902</v>
      </c>
      <c r="AM149" s="124">
        <f>Z149-N149</f>
        <v>1728</v>
      </c>
      <c r="AN149" s="125"/>
      <c r="AO149" s="76">
        <f>IF(ISERROR(GETPIVOTDATA("VALUE",'CRS WK pvt'!$I$2,"DT_FILE",AO$8,"CD_CO",AO$6,"TRIM_CAT",TRIM(B149),"TRIM_LINE",A147))=TRUE,0,GETPIVOTDATA("VALUE",'CRS WK pvt'!$I$2,"DT_FILE",AO$8,"CD_CO",AO$6,"TRIM_CAT",TRIM(B149),"TRIM_LINE",A147))</f>
        <v>0</v>
      </c>
    </row>
    <row r="150" spans="1:41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123"/>
      <c r="AB150" s="43">
        <f>O150-C150</f>
        <v>1899</v>
      </c>
      <c r="AC150" s="124">
        <f>P150-D150</f>
        <v>-1353</v>
      </c>
      <c r="AD150" s="124">
        <f>Q150-E150</f>
        <v>-1743</v>
      </c>
      <c r="AE150" s="124">
        <f>R150-F150</f>
        <v>2047</v>
      </c>
      <c r="AF150" s="124">
        <f>S150-G150</f>
        <v>1373</v>
      </c>
      <c r="AG150" s="124">
        <f>T150-H150</f>
        <v>-187</v>
      </c>
      <c r="AH150" s="124">
        <f>U150-I150</f>
        <v>1865</v>
      </c>
      <c r="AI150" s="124">
        <f>V150-J150</f>
        <v>-1490</v>
      </c>
      <c r="AJ150" s="124">
        <f>W150-K150</f>
        <v>1253</v>
      </c>
      <c r="AK150" s="124">
        <f>X150-L150</f>
        <v>291</v>
      </c>
      <c r="AL150" s="124">
        <f>Y150-M150</f>
        <v>-3564</v>
      </c>
      <c r="AM150" s="124">
        <f>Z150-N150</f>
        <v>976</v>
      </c>
      <c r="AN150" s="125"/>
      <c r="AO150" s="76">
        <f>IF(ISERROR(GETPIVOTDATA("VALUE",'CRS WK pvt'!$I$2,"DT_FILE",AO$8,"CD_CO",AO$6,"TRIM_CAT",TRIM(B150),"TRIM_LINE",A147))=TRUE,0,GETPIVOTDATA("VALUE",'CRS WK pvt'!$I$2,"DT_FILE",AO$8,"CD_CO",AO$6,"TRIM_CAT",TRIM(B150),"TRIM_LINE",A147))</f>
        <v>0</v>
      </c>
    </row>
    <row r="151" spans="1:41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123"/>
      <c r="AB151" s="43">
        <f>O151-C151</f>
        <v>77</v>
      </c>
      <c r="AC151" s="124">
        <f>P151-D151</f>
        <v>-224</v>
      </c>
      <c r="AD151" s="124">
        <f>Q151-E151</f>
        <v>-155</v>
      </c>
      <c r="AE151" s="124">
        <f>R151-F151</f>
        <v>108</v>
      </c>
      <c r="AF151" s="124">
        <f>S151-G151</f>
        <v>68</v>
      </c>
      <c r="AG151" s="124">
        <f>T151-H151</f>
        <v>-141</v>
      </c>
      <c r="AH151" s="124">
        <f>U151-I151</f>
        <v>-23</v>
      </c>
      <c r="AI151" s="124">
        <f>V151-J151</f>
        <v>-166</v>
      </c>
      <c r="AJ151" s="124">
        <f>W151-K151</f>
        <v>-27</v>
      </c>
      <c r="AK151" s="124">
        <f>X151-L151</f>
        <v>-38</v>
      </c>
      <c r="AL151" s="124">
        <f>Y151-M151</f>
        <v>-256</v>
      </c>
      <c r="AM151" s="124">
        <f>Z151-N151</f>
        <v>-52</v>
      </c>
      <c r="AN151" s="125"/>
      <c r="AO151" s="76">
        <f>IF(ISERROR(GETPIVOTDATA("VALUE",'CRS WK pvt'!$I$2,"DT_FILE",AO$8,"CD_CO",AO$6,"TRIM_CAT",TRIM(B151),"TRIM_LINE",A147))=TRUE,0,GETPIVOTDATA("VALUE",'CRS WK pvt'!$I$2,"DT_FILE",AO$8,"CD_CO",AO$6,"TRIM_CAT",TRIM(B151),"TRIM_LINE",A147))</f>
        <v>0</v>
      </c>
    </row>
    <row r="152" spans="1:41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123"/>
      <c r="AB152" s="43">
        <f>O152-C152</f>
        <v>46</v>
      </c>
      <c r="AC152" s="124">
        <f>P152-D152</f>
        <v>-26</v>
      </c>
      <c r="AD152" s="124">
        <f>Q152-E152</f>
        <v>-5</v>
      </c>
      <c r="AE152" s="124">
        <f>R152-F152</f>
        <v>35</v>
      </c>
      <c r="AF152" s="124">
        <f>S152-G152</f>
        <v>20</v>
      </c>
      <c r="AG152" s="124">
        <f>T152-H152</f>
        <v>-28</v>
      </c>
      <c r="AH152" s="124">
        <f>U152-I152</f>
        <v>17</v>
      </c>
      <c r="AI152" s="124">
        <f>V152-J152</f>
        <v>-27</v>
      </c>
      <c r="AJ152" s="124">
        <f>W152-K152</f>
        <v>31</v>
      </c>
      <c r="AK152" s="124">
        <f>X152-L152</f>
        <v>-5</v>
      </c>
      <c r="AL152" s="124">
        <f>Y152-M152</f>
        <v>-59</v>
      </c>
      <c r="AM152" s="124">
        <f>Z152-N152</f>
        <v>-13</v>
      </c>
      <c r="AN152" s="125"/>
      <c r="AO152" s="76">
        <f>IF(ISERROR(GETPIVOTDATA("VALUE",'CRS WK pvt'!$I$2,"DT_FILE",AO$8,"CD_CO",AO$6,"TRIM_CAT",TRIM(B152),"TRIM_LINE",A147))=TRUE,0,GETPIVOTDATA("VALUE",'CRS WK pvt'!$I$2,"DT_FILE",AO$8,"CD_CO",AO$6,"TRIM_CAT",TRIM(B152),"TRIM_LINE",A147))</f>
        <v>0</v>
      </c>
    </row>
    <row r="153" spans="1:41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B160" si="118">SUM(D148:D152)</f>
        <v>177188</v>
      </c>
      <c r="E153" s="82">
        <f t="shared" si="118"/>
        <v>180789</v>
      </c>
      <c r="F153" s="84">
        <f t="shared" si="118"/>
        <v>164395</v>
      </c>
      <c r="G153" s="82">
        <f t="shared" si="118"/>
        <v>173651</v>
      </c>
      <c r="H153" s="82">
        <f t="shared" si="118"/>
        <v>170591</v>
      </c>
      <c r="I153" s="82">
        <f t="shared" si="118"/>
        <v>163123</v>
      </c>
      <c r="J153" s="82">
        <f t="shared" si="118"/>
        <v>185201</v>
      </c>
      <c r="K153" s="82">
        <f t="shared" si="118"/>
        <v>161890</v>
      </c>
      <c r="L153" s="82">
        <f t="shared" si="118"/>
        <v>183335</v>
      </c>
      <c r="M153" s="82">
        <f t="shared" si="118"/>
        <v>192119</v>
      </c>
      <c r="N153" s="83">
        <f t="shared" si="118"/>
        <v>172412</v>
      </c>
      <c r="O153" s="81">
        <f t="shared" si="118"/>
        <v>191960</v>
      </c>
      <c r="P153" s="82">
        <f t="shared" si="118"/>
        <v>182354</v>
      </c>
      <c r="Q153" s="82">
        <f t="shared" si="118"/>
        <v>183714</v>
      </c>
      <c r="R153" s="82">
        <f t="shared" si="118"/>
        <v>185006</v>
      </c>
      <c r="S153" s="82">
        <f t="shared" si="118"/>
        <v>179950</v>
      </c>
      <c r="T153" s="82">
        <f t="shared" si="118"/>
        <v>178018</v>
      </c>
      <c r="U153" s="82">
        <f t="shared" si="118"/>
        <v>177036</v>
      </c>
      <c r="V153" s="82">
        <f t="shared" si="118"/>
        <v>172788</v>
      </c>
      <c r="W153" s="82">
        <f t="shared" si="118"/>
        <v>171282</v>
      </c>
      <c r="X153" s="82">
        <f t="shared" si="118"/>
        <v>189281</v>
      </c>
      <c r="Y153" s="82">
        <v>168981</v>
      </c>
      <c r="Z153" s="226">
        <v>177497</v>
      </c>
      <c r="AA153" s="83"/>
      <c r="AB153" s="84">
        <f t="shared" si="118"/>
        <v>18677</v>
      </c>
      <c r="AC153" s="85">
        <f t="shared" ref="AC153:AE153" si="119">SUM(AC148:AC152)</f>
        <v>5166</v>
      </c>
      <c r="AD153" s="85">
        <f t="shared" si="119"/>
        <v>2925</v>
      </c>
      <c r="AE153" s="85">
        <f t="shared" si="119"/>
        <v>20611</v>
      </c>
      <c r="AF153" s="85">
        <f t="shared" ref="AF153:AG153" si="120">SUM(AF148:AF152)</f>
        <v>6299</v>
      </c>
      <c r="AG153" s="85">
        <f t="shared" si="120"/>
        <v>7427</v>
      </c>
      <c r="AH153" s="85">
        <f t="shared" ref="AH153:AI153" si="121">SUM(AH148:AH152)</f>
        <v>13913</v>
      </c>
      <c r="AI153" s="85">
        <f t="shared" si="121"/>
        <v>-12413</v>
      </c>
      <c r="AJ153" s="85">
        <f t="shared" ref="AJ153:AK153" si="122">SUM(AJ148:AJ152)</f>
        <v>9392</v>
      </c>
      <c r="AK153" s="85">
        <f t="shared" si="122"/>
        <v>5946</v>
      </c>
      <c r="AL153" s="85">
        <f t="shared" ref="AL153:AM153" si="123">SUM(AL148:AL152)</f>
        <v>-23138</v>
      </c>
      <c r="AM153" s="85">
        <f t="shared" si="123"/>
        <v>5085</v>
      </c>
      <c r="AN153" s="86"/>
      <c r="AO153" s="84">
        <f t="shared" si="112"/>
        <v>0</v>
      </c>
    </row>
    <row r="154" spans="1:41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111"/>
      <c r="AB154" s="112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4"/>
      <c r="AO154" s="112"/>
    </row>
    <row r="155" spans="1:41" s="47" customFormat="1" x14ac:dyDescent="0.35">
      <c r="A155" s="171"/>
      <c r="B155" s="48" t="s">
        <v>37</v>
      </c>
      <c r="C155" s="115">
        <f t="shared" ref="C155:O155" si="124">C130-C141</f>
        <v>3997757</v>
      </c>
      <c r="D155" s="116">
        <f t="shared" si="124"/>
        <v>-2434959.6499999985</v>
      </c>
      <c r="E155" s="116">
        <f t="shared" si="124"/>
        <v>-4930005.0300000012</v>
      </c>
      <c r="F155" s="44">
        <f t="shared" si="124"/>
        <v>-5020871.6199999992</v>
      </c>
      <c r="G155" s="116">
        <f t="shared" si="124"/>
        <v>-4805479.1400000006</v>
      </c>
      <c r="H155" s="116">
        <f t="shared" si="124"/>
        <v>-4186185.1399999997</v>
      </c>
      <c r="I155" s="116">
        <f t="shared" si="124"/>
        <v>-3015624.38</v>
      </c>
      <c r="J155" s="116">
        <f t="shared" si="124"/>
        <v>-2116909.3099999996</v>
      </c>
      <c r="K155" s="116">
        <f t="shared" si="124"/>
        <v>1901879.3100000005</v>
      </c>
      <c r="L155" s="116">
        <f t="shared" si="124"/>
        <v>8254796.7199999988</v>
      </c>
      <c r="M155" s="116">
        <f t="shared" si="124"/>
        <v>7334101.3399999999</v>
      </c>
      <c r="N155" s="117">
        <f t="shared" si="124"/>
        <v>5089337.1999999993</v>
      </c>
      <c r="O155" s="115">
        <f t="shared" si="124"/>
        <v>1321272.1900000013</v>
      </c>
      <c r="P155" s="116">
        <f t="shared" ref="P155:R155" si="125">P130-P141</f>
        <v>2051746.4699999988</v>
      </c>
      <c r="Q155" s="116">
        <f t="shared" si="125"/>
        <v>-2393759.9000000004</v>
      </c>
      <c r="R155" s="116">
        <f t="shared" si="125"/>
        <v>-5254227.7699999986</v>
      </c>
      <c r="S155" s="116">
        <f t="shared" ref="S155:T155" si="126">S130-S141</f>
        <v>-3682278.2300000004</v>
      </c>
      <c r="T155" s="116">
        <f t="shared" si="126"/>
        <v>-3921397.2500000009</v>
      </c>
      <c r="U155" s="116">
        <f t="shared" ref="U155:V155" si="127">U130-U141</f>
        <v>-2791901.2600000007</v>
      </c>
      <c r="V155" s="116">
        <f t="shared" si="127"/>
        <v>-2209058</v>
      </c>
      <c r="W155" s="116">
        <f t="shared" ref="W155" si="128">W130-W141</f>
        <v>935974.97000000067</v>
      </c>
      <c r="X155" s="236">
        <v>9288416</v>
      </c>
      <c r="Y155" s="236">
        <v>11713383</v>
      </c>
      <c r="Z155" s="236">
        <v>9781637</v>
      </c>
      <c r="AA155" s="117"/>
      <c r="AB155" s="44">
        <f>O155-C155</f>
        <v>-2676484.8099999987</v>
      </c>
      <c r="AC155" s="118">
        <f>P155-D155</f>
        <v>4486706.1199999973</v>
      </c>
      <c r="AD155" s="118">
        <f>Q155-E155</f>
        <v>2536245.1300000008</v>
      </c>
      <c r="AE155" s="118">
        <f>R155-F155</f>
        <v>-233356.14999999944</v>
      </c>
      <c r="AF155" s="118">
        <f>S155-G155</f>
        <v>1123200.9100000001</v>
      </c>
      <c r="AG155" s="118">
        <f>T155-H155</f>
        <v>264787.88999999873</v>
      </c>
      <c r="AH155" s="118">
        <f>U155-I155</f>
        <v>223723.11999999918</v>
      </c>
      <c r="AI155" s="118">
        <f>V155-J155</f>
        <v>-92148.69000000041</v>
      </c>
      <c r="AJ155" s="118">
        <f>W155-K155</f>
        <v>-965904.33999999985</v>
      </c>
      <c r="AK155" s="118">
        <f>X155-L155</f>
        <v>1033619.2800000012</v>
      </c>
      <c r="AL155" s="118">
        <f>Y155-M155</f>
        <v>4379281.66</v>
      </c>
      <c r="AM155" s="118">
        <f>Z155-N155</f>
        <v>4692299.8000000007</v>
      </c>
      <c r="AN155" s="119"/>
      <c r="AO155" s="44">
        <f t="shared" ref="AO155" si="129">AO130-AO141</f>
        <v>0</v>
      </c>
    </row>
    <row r="156" spans="1:41" s="47" customFormat="1" x14ac:dyDescent="0.35">
      <c r="A156" s="171"/>
      <c r="B156" s="48" t="s">
        <v>38</v>
      </c>
      <c r="C156" s="115">
        <f t="shared" ref="C156:O156" si="130">C133-C142</f>
        <v>951788.86999999988</v>
      </c>
      <c r="D156" s="116">
        <f t="shared" si="130"/>
        <v>601979.45000000019</v>
      </c>
      <c r="E156" s="116">
        <f t="shared" si="130"/>
        <v>62038.300000000047</v>
      </c>
      <c r="F156" s="44">
        <f t="shared" si="130"/>
        <v>-197824.2300000001</v>
      </c>
      <c r="G156" s="116">
        <f t="shared" si="130"/>
        <v>-160788.20999999996</v>
      </c>
      <c r="H156" s="116">
        <f t="shared" si="130"/>
        <v>-139041.77000000002</v>
      </c>
      <c r="I156" s="116">
        <f t="shared" si="130"/>
        <v>-101430.63</v>
      </c>
      <c r="J156" s="116">
        <f t="shared" si="130"/>
        <v>3822.929999999993</v>
      </c>
      <c r="K156" s="116">
        <f t="shared" si="130"/>
        <v>351518.93</v>
      </c>
      <c r="L156" s="116">
        <f t="shared" si="130"/>
        <v>1439998.4500000002</v>
      </c>
      <c r="M156" s="116">
        <f t="shared" si="130"/>
        <v>727321.6100000001</v>
      </c>
      <c r="N156" s="117">
        <f t="shared" si="130"/>
        <v>911191.84</v>
      </c>
      <c r="O156" s="115">
        <f t="shared" si="130"/>
        <v>711925.75999999989</v>
      </c>
      <c r="P156" s="116">
        <f t="shared" ref="P156:R156" si="131">P133-P142</f>
        <v>761787.06</v>
      </c>
      <c r="Q156" s="116">
        <f t="shared" si="131"/>
        <v>187886.59000000008</v>
      </c>
      <c r="R156" s="116">
        <f t="shared" si="131"/>
        <v>-91163.960000000021</v>
      </c>
      <c r="S156" s="116">
        <f t="shared" ref="S156:T156" si="132">S133-S142</f>
        <v>-86938.280000000028</v>
      </c>
      <c r="T156" s="116">
        <f t="shared" si="132"/>
        <v>-82867.219999999972</v>
      </c>
      <c r="U156" s="116">
        <f t="shared" ref="U156:V156" si="133">U133-U142</f>
        <v>-22675.460000000021</v>
      </c>
      <c r="V156" s="116">
        <f t="shared" si="133"/>
        <v>49264</v>
      </c>
      <c r="W156" s="116">
        <f t="shared" ref="W156" si="134">W133-W142</f>
        <v>431857.93000000005</v>
      </c>
      <c r="X156" s="236">
        <v>1303764</v>
      </c>
      <c r="Y156" s="236">
        <v>1471464</v>
      </c>
      <c r="Z156" s="236">
        <v>1415582</v>
      </c>
      <c r="AA156" s="117"/>
      <c r="AB156" s="44">
        <f>O156-C156</f>
        <v>-239863.11</v>
      </c>
      <c r="AC156" s="118">
        <f>P156-D156</f>
        <v>159807.60999999987</v>
      </c>
      <c r="AD156" s="118">
        <f>Q156-E156</f>
        <v>125848.29000000004</v>
      </c>
      <c r="AE156" s="118">
        <f>R156-F156</f>
        <v>106660.27000000008</v>
      </c>
      <c r="AF156" s="118">
        <f>S156-G156</f>
        <v>73849.929999999935</v>
      </c>
      <c r="AG156" s="118">
        <f>T156-H156</f>
        <v>56174.550000000047</v>
      </c>
      <c r="AH156" s="118">
        <f>U156-I156</f>
        <v>78755.169999999984</v>
      </c>
      <c r="AI156" s="118">
        <f>V156-J156</f>
        <v>45441.070000000007</v>
      </c>
      <c r="AJ156" s="118">
        <f>W156-K156</f>
        <v>80339.000000000058</v>
      </c>
      <c r="AK156" s="118">
        <f>X156-L156</f>
        <v>-136234.45000000019</v>
      </c>
      <c r="AL156" s="118">
        <f>Y156-M156</f>
        <v>744142.3899999999</v>
      </c>
      <c r="AM156" s="118">
        <f>Z156-N156</f>
        <v>504390.16000000003</v>
      </c>
      <c r="AN156" s="119"/>
      <c r="AO156" s="44">
        <f t="shared" ref="AO156" si="135">AO133-AO142</f>
        <v>0</v>
      </c>
    </row>
    <row r="157" spans="1:41" s="47" customFormat="1" x14ac:dyDescent="0.35">
      <c r="A157" s="171"/>
      <c r="B157" s="48" t="s">
        <v>39</v>
      </c>
      <c r="C157" s="115">
        <f t="shared" ref="C157:O159" si="136">C136-C143</f>
        <v>-104302.54000000004</v>
      </c>
      <c r="D157" s="116">
        <f t="shared" si="136"/>
        <v>-1755182.2299999995</v>
      </c>
      <c r="E157" s="116">
        <f t="shared" si="136"/>
        <v>-1948767.94</v>
      </c>
      <c r="F157" s="44">
        <f t="shared" si="136"/>
        <v>-929437.5</v>
      </c>
      <c r="G157" s="116">
        <f t="shared" si="136"/>
        <v>-672581.00000000023</v>
      </c>
      <c r="H157" s="116">
        <f t="shared" si="136"/>
        <v>-346288.80000000005</v>
      </c>
      <c r="I157" s="116">
        <f t="shared" si="136"/>
        <v>-193194.93999999994</v>
      </c>
      <c r="J157" s="116">
        <f t="shared" si="136"/>
        <v>2512.75</v>
      </c>
      <c r="K157" s="116">
        <f t="shared" si="136"/>
        <v>838812.15000000014</v>
      </c>
      <c r="L157" s="116">
        <f t="shared" si="136"/>
        <v>6081024.6299999999</v>
      </c>
      <c r="M157" s="116">
        <f t="shared" si="136"/>
        <v>422265.70000000019</v>
      </c>
      <c r="N157" s="117">
        <f t="shared" si="136"/>
        <v>772946.49000000022</v>
      </c>
      <c r="O157" s="115">
        <f t="shared" si="136"/>
        <v>-1052330.7599999998</v>
      </c>
      <c r="P157" s="116">
        <f t="shared" ref="P157:R157" si="137">P136-P143</f>
        <v>239278.33999999985</v>
      </c>
      <c r="Q157" s="116">
        <f t="shared" si="137"/>
        <v>-1003257.31</v>
      </c>
      <c r="R157" s="116">
        <f t="shared" si="137"/>
        <v>-1485214.45</v>
      </c>
      <c r="S157" s="116">
        <f t="shared" ref="S157:T157" si="138">S136-S143</f>
        <v>-603088.64999999991</v>
      </c>
      <c r="T157" s="116">
        <f t="shared" si="138"/>
        <v>-264208.99</v>
      </c>
      <c r="U157" s="116">
        <f t="shared" ref="U157:V157" si="139">U136-U143</f>
        <v>-92809.920000000042</v>
      </c>
      <c r="V157" s="116">
        <f t="shared" si="139"/>
        <v>144555</v>
      </c>
      <c r="W157" s="116">
        <f t="shared" ref="W157" si="140">W136-W143</f>
        <v>758016.25999999978</v>
      </c>
      <c r="X157" s="236">
        <v>2097352</v>
      </c>
      <c r="Y157" s="236">
        <v>2804774</v>
      </c>
      <c r="Z157" s="236">
        <v>1383905</v>
      </c>
      <c r="AA157" s="117"/>
      <c r="AB157" s="44">
        <f>O157-C157</f>
        <v>-948028.21999999974</v>
      </c>
      <c r="AC157" s="118">
        <f>P157-D157</f>
        <v>1994460.5699999994</v>
      </c>
      <c r="AD157" s="118">
        <f>Q157-E157</f>
        <v>945510.62999999989</v>
      </c>
      <c r="AE157" s="118">
        <f>R157-F157</f>
        <v>-555776.94999999995</v>
      </c>
      <c r="AF157" s="118">
        <f>S157-G157</f>
        <v>69492.350000000326</v>
      </c>
      <c r="AG157" s="118">
        <f>T157-H157</f>
        <v>82079.810000000056</v>
      </c>
      <c r="AH157" s="118">
        <f>U157-I157</f>
        <v>100385.0199999999</v>
      </c>
      <c r="AI157" s="118">
        <f>V157-J157</f>
        <v>142042.25</v>
      </c>
      <c r="AJ157" s="118">
        <f>W157-K157</f>
        <v>-80795.890000000363</v>
      </c>
      <c r="AK157" s="118">
        <f>X157-L157</f>
        <v>-3983672.63</v>
      </c>
      <c r="AL157" s="118">
        <f>Y157-M157</f>
        <v>2382508.2999999998</v>
      </c>
      <c r="AM157" s="118">
        <f>Z157-N157</f>
        <v>610958.50999999978</v>
      </c>
      <c r="AN157" s="119"/>
      <c r="AO157" s="44">
        <f t="shared" ref="AO157" si="141">AO136-AO143</f>
        <v>0</v>
      </c>
    </row>
    <row r="158" spans="1:41" s="47" customFormat="1" x14ac:dyDescent="0.35">
      <c r="A158" s="171"/>
      <c r="B158" s="48" t="s">
        <v>40</v>
      </c>
      <c r="C158" s="115">
        <f t="shared" si="136"/>
        <v>3923158.24</v>
      </c>
      <c r="D158" s="116">
        <f t="shared" si="136"/>
        <v>-1167779.9200000002</v>
      </c>
      <c r="E158" s="116">
        <f t="shared" si="136"/>
        <v>-975526.29999999981</v>
      </c>
      <c r="F158" s="44">
        <f t="shared" si="136"/>
        <v>250532.12000000011</v>
      </c>
      <c r="G158" s="116">
        <f t="shared" si="136"/>
        <v>-215453.20999999996</v>
      </c>
      <c r="H158" s="116">
        <f t="shared" si="136"/>
        <v>-85049.060000000056</v>
      </c>
      <c r="I158" s="116">
        <f t="shared" si="136"/>
        <v>-2503.6300000000047</v>
      </c>
      <c r="J158" s="116">
        <f t="shared" si="136"/>
        <v>127940.02000000002</v>
      </c>
      <c r="K158" s="116">
        <f t="shared" si="136"/>
        <v>536781.77</v>
      </c>
      <c r="L158" s="116">
        <f t="shared" si="136"/>
        <v>1157722.43</v>
      </c>
      <c r="M158" s="116">
        <f t="shared" si="136"/>
        <v>27743.979999999981</v>
      </c>
      <c r="N158" s="117">
        <f t="shared" si="136"/>
        <v>292919.37999999989</v>
      </c>
      <c r="O158" s="115">
        <f t="shared" si="136"/>
        <v>-442411.70000000019</v>
      </c>
      <c r="P158" s="116">
        <f t="shared" ref="P158:R158" si="142">P137-P144</f>
        <v>192033.72999999998</v>
      </c>
      <c r="Q158" s="116">
        <f t="shared" si="142"/>
        <v>-260180.35000000009</v>
      </c>
      <c r="R158" s="116">
        <f t="shared" si="142"/>
        <v>-827018.38</v>
      </c>
      <c r="S158" s="116">
        <f t="shared" ref="S158:T158" si="143">S137-S144</f>
        <v>-325603.08</v>
      </c>
      <c r="T158" s="116">
        <f t="shared" si="143"/>
        <v>-86385.510000000009</v>
      </c>
      <c r="U158" s="116">
        <f t="shared" ref="U158:V158" si="144">U137-U144</f>
        <v>37877.860000000044</v>
      </c>
      <c r="V158" s="116">
        <f t="shared" si="144"/>
        <v>298495</v>
      </c>
      <c r="W158" s="116">
        <f t="shared" ref="W158" si="145">W137-W144</f>
        <v>476662.69</v>
      </c>
      <c r="X158" s="236">
        <v>910787</v>
      </c>
      <c r="Y158" s="236">
        <v>1027537</v>
      </c>
      <c r="Z158" s="236">
        <v>528762</v>
      </c>
      <c r="AA158" s="117"/>
      <c r="AB158" s="44">
        <f>O158-C158</f>
        <v>-4365569.9400000004</v>
      </c>
      <c r="AC158" s="118">
        <f>P158-D158</f>
        <v>1359813.6500000001</v>
      </c>
      <c r="AD158" s="118">
        <f>Q158-E158</f>
        <v>715345.94999999972</v>
      </c>
      <c r="AE158" s="118">
        <f>R158-F158</f>
        <v>-1077550.5</v>
      </c>
      <c r="AF158" s="118">
        <f>S158-G158</f>
        <v>-110149.87000000005</v>
      </c>
      <c r="AG158" s="118">
        <f>T158-H158</f>
        <v>-1336.4499999999534</v>
      </c>
      <c r="AH158" s="118">
        <f>U158-I158</f>
        <v>40381.490000000049</v>
      </c>
      <c r="AI158" s="118">
        <f>V158-J158</f>
        <v>170554.97999999998</v>
      </c>
      <c r="AJ158" s="118">
        <f>W158-K158</f>
        <v>-60119.080000000016</v>
      </c>
      <c r="AK158" s="118">
        <f>X158-L158</f>
        <v>-246935.42999999993</v>
      </c>
      <c r="AL158" s="118">
        <f>Y158-M158</f>
        <v>999793.02</v>
      </c>
      <c r="AM158" s="118">
        <f>Z158-N158</f>
        <v>235842.62000000011</v>
      </c>
      <c r="AN158" s="119"/>
      <c r="AO158" s="44">
        <f t="shared" ref="AO158" si="146">AO137-AO144</f>
        <v>0</v>
      </c>
    </row>
    <row r="159" spans="1:41" s="47" customFormat="1" x14ac:dyDescent="0.35">
      <c r="A159" s="171"/>
      <c r="B159" s="48" t="s">
        <v>41</v>
      </c>
      <c r="C159" s="115">
        <f t="shared" si="136"/>
        <v>1471002.5900000003</v>
      </c>
      <c r="D159" s="116">
        <f t="shared" si="136"/>
        <v>-85817.190000000177</v>
      </c>
      <c r="E159" s="116">
        <f t="shared" si="136"/>
        <v>-113215.96999999997</v>
      </c>
      <c r="F159" s="44">
        <f t="shared" si="136"/>
        <v>-72104.989999999991</v>
      </c>
      <c r="G159" s="116">
        <f t="shared" si="136"/>
        <v>-197516</v>
      </c>
      <c r="H159" s="116">
        <f t="shared" si="136"/>
        <v>168877.42999999993</v>
      </c>
      <c r="I159" s="116">
        <f t="shared" si="136"/>
        <v>28831.520000000019</v>
      </c>
      <c r="J159" s="116">
        <f t="shared" si="136"/>
        <v>294259.96999999997</v>
      </c>
      <c r="K159" s="116">
        <f t="shared" si="136"/>
        <v>163742.45999999996</v>
      </c>
      <c r="L159" s="116">
        <f t="shared" si="136"/>
        <v>591395.08000000007</v>
      </c>
      <c r="M159" s="116">
        <f t="shared" si="136"/>
        <v>165108.02000000002</v>
      </c>
      <c r="N159" s="117">
        <f t="shared" si="136"/>
        <v>260844.57000000007</v>
      </c>
      <c r="O159" s="115">
        <f t="shared" si="136"/>
        <v>-144163.53000000003</v>
      </c>
      <c r="P159" s="116">
        <f t="shared" ref="P159:R159" si="147">P138-P145</f>
        <v>-96376.930000000168</v>
      </c>
      <c r="Q159" s="116">
        <f t="shared" si="147"/>
        <v>189027.49</v>
      </c>
      <c r="R159" s="116">
        <f t="shared" si="147"/>
        <v>-394543.82000000007</v>
      </c>
      <c r="S159" s="116">
        <f t="shared" ref="S159:T159" si="148">S138-S145</f>
        <v>-127058.04000000004</v>
      </c>
      <c r="T159" s="116">
        <f t="shared" si="148"/>
        <v>-24533.509999999893</v>
      </c>
      <c r="U159" s="116">
        <f t="shared" ref="U159:V159" si="149">U138-U145</f>
        <v>172012.11</v>
      </c>
      <c r="V159" s="116">
        <f t="shared" si="149"/>
        <v>85926</v>
      </c>
      <c r="W159" s="116">
        <f t="shared" ref="W159" si="150">W138-W145</f>
        <v>185141.94999999995</v>
      </c>
      <c r="X159" s="236">
        <v>410977</v>
      </c>
      <c r="Y159" s="236">
        <v>419721</v>
      </c>
      <c r="Z159" s="236">
        <v>294809</v>
      </c>
      <c r="AA159" s="117"/>
      <c r="AB159" s="44">
        <f>O159-C159</f>
        <v>-1615166.1200000003</v>
      </c>
      <c r="AC159" s="118">
        <f>P159-D159</f>
        <v>-10559.739999999991</v>
      </c>
      <c r="AD159" s="118">
        <f>Q159-E159</f>
        <v>302243.45999999996</v>
      </c>
      <c r="AE159" s="118">
        <f>R159-F159</f>
        <v>-322438.83000000007</v>
      </c>
      <c r="AF159" s="118">
        <f>S159-G159</f>
        <v>70457.959999999963</v>
      </c>
      <c r="AG159" s="118">
        <f>T159-H159</f>
        <v>-193410.93999999983</v>
      </c>
      <c r="AH159" s="118">
        <f>U159-I159</f>
        <v>143180.58999999997</v>
      </c>
      <c r="AI159" s="118">
        <f>V159-J159</f>
        <v>-208333.96999999997</v>
      </c>
      <c r="AJ159" s="118">
        <f>W159-K159</f>
        <v>21399.489999999991</v>
      </c>
      <c r="AK159" s="118">
        <f>X159-L159</f>
        <v>-180418.08000000007</v>
      </c>
      <c r="AL159" s="118">
        <f>Y159-M159</f>
        <v>254612.97999999998</v>
      </c>
      <c r="AM159" s="118">
        <f>Z159-N159</f>
        <v>33964.429999999935</v>
      </c>
      <c r="AN159" s="119"/>
      <c r="AO159" s="44">
        <f t="shared" ref="AO159" si="151">AO138-AO145</f>
        <v>0</v>
      </c>
    </row>
    <row r="160" spans="1:41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52">SUM(D155:D159)</f>
        <v>-4841759.5399999982</v>
      </c>
      <c r="E160" s="148">
        <f t="shared" si="152"/>
        <v>-7905476.9400000013</v>
      </c>
      <c r="F160" s="45">
        <f t="shared" si="152"/>
        <v>-5969706.2199999997</v>
      </c>
      <c r="G160" s="148">
        <f t="shared" si="152"/>
        <v>-6051817.5600000005</v>
      </c>
      <c r="H160" s="148">
        <f t="shared" si="152"/>
        <v>-4587687.34</v>
      </c>
      <c r="I160" s="148">
        <f t="shared" si="152"/>
        <v>-3283922.0599999996</v>
      </c>
      <c r="J160" s="148">
        <f t="shared" si="152"/>
        <v>-1688373.6399999994</v>
      </c>
      <c r="K160" s="148">
        <f t="shared" si="152"/>
        <v>3792734.6200000006</v>
      </c>
      <c r="L160" s="148">
        <f t="shared" si="152"/>
        <v>17524937.309999995</v>
      </c>
      <c r="M160" s="148">
        <f t="shared" si="152"/>
        <v>8676540.6500000004</v>
      </c>
      <c r="N160" s="149">
        <f t="shared" si="152"/>
        <v>7327239.4799999995</v>
      </c>
      <c r="O160" s="147">
        <f t="shared" si="152"/>
        <v>394291.96000000113</v>
      </c>
      <c r="P160" s="148">
        <f t="shared" si="152"/>
        <v>3148468.6699999985</v>
      </c>
      <c r="Q160" s="148">
        <f t="shared" si="152"/>
        <v>-3280283.4800000004</v>
      </c>
      <c r="R160" s="148">
        <f t="shared" si="152"/>
        <v>-8052168.379999999</v>
      </c>
      <c r="S160" s="148">
        <f t="shared" si="152"/>
        <v>-4824966.28</v>
      </c>
      <c r="T160" s="148">
        <f t="shared" si="152"/>
        <v>-4379392.4800000004</v>
      </c>
      <c r="U160" s="148">
        <f t="shared" si="152"/>
        <v>-2697496.6700000009</v>
      </c>
      <c r="V160" s="148">
        <f t="shared" ref="V160:X160" si="153">SUM(V155:V159)</f>
        <v>-1630818</v>
      </c>
      <c r="W160" s="148">
        <f t="shared" si="153"/>
        <v>2787653.8000000007</v>
      </c>
      <c r="X160" s="148">
        <f t="shared" si="153"/>
        <v>14011296</v>
      </c>
      <c r="Y160" s="148">
        <v>17436879</v>
      </c>
      <c r="Z160" s="235">
        <v>13404695</v>
      </c>
      <c r="AA160" s="149"/>
      <c r="AB160" s="45">
        <f t="shared" si="118"/>
        <v>-9845112.1999999993</v>
      </c>
      <c r="AC160" s="150">
        <f t="shared" ref="AC160:AE160" si="154">SUM(AC155:AC159)</f>
        <v>7990228.2099999962</v>
      </c>
      <c r="AD160" s="150">
        <f t="shared" si="154"/>
        <v>4625193.46</v>
      </c>
      <c r="AE160" s="150">
        <f t="shared" si="154"/>
        <v>-2082462.1599999995</v>
      </c>
      <c r="AF160" s="150">
        <f t="shared" ref="AF160:AG160" si="155">SUM(AF155:AF159)</f>
        <v>1226851.2800000003</v>
      </c>
      <c r="AG160" s="150">
        <f t="shared" si="155"/>
        <v>208294.85999999905</v>
      </c>
      <c r="AH160" s="150">
        <f t="shared" ref="AH160:AI160" si="156">SUM(AH155:AH159)</f>
        <v>586425.38999999908</v>
      </c>
      <c r="AI160" s="150">
        <f t="shared" si="156"/>
        <v>57555.639999999607</v>
      </c>
      <c r="AJ160" s="150">
        <f t="shared" ref="AJ160:AK160" si="157">SUM(AJ155:AJ159)</f>
        <v>-1005080.8200000003</v>
      </c>
      <c r="AK160" s="150">
        <f t="shared" si="157"/>
        <v>-3513641.3099999987</v>
      </c>
      <c r="AL160" s="150">
        <f t="shared" ref="AL160:AM160" si="158">SUM(AL155:AL159)</f>
        <v>8760338.3499999996</v>
      </c>
      <c r="AM160" s="150">
        <f t="shared" si="158"/>
        <v>6077455.5200000005</v>
      </c>
      <c r="AN160" s="151"/>
      <c r="AO160" s="45">
        <f t="shared" si="112"/>
        <v>0</v>
      </c>
    </row>
    <row r="161" spans="1:41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91"/>
      <c r="AB161" s="92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4"/>
      <c r="AO161" s="92"/>
    </row>
    <row r="162" spans="1:41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127"/>
      <c r="AB162" s="76">
        <f>O162-C162</f>
        <v>-6</v>
      </c>
      <c r="AC162" s="128">
        <f>P162-D162</f>
        <v>-3</v>
      </c>
      <c r="AD162" s="128">
        <f>Q162-E162</f>
        <v>-5</v>
      </c>
      <c r="AE162" s="128">
        <f>R162-F162</f>
        <v>-5</v>
      </c>
      <c r="AF162" s="128">
        <f>S162-G162</f>
        <v>-8</v>
      </c>
      <c r="AG162" s="128">
        <f>T162-H162</f>
        <v>-10</v>
      </c>
      <c r="AH162" s="128">
        <f>U162-I162</f>
        <v>-11</v>
      </c>
      <c r="AI162" s="128">
        <f>V162-J162</f>
        <v>-12</v>
      </c>
      <c r="AJ162" s="128">
        <f>W162-K162</f>
        <v>-11</v>
      </c>
      <c r="AK162" s="128">
        <f>X162-L162</f>
        <v>-9</v>
      </c>
      <c r="AL162" s="128">
        <f>Y162-M162</f>
        <v>-7</v>
      </c>
      <c r="AM162" s="128">
        <f>Z162-N162</f>
        <v>-3</v>
      </c>
      <c r="AN162" s="130"/>
      <c r="AO162" s="76">
        <f>IF(ISERROR(GETPIVOTDATA("VALUE",'CRS WK pvt'!$I$2,"DT_FILE",AO$8,"CD_CO",AO$6,"TRIM_CAT",TRIM(B162),"TRIM_LINE",A161))=TRUE,0,GETPIVOTDATA("VALUE",'CRS WK pvt'!$I$2,"DT_FILE",AO$8,"CD_CO",AO$6,"TRIM_CAT",TRIM(B162),"TRIM_LINE",A161))</f>
        <v>0</v>
      </c>
    </row>
    <row r="163" spans="1:41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127"/>
      <c r="AB163" s="76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30"/>
      <c r="AO163" s="76"/>
    </row>
    <row r="164" spans="1:41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AO164</f>
        <v>0</v>
      </c>
      <c r="AA164" s="127"/>
      <c r="AB164" s="76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30"/>
      <c r="AO164" s="76"/>
    </row>
    <row r="165" spans="1:41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127"/>
      <c r="AB165" s="76">
        <f>O165-C165</f>
        <v>27</v>
      </c>
      <c r="AC165" s="128">
        <f>P165-D165</f>
        <v>30</v>
      </c>
      <c r="AD165" s="128">
        <f>Q165-E165</f>
        <v>19</v>
      </c>
      <c r="AE165" s="128">
        <f>R165-F165</f>
        <v>1</v>
      </c>
      <c r="AF165" s="128">
        <f>S165-G165</f>
        <v>-9</v>
      </c>
      <c r="AG165" s="128">
        <f>T165-H165</f>
        <v>-21</v>
      </c>
      <c r="AH165" s="128">
        <f>U165-I165</f>
        <v>-41</v>
      </c>
      <c r="AI165" s="128">
        <f>V165-J165</f>
        <v>-22</v>
      </c>
      <c r="AJ165" s="128">
        <f>W165-K165</f>
        <v>-22</v>
      </c>
      <c r="AK165" s="128">
        <f>X165-L165</f>
        <v>-1</v>
      </c>
      <c r="AL165" s="128">
        <f>Y165-M165</f>
        <v>46</v>
      </c>
      <c r="AM165" s="128">
        <f>Z165-N165</f>
        <v>90</v>
      </c>
      <c r="AN165" s="130"/>
      <c r="AO165" s="76">
        <f>IF(ISERROR(GETPIVOTDATA("VALUE",'CRS WK pvt'!$I$2,"DT_FILE",AO$8,"CD_CO",AO$6,"TRIM_CAT",TRIM(B165),"TRIM_LINE",A161))=TRUE,0,GETPIVOTDATA("VALUE",'CRS WK pvt'!$I$2,"DT_FILE",AO$8,"CD_CO",AO$6,"TRIM_CAT",TRIM(B165),"TRIM_LINE",A161))</f>
        <v>0</v>
      </c>
    </row>
    <row r="166" spans="1:41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127"/>
      <c r="AB166" s="76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30"/>
      <c r="AO166" s="76"/>
    </row>
    <row r="167" spans="1:41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AO167</f>
        <v>0</v>
      </c>
      <c r="AA167" s="127"/>
      <c r="AB167" s="76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30"/>
      <c r="AO167" s="76"/>
    </row>
    <row r="168" spans="1:41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127"/>
      <c r="AB168" s="76">
        <f>O168-C168</f>
        <v>0</v>
      </c>
      <c r="AC168" s="128">
        <f>P168-D168</f>
        <v>0</v>
      </c>
      <c r="AD168" s="128">
        <f>Q168-E168</f>
        <v>0</v>
      </c>
      <c r="AE168" s="128">
        <f>R168-F168</f>
        <v>0</v>
      </c>
      <c r="AF168" s="128">
        <f>S168-G168</f>
        <v>0</v>
      </c>
      <c r="AG168" s="128">
        <f>T168-H168</f>
        <v>0</v>
      </c>
      <c r="AH168" s="128">
        <f>U168-I168</f>
        <v>0</v>
      </c>
      <c r="AI168" s="128">
        <f>V168-J168</f>
        <v>0</v>
      </c>
      <c r="AJ168" s="128">
        <f>W168-K168</f>
        <v>0</v>
      </c>
      <c r="AK168" s="128">
        <f>X168-L168</f>
        <v>0</v>
      </c>
      <c r="AL168" s="128">
        <f>Y168-M168</f>
        <v>0</v>
      </c>
      <c r="AM168" s="128">
        <f>Z168-N168</f>
        <v>0</v>
      </c>
      <c r="AN168" s="130"/>
      <c r="AO168" s="76">
        <f>IF(ISERROR(GETPIVOTDATA("VALUE",'CRS WK pvt'!$I$2,"DT_FILE",AO$8,"CD_CO",AO$6,"TRIM_CAT",TRIM(B168),"TRIM_LINE",A161))=TRUE,0,GETPIVOTDATA("VALUE",'CRS WK pvt'!$I$2,"DT_FILE",AO$8,"CD_CO",AO$6,"TRIM_CAT",TRIM(B168),"TRIM_LINE",A161))</f>
        <v>0</v>
      </c>
    </row>
    <row r="169" spans="1:41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127"/>
      <c r="AB169" s="76">
        <f>O169-C169</f>
        <v>0</v>
      </c>
      <c r="AC169" s="128">
        <f>P169-D169</f>
        <v>0</v>
      </c>
      <c r="AD169" s="128">
        <f>Q169-E169</f>
        <v>0</v>
      </c>
      <c r="AE169" s="128">
        <f>R169-F169</f>
        <v>0</v>
      </c>
      <c r="AF169" s="128">
        <f>S169-G169</f>
        <v>0</v>
      </c>
      <c r="AG169" s="128">
        <f>T169-H169</f>
        <v>0</v>
      </c>
      <c r="AH169" s="128">
        <f>U169-I169</f>
        <v>0</v>
      </c>
      <c r="AI169" s="128">
        <f>V169-J169</f>
        <v>0</v>
      </c>
      <c r="AJ169" s="128">
        <f>W169-K169</f>
        <v>0</v>
      </c>
      <c r="AK169" s="128">
        <f>X169-L169</f>
        <v>0</v>
      </c>
      <c r="AL169" s="128">
        <f>Y169-M169</f>
        <v>0</v>
      </c>
      <c r="AM169" s="128">
        <f>Z169-N169</f>
        <v>0</v>
      </c>
      <c r="AN169" s="130"/>
      <c r="AO169" s="76">
        <f>IF(ISERROR(GETPIVOTDATA("VALUE",'CRS WK pvt'!$I$2,"DT_FILE",AO$8,"CD_CO",AO$6,"TRIM_CAT",TRIM(B169),"TRIM_LINE",A161))=TRUE,0,GETPIVOTDATA("VALUE",'CRS WK pvt'!$I$2,"DT_FILE",AO$8,"CD_CO",AO$6,"TRIM_CAT",TRIM(B169),"TRIM_LINE",A161))</f>
        <v>0</v>
      </c>
    </row>
    <row r="170" spans="1:41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127"/>
      <c r="AB170" s="76">
        <f>O170-C170</f>
        <v>0</v>
      </c>
      <c r="AC170" s="128">
        <f>P170-D170</f>
        <v>0</v>
      </c>
      <c r="AD170" s="128">
        <f>Q170-E170</f>
        <v>0</v>
      </c>
      <c r="AE170" s="128">
        <f>R170-F170</f>
        <v>0</v>
      </c>
      <c r="AF170" s="128">
        <f>S170-G170</f>
        <v>0</v>
      </c>
      <c r="AG170" s="128">
        <f>T170-H170</f>
        <v>0</v>
      </c>
      <c r="AH170" s="128">
        <f>U170-I170</f>
        <v>0</v>
      </c>
      <c r="AI170" s="128">
        <f>V170-J170</f>
        <v>0</v>
      </c>
      <c r="AJ170" s="128">
        <f>W170-K170</f>
        <v>0</v>
      </c>
      <c r="AK170" s="128">
        <f>X170-L170</f>
        <v>0</v>
      </c>
      <c r="AL170" s="128">
        <f>Y170-M170</f>
        <v>0</v>
      </c>
      <c r="AM170" s="128">
        <f>Z170-N170</f>
        <v>0</v>
      </c>
      <c r="AN170" s="130"/>
      <c r="AO170" s="76">
        <f>IF(ISERROR(GETPIVOTDATA("VALUE",'CRS WK pvt'!$I$2,"DT_FILE",AO$8,"CD_CO",AO$6,"TRIM_CAT",TRIM(B170),"TRIM_LINE",A161))=TRUE,0,GETPIVOTDATA("VALUE",'CRS WK pvt'!$I$2,"DT_FILE",AO$8,"CD_CO",AO$6,"TRIM_CAT",TRIM(B170),"TRIM_LINE",A161))</f>
        <v>0</v>
      </c>
    </row>
    <row r="171" spans="1:41" s="87" customFormat="1" x14ac:dyDescent="0.35">
      <c r="A171" s="172"/>
      <c r="B171" s="72" t="s">
        <v>42</v>
      </c>
      <c r="C171" s="142">
        <f t="shared" ref="C171:V171" si="159">SUM(C162:C170)</f>
        <v>109</v>
      </c>
      <c r="D171" s="143">
        <f t="shared" si="159"/>
        <v>104</v>
      </c>
      <c r="E171" s="143">
        <f t="shared" si="159"/>
        <v>125</v>
      </c>
      <c r="F171" s="144">
        <f t="shared" si="159"/>
        <v>141</v>
      </c>
      <c r="G171" s="143">
        <f t="shared" si="159"/>
        <v>152</v>
      </c>
      <c r="H171" s="144">
        <f t="shared" si="159"/>
        <v>155</v>
      </c>
      <c r="I171" s="143">
        <f t="shared" si="159"/>
        <v>161</v>
      </c>
      <c r="J171" s="144">
        <f t="shared" si="159"/>
        <v>154</v>
      </c>
      <c r="K171" s="143">
        <f t="shared" si="159"/>
        <v>161</v>
      </c>
      <c r="L171" s="144">
        <f t="shared" si="159"/>
        <v>152</v>
      </c>
      <c r="M171" s="144">
        <f t="shared" si="159"/>
        <v>132</v>
      </c>
      <c r="N171" s="145">
        <f t="shared" si="159"/>
        <v>126</v>
      </c>
      <c r="O171" s="142">
        <f t="shared" si="159"/>
        <v>130</v>
      </c>
      <c r="P171" s="144">
        <f t="shared" si="159"/>
        <v>131</v>
      </c>
      <c r="Q171" s="144">
        <f t="shared" si="159"/>
        <v>139</v>
      </c>
      <c r="R171" s="144">
        <f t="shared" si="159"/>
        <v>137</v>
      </c>
      <c r="S171" s="144">
        <f t="shared" si="159"/>
        <v>135</v>
      </c>
      <c r="T171" s="144">
        <f t="shared" si="159"/>
        <v>124</v>
      </c>
      <c r="U171" s="144">
        <f t="shared" si="159"/>
        <v>109</v>
      </c>
      <c r="V171" s="144">
        <f t="shared" si="159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145"/>
      <c r="AB171" s="144">
        <f>SUM(AB162:AB170)</f>
        <v>21</v>
      </c>
      <c r="AC171" s="146">
        <f t="shared" ref="AC171:AE171" si="160">SUM(AC162:AC170)</f>
        <v>27</v>
      </c>
      <c r="AD171" s="146">
        <f t="shared" si="160"/>
        <v>14</v>
      </c>
      <c r="AE171" s="146">
        <f t="shared" si="160"/>
        <v>-4</v>
      </c>
      <c r="AF171" s="146">
        <f t="shared" ref="AF171:AG171" si="161">SUM(AF162:AF170)</f>
        <v>-17</v>
      </c>
      <c r="AG171" s="146">
        <f t="shared" si="161"/>
        <v>-31</v>
      </c>
      <c r="AH171" s="146">
        <f t="shared" ref="AH171:AI171" si="162">SUM(AH162:AH170)</f>
        <v>-52</v>
      </c>
      <c r="AI171" s="146">
        <f t="shared" si="162"/>
        <v>-34</v>
      </c>
      <c r="AJ171" s="146">
        <f t="shared" ref="AJ171:AK171" si="163">SUM(AJ162:AJ170)</f>
        <v>-33</v>
      </c>
      <c r="AK171" s="146">
        <f t="shared" si="163"/>
        <v>-10</v>
      </c>
      <c r="AL171" s="146">
        <f t="shared" ref="AL171:AM171" si="164">SUM(AL162:AL170)</f>
        <v>39</v>
      </c>
      <c r="AM171" s="146">
        <f t="shared" si="164"/>
        <v>87</v>
      </c>
      <c r="AN171" s="141"/>
      <c r="AO171" s="101">
        <f>SUM(AO162:AO170)</f>
        <v>0</v>
      </c>
    </row>
    <row r="172" spans="1:41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105"/>
      <c r="AB172" s="106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8"/>
      <c r="AO172" s="106"/>
    </row>
    <row r="173" spans="1:41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130"/>
      <c r="AB173" s="132">
        <f>O173-C173</f>
        <v>-6</v>
      </c>
      <c r="AC173" s="129">
        <f>P173-D173</f>
        <v>-21</v>
      </c>
      <c r="AD173" s="129">
        <f>Q173-E173</f>
        <v>-128</v>
      </c>
      <c r="AE173" s="129">
        <f>R173-F173</f>
        <v>-158</v>
      </c>
      <c r="AF173" s="129">
        <f>S173-G173</f>
        <v>-176</v>
      </c>
      <c r="AG173" s="129">
        <f>T173-H173</f>
        <v>-195</v>
      </c>
      <c r="AH173" s="129">
        <f>U173-I173</f>
        <v>-308</v>
      </c>
      <c r="AI173" s="129">
        <f>V173-J173</f>
        <v>-271</v>
      </c>
      <c r="AJ173" s="129">
        <f>W173-K173</f>
        <v>-62</v>
      </c>
      <c r="AK173" s="129">
        <f>X173-L173</f>
        <v>-9</v>
      </c>
      <c r="AL173" s="129">
        <f>Y173-M173</f>
        <v>-22</v>
      </c>
      <c r="AM173" s="129">
        <f>Z173-N173</f>
        <v>-17</v>
      </c>
      <c r="AN173" s="130"/>
      <c r="AO173" s="76">
        <f>IF(ISERROR(GETPIVOTDATA("VALUE",'CRS WK pvt'!$I$2,"DT_FILE",AO$8,"CD_CO",AO$6,"TRIM_CAT",TRIM(B173),"TRIM_LINE",A172))=TRUE,0,GETPIVOTDATA("VALUE",'CRS WK pvt'!$I$2,"DT_FILE",AO$8,"CD_CO",AO$6,"TRIM_CAT",TRIM(B173),"TRIM_LINE",A172))</f>
        <v>0</v>
      </c>
    </row>
    <row r="174" spans="1:41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94">
        <v>0</v>
      </c>
      <c r="AA174" s="130"/>
      <c r="AB174" s="132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30"/>
      <c r="AO174" s="76"/>
    </row>
    <row r="175" spans="1:41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94">
        <v>0</v>
      </c>
      <c r="AA175" s="130"/>
      <c r="AB175" s="132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30"/>
      <c r="AO175" s="76"/>
    </row>
    <row r="176" spans="1:41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130"/>
      <c r="AB176" s="132">
        <f>O176-C176</f>
        <v>-1</v>
      </c>
      <c r="AC176" s="129">
        <f>P176-D176</f>
        <v>0</v>
      </c>
      <c r="AD176" s="129">
        <f>Q176-E176</f>
        <v>-22</v>
      </c>
      <c r="AE176" s="129">
        <f>R176-F176</f>
        <v>-33</v>
      </c>
      <c r="AF176" s="129">
        <f>S176-G176</f>
        <v>-32</v>
      </c>
      <c r="AG176" s="129">
        <f>T176-H176</f>
        <v>-43</v>
      </c>
      <c r="AH176" s="129">
        <f>U176-I176</f>
        <v>-71</v>
      </c>
      <c r="AI176" s="129">
        <f>V176-J176</f>
        <v>-70</v>
      </c>
      <c r="AJ176" s="129">
        <f>W176-K176</f>
        <v>-2</v>
      </c>
      <c r="AK176" s="129">
        <f>X176-L176</f>
        <v>0</v>
      </c>
      <c r="AL176" s="129">
        <f>Y176-M176</f>
        <v>0</v>
      </c>
      <c r="AM176" s="129">
        <f>Z176-N176</f>
        <v>0</v>
      </c>
      <c r="AN176" s="130"/>
      <c r="AO176" s="76">
        <f>IF(ISERROR(GETPIVOTDATA("VALUE",'CRS WK pvt'!$I$2,"DT_FILE",AO$8,"CD_CO",AO$6,"TRIM_CAT",TRIM(B176),"TRIM_LINE",A172))=TRUE,0,GETPIVOTDATA("VALUE",'CRS WK pvt'!$I$2,"DT_FILE",AO$8,"CD_CO",AO$6,"TRIM_CAT",TRIM(B176),"TRIM_LINE",A172))</f>
        <v>0</v>
      </c>
    </row>
    <row r="177" spans="1:41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94">
        <v>0</v>
      </c>
      <c r="AA177" s="130"/>
      <c r="AB177" s="132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30"/>
      <c r="AO177" s="76"/>
    </row>
    <row r="178" spans="1:41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94">
        <v>0</v>
      </c>
      <c r="AA178" s="130"/>
      <c r="AB178" s="132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30"/>
      <c r="AO178" s="76"/>
    </row>
    <row r="179" spans="1:41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130"/>
      <c r="AB179" s="132">
        <f>O179-C179</f>
        <v>-11</v>
      </c>
      <c r="AC179" s="129">
        <f>P179-D179</f>
        <v>-32</v>
      </c>
      <c r="AD179" s="129">
        <f>Q179-E179</f>
        <v>-33</v>
      </c>
      <c r="AE179" s="129">
        <f>R179-F179</f>
        <v>-29</v>
      </c>
      <c r="AF179" s="129">
        <f>S179-G179</f>
        <v>-46</v>
      </c>
      <c r="AG179" s="129">
        <f>T179-H179</f>
        <v>-39</v>
      </c>
      <c r="AH179" s="129">
        <f>U179-I179</f>
        <v>-21</v>
      </c>
      <c r="AI179" s="129">
        <f>V179-J179</f>
        <v>-7</v>
      </c>
      <c r="AJ179" s="129">
        <f>W179-K179</f>
        <v>-7</v>
      </c>
      <c r="AK179" s="129">
        <f>X179-L179</f>
        <v>-8</v>
      </c>
      <c r="AL179" s="129">
        <f>Y179-M179</f>
        <v>-13</v>
      </c>
      <c r="AM179" s="129">
        <f>Z179-N179</f>
        <v>-8</v>
      </c>
      <c r="AN179" s="130"/>
      <c r="AO179" s="76">
        <f>IF(ISERROR(GETPIVOTDATA("VALUE",'CRS WK pvt'!$I$2,"DT_FILE",AO$8,"CD_CO",AO$6,"TRIM_CAT",TRIM(B179),"TRIM_LINE",A172))=TRUE,0,GETPIVOTDATA("VALUE",'CRS WK pvt'!$I$2,"DT_FILE",AO$8,"CD_CO",AO$6,"TRIM_CAT",TRIM(B179),"TRIM_LINE",A172))</f>
        <v>0</v>
      </c>
    </row>
    <row r="180" spans="1:41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130"/>
      <c r="AB180" s="132">
        <f>O180-C180</f>
        <v>1</v>
      </c>
      <c r="AC180" s="129">
        <f>P180-D180</f>
        <v>0</v>
      </c>
      <c r="AD180" s="129">
        <f>Q180-E180</f>
        <v>0</v>
      </c>
      <c r="AE180" s="129">
        <f>R180-F180</f>
        <v>-1</v>
      </c>
      <c r="AF180" s="129">
        <f>S180-G180</f>
        <v>-1</v>
      </c>
      <c r="AG180" s="129">
        <f>T180-H180</f>
        <v>0</v>
      </c>
      <c r="AH180" s="129">
        <f>U180-I180</f>
        <v>0</v>
      </c>
      <c r="AI180" s="129">
        <f>V180-J180</f>
        <v>0</v>
      </c>
      <c r="AJ180" s="129">
        <f>W180-K180</f>
        <v>0</v>
      </c>
      <c r="AK180" s="129">
        <f>X180-L180</f>
        <v>0</v>
      </c>
      <c r="AL180" s="129">
        <f>Y180-M180</f>
        <v>0</v>
      </c>
      <c r="AM180" s="129">
        <f>Z180-N180</f>
        <v>0</v>
      </c>
      <c r="AN180" s="130"/>
      <c r="AO180" s="76">
        <f>IF(ISERROR(GETPIVOTDATA("VALUE",'CRS WK pvt'!$I$2,"DT_FILE",AO$8,"CD_CO",AO$6,"TRIM_CAT",TRIM(B180),"TRIM_LINE",A172))=TRUE,0,GETPIVOTDATA("VALUE",'CRS WK pvt'!$I$2,"DT_FILE",AO$8,"CD_CO",AO$6,"TRIM_CAT",TRIM(B180),"TRIM_LINE",A172))</f>
        <v>0</v>
      </c>
    </row>
    <row r="181" spans="1:41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130"/>
      <c r="AB181" s="132">
        <f>O181-C181</f>
        <v>0</v>
      </c>
      <c r="AC181" s="129">
        <f>P181-D181</f>
        <v>0</v>
      </c>
      <c r="AD181" s="129">
        <f>Q181-E181</f>
        <v>0</v>
      </c>
      <c r="AE181" s="129">
        <f>R181-F181</f>
        <v>0</v>
      </c>
      <c r="AF181" s="129">
        <f>S181-G181</f>
        <v>0</v>
      </c>
      <c r="AG181" s="129">
        <f>T181-H181</f>
        <v>0</v>
      </c>
      <c r="AH181" s="129">
        <f>U181-I181</f>
        <v>0</v>
      </c>
      <c r="AI181" s="129">
        <f>V181-J181</f>
        <v>0</v>
      </c>
      <c r="AJ181" s="129">
        <f>W181-K181</f>
        <v>0</v>
      </c>
      <c r="AK181" s="129">
        <f>X181-L181</f>
        <v>0</v>
      </c>
      <c r="AL181" s="129">
        <f>Y181-M181</f>
        <v>0</v>
      </c>
      <c r="AM181" s="129">
        <f>Z181-N181</f>
        <v>0</v>
      </c>
      <c r="AN181" s="130"/>
      <c r="AO181" s="76">
        <f>IF(ISERROR(GETPIVOTDATA("VALUE",'CRS WK pvt'!$I$2,"DT_FILE",AO$8,"CD_CO",AO$6,"TRIM_CAT",TRIM(B181),"TRIM_LINE",A172))=TRUE,0,GETPIVOTDATA("VALUE",'CRS WK pvt'!$I$2,"DT_FILE",AO$8,"CD_CO",AO$6,"TRIM_CAT",TRIM(B181),"TRIM_LINE",A172))</f>
        <v>0</v>
      </c>
    </row>
    <row r="182" spans="1:41" s="87" customFormat="1" x14ac:dyDescent="0.35">
      <c r="A182" s="172"/>
      <c r="B182" s="72" t="s">
        <v>42</v>
      </c>
      <c r="C182" s="138">
        <f t="shared" ref="C182:V182" si="165">SUM(C173:C181)</f>
        <v>31</v>
      </c>
      <c r="D182" s="139">
        <f t="shared" si="165"/>
        <v>53</v>
      </c>
      <c r="E182" s="139">
        <f t="shared" si="165"/>
        <v>183</v>
      </c>
      <c r="F182" s="139">
        <f t="shared" si="165"/>
        <v>221</v>
      </c>
      <c r="G182" s="139">
        <f t="shared" si="165"/>
        <v>255</v>
      </c>
      <c r="H182" s="140">
        <f t="shared" si="165"/>
        <v>277</v>
      </c>
      <c r="I182" s="139">
        <f t="shared" si="165"/>
        <v>400</v>
      </c>
      <c r="J182" s="140">
        <f t="shared" si="165"/>
        <v>348</v>
      </c>
      <c r="K182" s="139">
        <f t="shared" si="165"/>
        <v>71</v>
      </c>
      <c r="L182" s="140">
        <f t="shared" si="165"/>
        <v>17</v>
      </c>
      <c r="M182" s="140">
        <f t="shared" si="165"/>
        <v>37</v>
      </c>
      <c r="N182" s="141">
        <f t="shared" si="165"/>
        <v>31</v>
      </c>
      <c r="O182" s="138">
        <f t="shared" si="165"/>
        <v>14</v>
      </c>
      <c r="P182" s="144">
        <f t="shared" si="165"/>
        <v>0</v>
      </c>
      <c r="Q182" s="144">
        <f t="shared" si="165"/>
        <v>0</v>
      </c>
      <c r="R182" s="144">
        <f t="shared" si="165"/>
        <v>0</v>
      </c>
      <c r="S182" s="144">
        <f t="shared" si="165"/>
        <v>0</v>
      </c>
      <c r="T182" s="144">
        <f t="shared" si="165"/>
        <v>0</v>
      </c>
      <c r="U182" s="144">
        <f t="shared" si="165"/>
        <v>0</v>
      </c>
      <c r="V182" s="144">
        <f t="shared" si="165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141"/>
      <c r="AB182" s="138">
        <f>SUM(AB173:AB181)</f>
        <v>-17</v>
      </c>
      <c r="AC182" s="140">
        <f t="shared" ref="AC182:AE182" si="166">SUM(AC173:AC181)</f>
        <v>-53</v>
      </c>
      <c r="AD182" s="140">
        <f t="shared" si="166"/>
        <v>-183</v>
      </c>
      <c r="AE182" s="140">
        <f t="shared" si="166"/>
        <v>-221</v>
      </c>
      <c r="AF182" s="140">
        <f t="shared" ref="AF182:AG182" si="167">SUM(AF173:AF181)</f>
        <v>-255</v>
      </c>
      <c r="AG182" s="140">
        <f t="shared" si="167"/>
        <v>-277</v>
      </c>
      <c r="AH182" s="140">
        <f t="shared" ref="AH182:AI182" si="168">SUM(AH173:AH181)</f>
        <v>-400</v>
      </c>
      <c r="AI182" s="140">
        <f t="shared" si="168"/>
        <v>-348</v>
      </c>
      <c r="AJ182" s="140">
        <f t="shared" ref="AJ182:AK182" si="169">SUM(AJ173:AJ181)</f>
        <v>-71</v>
      </c>
      <c r="AK182" s="140">
        <f t="shared" si="169"/>
        <v>-17</v>
      </c>
      <c r="AL182" s="140">
        <f t="shared" ref="AL182:AM182" si="170">SUM(AL173:AL181)</f>
        <v>-35</v>
      </c>
      <c r="AM182" s="140">
        <f t="shared" si="170"/>
        <v>-25</v>
      </c>
      <c r="AN182" s="141"/>
      <c r="AO182" s="101">
        <f>SUM(AO173:AO181)</f>
        <v>0</v>
      </c>
    </row>
    <row r="183" spans="1:41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105"/>
      <c r="AB183" s="106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8"/>
      <c r="AO183" s="106"/>
    </row>
    <row r="184" spans="1:41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130"/>
      <c r="AB184" s="132">
        <f>O184-C184</f>
        <v>-604</v>
      </c>
      <c r="AC184" s="129">
        <f>P184-D184</f>
        <v>-1350</v>
      </c>
      <c r="AD184" s="129">
        <f>Q184-E184</f>
        <v>-2472</v>
      </c>
      <c r="AE184" s="129">
        <f>R184-F184</f>
        <v>-2613</v>
      </c>
      <c r="AF184" s="129">
        <f>S184-G184</f>
        <v>-2570</v>
      </c>
      <c r="AG184" s="129">
        <f>T184-H184</f>
        <v>-2445</v>
      </c>
      <c r="AH184" s="129">
        <f>U184-I184</f>
        <v>-2210</v>
      </c>
      <c r="AI184" s="129">
        <f>V184-J184</f>
        <v>-2073</v>
      </c>
      <c r="AJ184" s="129">
        <f>W184-K184</f>
        <v>-1541</v>
      </c>
      <c r="AK184" s="129">
        <f>X184-L184</f>
        <v>-1032</v>
      </c>
      <c r="AL184" s="129">
        <f>Y184-M184</f>
        <v>-516</v>
      </c>
      <c r="AM184" s="129">
        <f>Z184-N184</f>
        <v>-361</v>
      </c>
      <c r="AN184" s="130"/>
      <c r="AO184" s="76">
        <f>IF(ISERROR(GETPIVOTDATA("VALUE",'CRS WK pvt'!$I$2,"DT_FILE",AO$8,"CD_CO",AO$6,"TRIM_CAT",TRIM(B184),"TRIM_LINE",A183))=TRUE,0,GETPIVOTDATA("VALUE",'CRS WK pvt'!$I$2,"DT_FILE",AO$8,"CD_CO",AO$6,"TRIM_CAT",TRIM(B184),"TRIM_LINE",A183))</f>
        <v>0</v>
      </c>
    </row>
    <row r="185" spans="1:41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580</v>
      </c>
      <c r="AA185" s="130"/>
      <c r="AB185" s="132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30"/>
      <c r="AO185" s="76"/>
    </row>
    <row r="186" spans="1:41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f>AO186</f>
        <v>0</v>
      </c>
      <c r="AA186" s="130"/>
      <c r="AB186" s="132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30"/>
      <c r="AO186" s="76"/>
    </row>
    <row r="187" spans="1:41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130"/>
      <c r="AB187" s="132">
        <f>O187-C187</f>
        <v>-145</v>
      </c>
      <c r="AC187" s="129">
        <f>P187-D187</f>
        <v>-254</v>
      </c>
      <c r="AD187" s="129">
        <f>Q187-E187</f>
        <v>-522</v>
      </c>
      <c r="AE187" s="129">
        <f>R187-F187</f>
        <v>-584</v>
      </c>
      <c r="AF187" s="129">
        <f>S187-G187</f>
        <v>-588</v>
      </c>
      <c r="AG187" s="129">
        <f>T187-H187</f>
        <v>-614</v>
      </c>
      <c r="AH187" s="129">
        <f>U187-I187</f>
        <v>-619</v>
      </c>
      <c r="AI187" s="129">
        <f>V187-J187</f>
        <v>-605</v>
      </c>
      <c r="AJ187" s="129">
        <f>W187-K187</f>
        <v>-477</v>
      </c>
      <c r="AK187" s="129">
        <f>X187-L187</f>
        <v>-311</v>
      </c>
      <c r="AL187" s="129">
        <f>Y187-M187</f>
        <v>-150</v>
      </c>
      <c r="AM187" s="129">
        <f>Z187-N187</f>
        <v>-112</v>
      </c>
      <c r="AN187" s="130"/>
      <c r="AO187" s="76">
        <f>IF(ISERROR(GETPIVOTDATA("VALUE",'CRS WK pvt'!$I$2,"DT_FILE",AO$8,"CD_CO",AO$6,"TRIM_CAT",TRIM(B187),"TRIM_LINE",A183))=TRUE,0,GETPIVOTDATA("VALUE",'CRS WK pvt'!$I$2,"DT_FILE",AO$8,"CD_CO",AO$6,"TRIM_CAT",TRIM(B187),"TRIM_LINE",A183))</f>
        <v>0</v>
      </c>
    </row>
    <row r="188" spans="1:41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130"/>
      <c r="AB188" s="132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30"/>
      <c r="AO188" s="76"/>
    </row>
    <row r="189" spans="1:41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f>AO189</f>
        <v>0</v>
      </c>
      <c r="AA189" s="130"/>
      <c r="AB189" s="132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30"/>
      <c r="AO189" s="76"/>
    </row>
    <row r="190" spans="1:41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130"/>
      <c r="AB190" s="132">
        <f>O190-C190</f>
        <v>-13</v>
      </c>
      <c r="AC190" s="129">
        <f>P190-D190</f>
        <v>-57</v>
      </c>
      <c r="AD190" s="129">
        <f>Q190-E190</f>
        <v>-77</v>
      </c>
      <c r="AE190" s="129">
        <f>R190-F190</f>
        <v>-68</v>
      </c>
      <c r="AF190" s="129">
        <f>S190-G190</f>
        <v>-43</v>
      </c>
      <c r="AG190" s="129">
        <f>T190-H190</f>
        <v>-26</v>
      </c>
      <c r="AH190" s="129">
        <f>U190-I190</f>
        <v>5</v>
      </c>
      <c r="AI190" s="129">
        <f>V190-J190</f>
        <v>24</v>
      </c>
      <c r="AJ190" s="129">
        <f>W190-K190</f>
        <v>49</v>
      </c>
      <c r="AK190" s="129">
        <f>X190-L190</f>
        <v>69</v>
      </c>
      <c r="AL190" s="129">
        <f>Y190-M190</f>
        <v>61</v>
      </c>
      <c r="AM190" s="129">
        <f>Z190-N190</f>
        <v>56</v>
      </c>
      <c r="AN190" s="130"/>
      <c r="AO190" s="76">
        <f>IF(ISERROR(GETPIVOTDATA("VALUE",'CRS WK pvt'!$I$2,"DT_FILE",AO$8,"CD_CO",AO$6,"TRIM_CAT",TRIM(B190),"TRIM_LINE",A183))=TRUE,0,GETPIVOTDATA("VALUE",'CRS WK pvt'!$I$2,"DT_FILE",AO$8,"CD_CO",AO$6,"TRIM_CAT",TRIM(B190),"TRIM_LINE",A183))</f>
        <v>0</v>
      </c>
    </row>
    <row r="191" spans="1:41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130"/>
      <c r="AB191" s="132">
        <f>O191-C191</f>
        <v>-3</v>
      </c>
      <c r="AC191" s="129">
        <f>P191-D191</f>
        <v>-5</v>
      </c>
      <c r="AD191" s="129">
        <f>Q191-E191</f>
        <v>-3</v>
      </c>
      <c r="AE191" s="129">
        <f>R191-F191</f>
        <v>-2</v>
      </c>
      <c r="AF191" s="129">
        <f>S191-G191</f>
        <v>-1</v>
      </c>
      <c r="AG191" s="129">
        <f>T191-H191</f>
        <v>1</v>
      </c>
      <c r="AH191" s="129">
        <f>U191-I191</f>
        <v>3</v>
      </c>
      <c r="AI191" s="129">
        <f>V191-J191</f>
        <v>3</v>
      </c>
      <c r="AJ191" s="129">
        <f>W191-K191</f>
        <v>3</v>
      </c>
      <c r="AK191" s="129">
        <f>X191-L191</f>
        <v>3</v>
      </c>
      <c r="AL191" s="129">
        <f>Y191-M191</f>
        <v>3</v>
      </c>
      <c r="AM191" s="129">
        <f>Z191-N191</f>
        <v>3</v>
      </c>
      <c r="AN191" s="130"/>
      <c r="AO191" s="76">
        <f>IF(ISERROR(GETPIVOTDATA("VALUE",'CRS WK pvt'!$I$2,"DT_FILE",AO$8,"CD_CO",AO$6,"TRIM_CAT",TRIM(B191),"TRIM_LINE",A183))=TRUE,0,GETPIVOTDATA("VALUE",'CRS WK pvt'!$I$2,"DT_FILE",AO$8,"CD_CO",AO$6,"TRIM_CAT",TRIM(B191),"TRIM_LINE",A183))</f>
        <v>0</v>
      </c>
    </row>
    <row r="192" spans="1:41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130"/>
      <c r="AB192" s="132">
        <f>O192-C192</f>
        <v>2</v>
      </c>
      <c r="AC192" s="129">
        <f>P192-D192</f>
        <v>1</v>
      </c>
      <c r="AD192" s="129">
        <f>Q192-E192</f>
        <v>1</v>
      </c>
      <c r="AE192" s="129">
        <f>R192-F192</f>
        <v>0</v>
      </c>
      <c r="AF192" s="129">
        <f>S192-G192</f>
        <v>-1</v>
      </c>
      <c r="AG192" s="129">
        <f>T192-H192</f>
        <v>-1</v>
      </c>
      <c r="AH192" s="129">
        <f>U192-I192</f>
        <v>-1</v>
      </c>
      <c r="AI192" s="129">
        <f>V192-J192</f>
        <v>-1</v>
      </c>
      <c r="AJ192" s="129">
        <f>W192-K192</f>
        <v>-2</v>
      </c>
      <c r="AK192" s="129">
        <f>X192-L192</f>
        <v>-2</v>
      </c>
      <c r="AL192" s="129">
        <f>Y192-M192</f>
        <v>-2</v>
      </c>
      <c r="AM192" s="129">
        <f>Z192-N192</f>
        <v>-2</v>
      </c>
      <c r="AN192" s="130"/>
      <c r="AO192" s="76">
        <f>IF(ISERROR(GETPIVOTDATA("VALUE",'CRS WK pvt'!$I$2,"DT_FILE",AO$8,"CD_CO",AO$6,"TRIM_CAT",TRIM(B192),"TRIM_LINE",A183))=TRUE,0,GETPIVOTDATA("VALUE",'CRS WK pvt'!$I$2,"DT_FILE",AO$8,"CD_CO",AO$6,"TRIM_CAT",TRIM(B192),"TRIM_LINE",A183))</f>
        <v>0</v>
      </c>
    </row>
    <row r="193" spans="1:41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171">SUM(D184:D192)</f>
        <v>2608</v>
      </c>
      <c r="E193" s="135">
        <f t="shared" si="171"/>
        <v>3871</v>
      </c>
      <c r="F193" s="135">
        <f t="shared" si="171"/>
        <v>4103</v>
      </c>
      <c r="G193" s="135">
        <f t="shared" si="171"/>
        <v>3962</v>
      </c>
      <c r="H193" s="136">
        <f t="shared" si="171"/>
        <v>3795</v>
      </c>
      <c r="I193" s="135">
        <f t="shared" si="171"/>
        <v>3566</v>
      </c>
      <c r="J193" s="136">
        <f t="shared" si="171"/>
        <v>3381</v>
      </c>
      <c r="K193" s="135">
        <f t="shared" si="171"/>
        <v>2715</v>
      </c>
      <c r="L193" s="136">
        <f t="shared" si="171"/>
        <v>1995</v>
      </c>
      <c r="M193" s="136">
        <f t="shared" si="171"/>
        <v>1353</v>
      </c>
      <c r="N193" s="137">
        <f t="shared" si="171"/>
        <v>1244</v>
      </c>
      <c r="O193" s="134">
        <f t="shared" si="171"/>
        <v>1148</v>
      </c>
      <c r="P193" s="136">
        <f t="shared" si="171"/>
        <v>943</v>
      </c>
      <c r="Q193" s="136">
        <f t="shared" si="171"/>
        <v>798</v>
      </c>
      <c r="R193" s="136">
        <f t="shared" si="171"/>
        <v>836</v>
      </c>
      <c r="S193" s="136">
        <f t="shared" si="171"/>
        <v>759</v>
      </c>
      <c r="T193" s="136">
        <f t="shared" si="171"/>
        <v>710</v>
      </c>
      <c r="U193" s="136">
        <f t="shared" si="171"/>
        <v>744</v>
      </c>
      <c r="V193" s="136">
        <f t="shared" si="171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137"/>
      <c r="AB193" s="134">
        <f t="shared" ref="AB193" si="172">SUM(AB184:AB192)</f>
        <v>-763</v>
      </c>
      <c r="AC193" s="136">
        <f t="shared" ref="AC193:AE193" si="173">SUM(AC184:AC192)</f>
        <v>-1665</v>
      </c>
      <c r="AD193" s="136">
        <f t="shared" si="173"/>
        <v>-3073</v>
      </c>
      <c r="AE193" s="136">
        <f t="shared" si="173"/>
        <v>-3267</v>
      </c>
      <c r="AF193" s="136">
        <f t="shared" ref="AF193:AG193" si="174">SUM(AF184:AF192)</f>
        <v>-3203</v>
      </c>
      <c r="AG193" s="136">
        <f t="shared" si="174"/>
        <v>-3085</v>
      </c>
      <c r="AH193" s="136">
        <f t="shared" ref="AH193:AI193" si="175">SUM(AH184:AH192)</f>
        <v>-2822</v>
      </c>
      <c r="AI193" s="136">
        <f t="shared" si="175"/>
        <v>-2652</v>
      </c>
      <c r="AJ193" s="136">
        <f t="shared" ref="AJ193:AK193" si="176">SUM(AJ184:AJ192)</f>
        <v>-1968</v>
      </c>
      <c r="AK193" s="136">
        <f t="shared" si="176"/>
        <v>-1273</v>
      </c>
      <c r="AL193" s="136">
        <f t="shared" ref="AL193:AM193" si="177">SUM(AL184:AL192)</f>
        <v>-604</v>
      </c>
      <c r="AM193" s="136">
        <f t="shared" si="177"/>
        <v>-416</v>
      </c>
      <c r="AN193" s="137"/>
      <c r="AO193" s="134">
        <f t="shared" ref="AO193" si="178">SUM(AO184:AO192)</f>
        <v>0</v>
      </c>
    </row>
    <row r="194" spans="1:41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91"/>
      <c r="AB194" s="92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4"/>
      <c r="AO194" s="92"/>
    </row>
    <row r="195" spans="1:41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127"/>
      <c r="AB195" s="268">
        <f>O195-C195</f>
        <v>-3557028.2200000007</v>
      </c>
      <c r="AC195" s="269">
        <f>P195-D195</f>
        <v>741615.52999999933</v>
      </c>
      <c r="AD195" s="269">
        <f>Q195-E195</f>
        <v>735434.91999999993</v>
      </c>
      <c r="AE195" s="269">
        <f>R195-F195</f>
        <v>-493104.95999999996</v>
      </c>
      <c r="AF195" s="269">
        <f>S195-G195</f>
        <v>-1006482.0499999998</v>
      </c>
      <c r="AG195" s="269">
        <f>T195-H195</f>
        <v>-341880.52</v>
      </c>
      <c r="AH195" s="269">
        <f>U195-I195</f>
        <v>-72692.799999999814</v>
      </c>
      <c r="AI195" s="269">
        <f>V195-J195</f>
        <v>-619554.79</v>
      </c>
      <c r="AJ195" s="269">
        <f>W195-K195</f>
        <v>19621.669999999925</v>
      </c>
      <c r="AK195" s="269">
        <f>X195-L195</f>
        <v>-581818.6400000006</v>
      </c>
      <c r="AL195" s="269">
        <f>Y195-M195</f>
        <v>1674947.4399999995</v>
      </c>
      <c r="AM195" s="269">
        <f>Z195-N195</f>
        <v>3855878.3699999992</v>
      </c>
      <c r="AN195" s="130"/>
      <c r="AO195" s="76">
        <f>IF(ISERROR(GETPIVOTDATA("VALUE",'CRS WK pvt'!$I$2,"DT_FILE",AO$8,"CD_CO",AO$6,"TRIM_CAT",TRIM(B195),"TRIM_LINE",A194))=TRUE,0,GETPIVOTDATA("VALUE",'CRS WK pvt'!$I$2,"DT_FILE",AO$8,"CD_CO",AO$6,"TRIM_CAT",TRIM(B195),"TRIM_LINE",A194))</f>
        <v>0</v>
      </c>
    </row>
    <row r="196" spans="1:41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17221589.379999999</v>
      </c>
      <c r="AA196" s="127"/>
      <c r="AB196" s="268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130"/>
      <c r="AO196" s="76"/>
    </row>
    <row r="197" spans="1:41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f>AO197</f>
        <v>325952.62</v>
      </c>
      <c r="AA197" s="127"/>
      <c r="AB197" s="268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130"/>
      <c r="AO197" s="76">
        <f>GETPIVOTDATA("VALUE",'CRS ESCO pvt'!$I$3,"DATE_FILE",$AO$8,"COMPANY",$AO$6,"TRIM_CAT","Resdiential-ESCO","TRIM_LINE",A194)</f>
        <v>325952.62</v>
      </c>
    </row>
    <row r="198" spans="1:41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127"/>
      <c r="AB198" s="268">
        <f>O198-C198</f>
        <v>-290262.6399999999</v>
      </c>
      <c r="AC198" s="269">
        <f>P198-D198</f>
        <v>-164495.85999999999</v>
      </c>
      <c r="AD198" s="269">
        <f>Q198-E198</f>
        <v>-15023.159999999974</v>
      </c>
      <c r="AE198" s="269">
        <f>R198-F198</f>
        <v>-68947.099999999977</v>
      </c>
      <c r="AF198" s="269">
        <f>S198-G198</f>
        <v>-18635.309999999998</v>
      </c>
      <c r="AG198" s="269">
        <f>T198-H198</f>
        <v>-41726.51999999999</v>
      </c>
      <c r="AH198" s="269">
        <f>U198-I198</f>
        <v>-40065.890000000014</v>
      </c>
      <c r="AI198" s="269">
        <f>V198-J198</f>
        <v>-27677.669999999984</v>
      </c>
      <c r="AJ198" s="269">
        <f>W198-K198</f>
        <v>4528.859999999986</v>
      </c>
      <c r="AK198" s="269">
        <f>X198-L198</f>
        <v>-122741.93999999994</v>
      </c>
      <c r="AL198" s="269">
        <f>Y198-M198</f>
        <v>208873.43000000005</v>
      </c>
      <c r="AM198" s="269">
        <f>Z198-N198</f>
        <v>336721.55000000005</v>
      </c>
      <c r="AN198" s="130"/>
      <c r="AO198" s="76">
        <f>IF(ISERROR(GETPIVOTDATA("VALUE",'CRS WK pvt'!$I$2,"DT_FILE",AO$8,"CD_CO",AO$6,"TRIM_CAT",TRIM(B198),"TRIM_LINE",A194))=TRUE,0,GETPIVOTDATA("VALUE",'CRS WK pvt'!$I$2,"DT_FILE",AO$8,"CD_CO",AO$6,"TRIM_CAT",TRIM(B198),"TRIM_LINE",A194))</f>
        <v>0</v>
      </c>
    </row>
    <row r="199" spans="1:41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1261267.2</v>
      </c>
      <c r="AA199" s="127"/>
      <c r="AB199" s="268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130"/>
      <c r="AO199" s="76"/>
    </row>
    <row r="200" spans="1:41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f>AO200</f>
        <v>31446.799999999999</v>
      </c>
      <c r="AA200" s="127"/>
      <c r="AB200" s="268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130"/>
      <c r="AO200" s="76">
        <f>GETPIVOTDATA("VALUE",'CRS ESCO pvt'!$I$3,"DATE_FILE",$AO$8,"COMPANY",$AO$6,"TRIM_CAT","Low Income Resdiential-ESCO","TRIM_LINE",A194)</f>
        <v>31446.799999999999</v>
      </c>
    </row>
    <row r="201" spans="1:41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127"/>
      <c r="AB201" s="268">
        <f>O201-C201</f>
        <v>-1452239.2799999998</v>
      </c>
      <c r="AC201" s="269">
        <f>P201-D201</f>
        <v>146364.7200000002</v>
      </c>
      <c r="AD201" s="269">
        <f>Q201-E201</f>
        <v>280059.19999999995</v>
      </c>
      <c r="AE201" s="269">
        <f>R201-F201</f>
        <v>-278600.93999999994</v>
      </c>
      <c r="AF201" s="269">
        <f>S201-G201</f>
        <v>-267512.49</v>
      </c>
      <c r="AG201" s="269">
        <f>T201-H201</f>
        <v>-190066.18000000005</v>
      </c>
      <c r="AH201" s="269">
        <f>U201-I201</f>
        <v>-163443.12</v>
      </c>
      <c r="AI201" s="269">
        <f>V201-J201</f>
        <v>-186872.86</v>
      </c>
      <c r="AJ201" s="269">
        <f>W201-K201</f>
        <v>-305530.21999999997</v>
      </c>
      <c r="AK201" s="269">
        <f>X201-L201</f>
        <v>-786801.25999999978</v>
      </c>
      <c r="AL201" s="269">
        <f>Y201-M201</f>
        <v>871992.44000000041</v>
      </c>
      <c r="AM201" s="269">
        <f>Z201-N201</f>
        <v>1226820.3899999997</v>
      </c>
      <c r="AN201" s="130"/>
      <c r="AO201" s="76">
        <f>IF(ISERROR(GETPIVOTDATA("VALUE",'CRS WK pvt'!$I$2,"DT_FILE",AO$8,"CD_CO",AO$6,"TRIM_CAT",TRIM(B201),"TRIM_LINE",A194))=TRUE,0,GETPIVOTDATA("VALUE",'CRS WK pvt'!$I$2,"DT_FILE",AO$8,"CD_CO",AO$6,"TRIM_CAT",TRIM(B201),"TRIM_LINE",A194))</f>
        <v>0</v>
      </c>
    </row>
    <row r="202" spans="1:41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127"/>
      <c r="AB202" s="268">
        <f>O202-C202</f>
        <v>-903973.32000000007</v>
      </c>
      <c r="AC202" s="269">
        <f>P202-D202</f>
        <v>-138101.04000000004</v>
      </c>
      <c r="AD202" s="269">
        <f>Q202-E202</f>
        <v>133439.55000000005</v>
      </c>
      <c r="AE202" s="269">
        <f>R202-F202</f>
        <v>-130801.37</v>
      </c>
      <c r="AF202" s="269">
        <f>S202-G202</f>
        <v>-191028.22999999998</v>
      </c>
      <c r="AG202" s="269">
        <f>T202-H202</f>
        <v>-107328.77000000002</v>
      </c>
      <c r="AH202" s="269">
        <f>U202-I202</f>
        <v>-46012.859999999986</v>
      </c>
      <c r="AI202" s="269">
        <f>V202-J202</f>
        <v>4009.0999999999767</v>
      </c>
      <c r="AJ202" s="269">
        <f>W202-K202</f>
        <v>-241226.31000000006</v>
      </c>
      <c r="AK202" s="269">
        <f>X202-L202</f>
        <v>-383887.66999999993</v>
      </c>
      <c r="AL202" s="269">
        <f>Y202-M202</f>
        <v>214950.6399999999</v>
      </c>
      <c r="AM202" s="269">
        <f>Z202-N202</f>
        <v>406815.89999999991</v>
      </c>
      <c r="AN202" s="130"/>
      <c r="AO202" s="76">
        <f>IF(ISERROR(GETPIVOTDATA("VALUE",'CRS WK pvt'!$I$2,"DT_FILE",AO$8,"CD_CO",AO$6,"TRIM_CAT",TRIM(B202),"TRIM_LINE",A194))=TRUE,0,GETPIVOTDATA("VALUE",'CRS WK pvt'!$I$2,"DT_FILE",AO$8,"CD_CO",AO$6,"TRIM_CAT",TRIM(B202),"TRIM_LINE",A194))</f>
        <v>0</v>
      </c>
    </row>
    <row r="203" spans="1:41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127"/>
      <c r="AB203" s="268">
        <f>O203-C203</f>
        <v>-37369.70000000007</v>
      </c>
      <c r="AC203" s="269">
        <f>P203-D203</f>
        <v>-212148.23999999987</v>
      </c>
      <c r="AD203" s="269">
        <f>Q203-E203</f>
        <v>318580.81</v>
      </c>
      <c r="AE203" s="269">
        <f>R203-F203</f>
        <v>-194105.76</v>
      </c>
      <c r="AF203" s="269">
        <f>S203-G203</f>
        <v>-301217.43</v>
      </c>
      <c r="AG203" s="269">
        <f>T203-H203</f>
        <v>-69903.950000000012</v>
      </c>
      <c r="AH203" s="269">
        <f>U203-I203</f>
        <v>12667.400000000023</v>
      </c>
      <c r="AI203" s="269">
        <f>V203-J203</f>
        <v>-181319.43999999994</v>
      </c>
      <c r="AJ203" s="269">
        <f>W203-K203</f>
        <v>130316.43999999994</v>
      </c>
      <c r="AK203" s="269">
        <f>X203-L203</f>
        <v>-144780.32000000007</v>
      </c>
      <c r="AL203" s="269">
        <f>Y203-M203</f>
        <v>14358.800000000047</v>
      </c>
      <c r="AM203" s="269">
        <f>Z203-N203</f>
        <v>184097.34999999998</v>
      </c>
      <c r="AN203" s="130"/>
      <c r="AO203" s="76">
        <f>IF(ISERROR(GETPIVOTDATA("VALUE",'CRS WK pvt'!$I$2,"DT_FILE",AO$8,"CD_CO",AO$6,"TRIM_CAT",TRIM(B203),"TRIM_LINE",A194))=TRUE,0,GETPIVOTDATA("VALUE",'CRS WK pvt'!$I$2,"DT_FILE",AO$8,"CD_CO",AO$6,"TRIM_CAT",TRIM(B203),"TRIM_LINE",A194))</f>
        <v>0</v>
      </c>
    </row>
    <row r="204" spans="1:41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O204" si="179">SUM(D195:D203)</f>
        <v>17914230.84</v>
      </c>
      <c r="E204" s="264">
        <f t="shared" si="179"/>
        <v>9714805.6799999997</v>
      </c>
      <c r="F204" s="265">
        <f t="shared" si="179"/>
        <v>7572441.1299999999</v>
      </c>
      <c r="G204" s="264">
        <f t="shared" si="179"/>
        <v>6409376.5099999998</v>
      </c>
      <c r="H204" s="265">
        <f t="shared" si="179"/>
        <v>5340237.9400000004</v>
      </c>
      <c r="I204" s="264">
        <f t="shared" si="179"/>
        <v>5411729.2699999996</v>
      </c>
      <c r="J204" s="265">
        <f t="shared" si="179"/>
        <v>6700416.6600000001</v>
      </c>
      <c r="K204" s="264">
        <f t="shared" si="179"/>
        <v>9739791.5600000005</v>
      </c>
      <c r="L204" s="265">
        <f t="shared" si="179"/>
        <v>20824111.829999998</v>
      </c>
      <c r="M204" s="265">
        <f t="shared" si="179"/>
        <v>21155492.25</v>
      </c>
      <c r="N204" s="266">
        <f t="shared" si="179"/>
        <v>21971456.440000001</v>
      </c>
      <c r="O204" s="263">
        <f t="shared" si="179"/>
        <v>18255486.600000001</v>
      </c>
      <c r="P204" s="265">
        <f t="shared" si="179"/>
        <v>18287465.949999999</v>
      </c>
      <c r="Q204" s="265">
        <f t="shared" si="179"/>
        <v>11167297</v>
      </c>
      <c r="R204" s="265">
        <f t="shared" si="179"/>
        <v>6406881</v>
      </c>
      <c r="S204" s="265">
        <f t="shared" si="179"/>
        <v>4624501</v>
      </c>
      <c r="T204" s="265">
        <f t="shared" si="179"/>
        <v>4589332</v>
      </c>
      <c r="U204" s="265">
        <f t="shared" si="179"/>
        <v>5102182</v>
      </c>
      <c r="V204" s="265">
        <f t="shared" si="179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145"/>
      <c r="AB204" s="270">
        <f t="shared" si="179"/>
        <v>-6240873.1600000011</v>
      </c>
      <c r="AC204" s="271">
        <f t="shared" si="179"/>
        <v>373235.10999999964</v>
      </c>
      <c r="AD204" s="271">
        <f t="shared" si="179"/>
        <v>1452491.32</v>
      </c>
      <c r="AE204" s="271">
        <f t="shared" si="179"/>
        <v>-1165560.1299999999</v>
      </c>
      <c r="AF204" s="271">
        <f t="shared" ref="AF204:AG204" si="180">SUM(AF195:AF203)</f>
        <v>-1784875.5099999998</v>
      </c>
      <c r="AG204" s="271">
        <f t="shared" si="180"/>
        <v>-750905.94000000018</v>
      </c>
      <c r="AH204" s="271">
        <f t="shared" ref="AH204:AI204" si="181">SUM(AH195:AH203)</f>
        <v>-309547.26999999979</v>
      </c>
      <c r="AI204" s="271">
        <f t="shared" si="181"/>
        <v>-1011415.6599999999</v>
      </c>
      <c r="AJ204" s="271">
        <f t="shared" ref="AJ204:AK204" si="182">SUM(AJ195:AJ203)</f>
        <v>-392289.56000000017</v>
      </c>
      <c r="AK204" s="271">
        <f t="shared" si="182"/>
        <v>-2020029.8300000003</v>
      </c>
      <c r="AL204" s="271">
        <f t="shared" ref="AL204:AM204" si="183">SUM(AL195:AL203)</f>
        <v>2985122.75</v>
      </c>
      <c r="AM204" s="271">
        <f t="shared" si="183"/>
        <v>6010333.5599999987</v>
      </c>
      <c r="AN204" s="141"/>
      <c r="AO204" s="101">
        <f t="shared" si="179"/>
        <v>357399.42</v>
      </c>
    </row>
    <row r="205" spans="1:41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105"/>
      <c r="AB205" s="106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8"/>
      <c r="AO205" s="106"/>
    </row>
    <row r="206" spans="1:41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Z211" si="184">(D98+D195+E130-E98-E195)/(D98+D195+E130-E195)</f>
        <v>0.56188838895537507</v>
      </c>
      <c r="F206" s="210">
        <f t="shared" si="184"/>
        <v>0.42817828045150014</v>
      </c>
      <c r="G206" s="210">
        <f t="shared" si="184"/>
        <v>0.36334852014088931</v>
      </c>
      <c r="H206" s="211">
        <f t="shared" si="184"/>
        <v>0.39914850438071103</v>
      </c>
      <c r="I206" s="210">
        <f t="shared" si="184"/>
        <v>0.37377173038616135</v>
      </c>
      <c r="J206" s="211">
        <f t="shared" si="184"/>
        <v>0.43303613399555324</v>
      </c>
      <c r="K206" s="210">
        <f t="shared" si="184"/>
        <v>0.54910946743988587</v>
      </c>
      <c r="L206" s="211">
        <f t="shared" si="184"/>
        <v>0.68143778821808643</v>
      </c>
      <c r="M206" s="211">
        <f t="shared" si="184"/>
        <v>0.74676491235559073</v>
      </c>
      <c r="N206" s="212">
        <f t="shared" si="184"/>
        <v>0.68477967284155916</v>
      </c>
      <c r="O206" s="213">
        <f t="shared" si="184"/>
        <v>0.65939896446836366</v>
      </c>
      <c r="P206" s="211">
        <f t="shared" si="184"/>
        <v>0.58780681503457832</v>
      </c>
      <c r="Q206" s="211">
        <f t="shared" si="184"/>
        <v>0.56611028854638368</v>
      </c>
      <c r="R206" s="211">
        <f t="shared" si="184"/>
        <v>0.39197145928439486</v>
      </c>
      <c r="S206" s="211">
        <f t="shared" si="184"/>
        <v>0.35313914950685948</v>
      </c>
      <c r="T206" s="211">
        <f t="shared" si="184"/>
        <v>0.27080718276645127</v>
      </c>
      <c r="U206" s="211">
        <f t="shared" si="184"/>
        <v>0.2812655766754722</v>
      </c>
      <c r="V206" s="211">
        <f t="shared" si="184"/>
        <v>0.32014682836870256</v>
      </c>
      <c r="W206" s="211">
        <f t="shared" si="184"/>
        <v>0.41849963048474392</v>
      </c>
      <c r="X206" s="211">
        <f t="shared" si="184"/>
        <v>0.57136626222200737</v>
      </c>
      <c r="Y206" s="211">
        <f t="shared" si="184"/>
        <v>0.68672811631749286</v>
      </c>
      <c r="Z206" s="211">
        <f t="shared" si="184"/>
        <v>0.66531389247680839</v>
      </c>
      <c r="AA206" s="211"/>
      <c r="AB206" s="132"/>
      <c r="AC206" s="211">
        <f>P206-D206</f>
        <v>-1.5768780400954419E-2</v>
      </c>
      <c r="AD206" s="211">
        <f>Q206-E206</f>
        <v>4.2218995910086043E-3</v>
      </c>
      <c r="AE206" s="211">
        <f>R206-F206</f>
        <v>-3.6206821167105274E-2</v>
      </c>
      <c r="AF206" s="211">
        <f>S206-G206</f>
        <v>-1.0209370634029824E-2</v>
      </c>
      <c r="AG206" s="211">
        <f>T206-H206</f>
        <v>-0.12834132161425976</v>
      </c>
      <c r="AH206" s="211">
        <f>U206-I206</f>
        <v>-9.2506153710689154E-2</v>
      </c>
      <c r="AI206" s="211">
        <f>V206-J206</f>
        <v>-0.11288930562685068</v>
      </c>
      <c r="AJ206" s="211">
        <f>W206-K206</f>
        <v>-0.13060983695514194</v>
      </c>
      <c r="AK206" s="211">
        <f>X206-L206</f>
        <v>-0.11007152599607906</v>
      </c>
      <c r="AL206" s="211">
        <f>Y206-M206</f>
        <v>-6.0036796038097862E-2</v>
      </c>
      <c r="AM206" s="211">
        <f>Z206-N206</f>
        <v>-1.9465780364750773E-2</v>
      </c>
      <c r="AN206" s="130"/>
      <c r="AO206" s="76">
        <f>IF(ISERROR(GETPIVOTDATA("VALUE",'CRS WK pvt'!$I$2,"DT_FILE",AO$8,"CD_CO",AO$6,"TRIM_CAT",TRIM(B206),"TRIM_LINE",A205))=TRUE,0,GETPIVOTDATA("VALUE",'CRS WK pvt'!$I$2,"DT_FILE",AO$8,"CD_CO",AO$6,"TRIM_CAT",TRIM(B206),"TRIM_LINE",A205))</f>
        <v>0</v>
      </c>
    </row>
    <row r="207" spans="1:41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184"/>
        <v>0.56828413408292944</v>
      </c>
      <c r="Y207" s="255">
        <f t="shared" si="184"/>
        <v>0.6840793502387118</v>
      </c>
      <c r="Z207" s="255">
        <f t="shared" si="184"/>
        <v>0.66293777329407721</v>
      </c>
      <c r="AA207" s="211"/>
      <c r="AB207" s="132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130"/>
      <c r="AO207" s="76"/>
    </row>
    <row r="208" spans="1:41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184"/>
        <v>0.80413917383188693</v>
      </c>
      <c r="Y208" s="255">
        <f t="shared" si="184"/>
        <v>0.86957414089868401</v>
      </c>
      <c r="Z208" s="255">
        <f t="shared" si="184"/>
        <v>0.83459985104743861</v>
      </c>
      <c r="AA208" s="211"/>
      <c r="AB208" s="132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130"/>
      <c r="AO208" s="76"/>
    </row>
    <row r="209" spans="1:41" s="71" customFormat="1" x14ac:dyDescent="0.35">
      <c r="A209" s="171"/>
      <c r="B209" s="72" t="s">
        <v>38</v>
      </c>
      <c r="C209" s="132"/>
      <c r="D209" s="210">
        <f t="shared" ref="D209:Z209" si="185">(C101+C198+D133-D101-D198)/(C101+C198+D133-D198)</f>
        <v>0.25198492850648874</v>
      </c>
      <c r="E209" s="210">
        <f t="shared" si="185"/>
        <v>0.1944051622380982</v>
      </c>
      <c r="F209" s="210">
        <f t="shared" si="185"/>
        <v>0.15390071141686648</v>
      </c>
      <c r="G209" s="210">
        <f t="shared" si="185"/>
        <v>0.10486297795100803</v>
      </c>
      <c r="H209" s="211">
        <f t="shared" si="185"/>
        <v>0.10384992281241291</v>
      </c>
      <c r="I209" s="210">
        <f t="shared" si="185"/>
        <v>8.7552374604678102E-2</v>
      </c>
      <c r="J209" s="211">
        <f t="shared" si="185"/>
        <v>9.8079196545133862E-2</v>
      </c>
      <c r="K209" s="210">
        <f t="shared" si="185"/>
        <v>0.12067591630686358</v>
      </c>
      <c r="L209" s="211">
        <f t="shared" si="185"/>
        <v>0.22563800388576619</v>
      </c>
      <c r="M209" s="211">
        <f t="shared" si="185"/>
        <v>0.30612543188945424</v>
      </c>
      <c r="N209" s="212">
        <f t="shared" si="185"/>
        <v>0.25141630039156304</v>
      </c>
      <c r="O209" s="213">
        <f t="shared" si="185"/>
        <v>0.23658224645817741</v>
      </c>
      <c r="P209" s="211">
        <f t="shared" si="185"/>
        <v>0.22283518677338698</v>
      </c>
      <c r="Q209" s="211">
        <f t="shared" si="185"/>
        <v>0.16663192023406853</v>
      </c>
      <c r="R209" s="211">
        <f t="shared" si="185"/>
        <v>0.11487561485546779</v>
      </c>
      <c r="S209" s="211">
        <f t="shared" si="185"/>
        <v>4.5854767520445254E-2</v>
      </c>
      <c r="T209" s="211">
        <f t="shared" si="185"/>
        <v>5.7023044474858245E-2</v>
      </c>
      <c r="U209" s="211">
        <f t="shared" si="185"/>
        <v>4.4432671109306557E-2</v>
      </c>
      <c r="V209" s="211">
        <f t="shared" si="185"/>
        <v>6.8321923351566824E-2</v>
      </c>
      <c r="W209" s="211">
        <f t="shared" si="185"/>
        <v>7.9853838672955743E-2</v>
      </c>
      <c r="X209" s="211">
        <f t="shared" si="185"/>
        <v>0.19628371839891351</v>
      </c>
      <c r="Y209" s="211">
        <f t="shared" si="185"/>
        <v>0.26972036118917192</v>
      </c>
      <c r="Z209" s="211">
        <f t="shared" si="185"/>
        <v>0.25964815596098217</v>
      </c>
      <c r="AA209" s="211"/>
      <c r="AB209" s="132"/>
      <c r="AC209" s="211">
        <f>P209-D209</f>
        <v>-2.9149741733101753E-2</v>
      </c>
      <c r="AD209" s="211">
        <f>Q209-E209</f>
        <v>-2.7773242004029669E-2</v>
      </c>
      <c r="AE209" s="211">
        <f>R209-F209</f>
        <v>-3.9025096561398687E-2</v>
      </c>
      <c r="AF209" s="211">
        <f>S209-G209</f>
        <v>-5.9008210430562778E-2</v>
      </c>
      <c r="AG209" s="211">
        <f>T209-H209</f>
        <v>-4.6826878337554667E-2</v>
      </c>
      <c r="AH209" s="211">
        <f>U209-I209</f>
        <v>-4.3119703495371545E-2</v>
      </c>
      <c r="AI209" s="211">
        <f>V209-J209</f>
        <v>-2.9757273193567038E-2</v>
      </c>
      <c r="AJ209" s="211">
        <f>W209-K209</f>
        <v>-4.0822077633907841E-2</v>
      </c>
      <c r="AK209" s="211">
        <f>X209-L209</f>
        <v>-2.9354285486852677E-2</v>
      </c>
      <c r="AL209" s="211">
        <f>Y209-M209</f>
        <v>-3.6405070700282316E-2</v>
      </c>
      <c r="AM209" s="211">
        <f>Z209-N209</f>
        <v>8.2318555694191331E-3</v>
      </c>
      <c r="AN209" s="130"/>
      <c r="AO209" s="76">
        <f>IF(ISERROR(GETPIVOTDATA("VALUE",'CRS WK pvt'!$I$2,"DT_FILE",AO$8,"CD_CO",AO$6,"TRIM_CAT",TRIM(B209),"TRIM_LINE",A205))=TRUE,0,GETPIVOTDATA("VALUE",'CRS WK pvt'!$I$2,"DT_FILE",AO$8,"CD_CO",AO$6,"TRIM_CAT",TRIM(B209),"TRIM_LINE",A205))</f>
        <v>0</v>
      </c>
    </row>
    <row r="210" spans="1:41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184"/>
        <v>0.19323234418940063</v>
      </c>
      <c r="Y210" s="255">
        <f t="shared" si="184"/>
        <v>0.26514296368946166</v>
      </c>
      <c r="Z210" s="255">
        <f t="shared" si="184"/>
        <v>0.25452916342266818</v>
      </c>
      <c r="AA210" s="211"/>
      <c r="AB210" s="132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130"/>
      <c r="AO210" s="76"/>
    </row>
    <row r="211" spans="1:41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184"/>
        <v>0.41518455151788425</v>
      </c>
      <c r="Y211" s="255">
        <f t="shared" si="184"/>
        <v>0.54278280114522093</v>
      </c>
      <c r="Z211" s="255">
        <f t="shared" si="184"/>
        <v>0.5605725490352288</v>
      </c>
      <c r="AA211" s="211"/>
      <c r="AB211" s="132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130"/>
      <c r="AO211" s="76"/>
    </row>
    <row r="212" spans="1:41" s="71" customFormat="1" x14ac:dyDescent="0.35">
      <c r="A212" s="171"/>
      <c r="B212" s="72" t="s">
        <v>39</v>
      </c>
      <c r="C212" s="132"/>
      <c r="D212" s="210">
        <f t="shared" ref="D212:Z212" si="186">(C104+C201+D136-D104-D201)/(C104+C201+D136-D201)</f>
        <v>0.78354862185985752</v>
      </c>
      <c r="E212" s="210">
        <f t="shared" si="186"/>
        <v>0.78679169062576493</v>
      </c>
      <c r="F212" s="210">
        <f t="shared" si="186"/>
        <v>0.69702341292933878</v>
      </c>
      <c r="G212" s="210">
        <f t="shared" si="186"/>
        <v>0.70532853711834298</v>
      </c>
      <c r="H212" s="211">
        <f t="shared" si="186"/>
        <v>0.72820805261165367</v>
      </c>
      <c r="I212" s="210">
        <f t="shared" si="186"/>
        <v>0.71720203472723321</v>
      </c>
      <c r="J212" s="211">
        <f t="shared" si="186"/>
        <v>0.7770593539016426</v>
      </c>
      <c r="K212" s="210">
        <f t="shared" si="186"/>
        <v>0.77434177143225802</v>
      </c>
      <c r="L212" s="211">
        <f t="shared" si="186"/>
        <v>0.90822982518094619</v>
      </c>
      <c r="M212" s="211">
        <f t="shared" si="186"/>
        <v>0.88430141428523823</v>
      </c>
      <c r="N212" s="212">
        <f t="shared" si="186"/>
        <v>0.79379184741440467</v>
      </c>
      <c r="O212" s="213">
        <f t="shared" si="186"/>
        <v>0.7935223140706914</v>
      </c>
      <c r="P212" s="211">
        <f t="shared" si="186"/>
        <v>0.63389828515898039</v>
      </c>
      <c r="Q212" s="211">
        <f t="shared" si="186"/>
        <v>0.6965882038746386</v>
      </c>
      <c r="R212" s="211">
        <f t="shared" si="186"/>
        <v>0.57046598523894299</v>
      </c>
      <c r="S212" s="211">
        <f t="shared" si="186"/>
        <v>0.52500001963363585</v>
      </c>
      <c r="T212" s="211">
        <f t="shared" si="186"/>
        <v>0.44930691600868944</v>
      </c>
      <c r="U212" s="211">
        <f t="shared" si="186"/>
        <v>0.47819099485325117</v>
      </c>
      <c r="V212" s="211">
        <f t="shared" si="186"/>
        <v>0.50306558122795286</v>
      </c>
      <c r="W212" s="211">
        <f t="shared" si="186"/>
        <v>0.60904983469286089</v>
      </c>
      <c r="X212" s="211">
        <f t="shared" si="186"/>
        <v>0.72525022495653235</v>
      </c>
      <c r="Y212" s="211">
        <f t="shared" si="186"/>
        <v>0.76952133488132191</v>
      </c>
      <c r="Z212" s="211">
        <f t="shared" si="186"/>
        <v>0.78269878966879036</v>
      </c>
      <c r="AA212" s="211"/>
      <c r="AB212" s="132"/>
      <c r="AC212" s="211">
        <f>P212-D212</f>
        <v>-0.14965033670087713</v>
      </c>
      <c r="AD212" s="211">
        <f>Q212-E212</f>
        <v>-9.0203486751126327E-2</v>
      </c>
      <c r="AE212" s="211">
        <f>R212-F212</f>
        <v>-0.1265574276903958</v>
      </c>
      <c r="AF212" s="211">
        <f>S212-G212</f>
        <v>-0.18032851748470713</v>
      </c>
      <c r="AG212" s="211">
        <f>T212-H212</f>
        <v>-0.27890113660296423</v>
      </c>
      <c r="AH212" s="211">
        <f>U212-I212</f>
        <v>-0.23901103987398203</v>
      </c>
      <c r="AI212" s="211">
        <f>V212-J212</f>
        <v>-0.27399377267368974</v>
      </c>
      <c r="AJ212" s="211">
        <f>W212-K212</f>
        <v>-0.16529193673939713</v>
      </c>
      <c r="AK212" s="211">
        <f>X212-L212</f>
        <v>-0.18297960022441384</v>
      </c>
      <c r="AL212" s="211">
        <f>Y212-M212</f>
        <v>-0.11478007940391632</v>
      </c>
      <c r="AM212" s="211">
        <f>Z212-N212</f>
        <v>-1.109305774561431E-2</v>
      </c>
      <c r="AN212" s="130"/>
      <c r="AO212" s="76">
        <f>IF(ISERROR(GETPIVOTDATA("VALUE",'CRS WK pvt'!$I$2,"DT_FILE",AO$8,"CD_CO",AO$6,"TRIM_CAT",TRIM(B212),"TRIM_LINE",A205))=TRUE,0,GETPIVOTDATA("VALUE",'CRS WK pvt'!$I$2,"DT_FILE",AO$8,"CD_CO",AO$6,"TRIM_CAT",TRIM(B212),"TRIM_LINE",A205))</f>
        <v>0</v>
      </c>
    </row>
    <row r="213" spans="1:41" s="71" customFormat="1" x14ac:dyDescent="0.35">
      <c r="A213" s="171"/>
      <c r="B213" s="72" t="s">
        <v>40</v>
      </c>
      <c r="C213" s="132"/>
      <c r="D213" s="210">
        <f t="shared" ref="D213:Z213" si="187">(C105+C202+D137-D105-D202)/(C105+C202+D137-D202)</f>
        <v>0.75237096487029054</v>
      </c>
      <c r="E213" s="210">
        <f t="shared" si="187"/>
        <v>0.74632014816657055</v>
      </c>
      <c r="F213" s="210">
        <f t="shared" si="187"/>
        <v>0.69988562374264462</v>
      </c>
      <c r="G213" s="210">
        <f t="shared" si="187"/>
        <v>0.57956635703909232</v>
      </c>
      <c r="H213" s="211">
        <f t="shared" si="187"/>
        <v>0.48552635815650064</v>
      </c>
      <c r="I213" s="210">
        <f t="shared" si="187"/>
        <v>0.46634907135580689</v>
      </c>
      <c r="J213" s="211">
        <f t="shared" si="187"/>
        <v>0.5715065030498151</v>
      </c>
      <c r="K213" s="210">
        <f t="shared" si="187"/>
        <v>0.58870355233164928</v>
      </c>
      <c r="L213" s="211">
        <f t="shared" si="187"/>
        <v>0.64472015262855553</v>
      </c>
      <c r="M213" s="211">
        <f t="shared" si="187"/>
        <v>0.82221237366662947</v>
      </c>
      <c r="N213" s="212">
        <f t="shared" si="187"/>
        <v>0.76770886876332867</v>
      </c>
      <c r="O213" s="213">
        <f t="shared" si="187"/>
        <v>0.76101883519500668</v>
      </c>
      <c r="P213" s="211">
        <f t="shared" si="187"/>
        <v>0.64868608718043874</v>
      </c>
      <c r="Q213" s="211">
        <f t="shared" si="187"/>
        <v>0.6799815026601026</v>
      </c>
      <c r="R213" s="211">
        <f t="shared" si="187"/>
        <v>0.59199050565569022</v>
      </c>
      <c r="S213" s="211">
        <f t="shared" si="187"/>
        <v>0.58354116869700579</v>
      </c>
      <c r="T213" s="211">
        <f t="shared" si="187"/>
        <v>0.45964409853090188</v>
      </c>
      <c r="U213" s="211">
        <f t="shared" si="187"/>
        <v>0.48957106497341107</v>
      </c>
      <c r="V213" s="211">
        <f t="shared" si="187"/>
        <v>0.68972888966873047</v>
      </c>
      <c r="W213" s="211">
        <f t="shared" si="187"/>
        <v>0.58470893243845379</v>
      </c>
      <c r="X213" s="211">
        <f t="shared" si="187"/>
        <v>0.72971456246119737</v>
      </c>
      <c r="Y213" s="211">
        <f t="shared" si="187"/>
        <v>0.75152488410502771</v>
      </c>
      <c r="Z213" s="211">
        <f t="shared" si="187"/>
        <v>0.74862410283132719</v>
      </c>
      <c r="AA213" s="211"/>
      <c r="AB213" s="132"/>
      <c r="AC213" s="211">
        <f>P213-D213</f>
        <v>-0.1036848776898518</v>
      </c>
      <c r="AD213" s="211">
        <f>Q213-E213</f>
        <v>-6.6338645506467953E-2</v>
      </c>
      <c r="AE213" s="211">
        <f>R213-F213</f>
        <v>-0.1078951180869544</v>
      </c>
      <c r="AF213" s="211">
        <f>S213-G213</f>
        <v>3.9748116579134685E-3</v>
      </c>
      <c r="AG213" s="211">
        <f>T213-H213</f>
        <v>-2.5882259625598758E-2</v>
      </c>
      <c r="AH213" s="211">
        <f>U213-I213</f>
        <v>2.3221993617604186E-2</v>
      </c>
      <c r="AI213" s="211">
        <f>V213-J213</f>
        <v>0.11822238661891538</v>
      </c>
      <c r="AJ213" s="211">
        <f>W213-K213</f>
        <v>-3.9946198931954946E-3</v>
      </c>
      <c r="AK213" s="211">
        <f>X213-L213</f>
        <v>8.4994409832641837E-2</v>
      </c>
      <c r="AL213" s="211">
        <f>Y213-M213</f>
        <v>-7.0687489561601757E-2</v>
      </c>
      <c r="AM213" s="211">
        <f>Z213-N213</f>
        <v>-1.908476593200148E-2</v>
      </c>
      <c r="AN213" s="130"/>
      <c r="AO213" s="76">
        <f>IF(ISERROR(GETPIVOTDATA("VALUE",'CRS WK pvt'!$I$2,"DT_FILE",AO$8,"CD_CO",AO$6,"TRIM_CAT",TRIM(B213),"TRIM_LINE",A205))=TRUE,0,GETPIVOTDATA("VALUE",'CRS WK pvt'!$I$2,"DT_FILE",AO$8,"CD_CO",AO$6,"TRIM_CAT",TRIM(B213),"TRIM_LINE",A205))</f>
        <v>0</v>
      </c>
    </row>
    <row r="214" spans="1:41" s="71" customFormat="1" x14ac:dyDescent="0.35">
      <c r="A214" s="171"/>
      <c r="B214" s="72" t="s">
        <v>41</v>
      </c>
      <c r="C214" s="132"/>
      <c r="D214" s="210">
        <f t="shared" ref="D214:Z214" si="188">(C106+C203+D138-D106-D203)/(C106+C203+D138-D203)</f>
        <v>0.83693711794431502</v>
      </c>
      <c r="E214" s="210">
        <f t="shared" si="188"/>
        <v>0.78625377546100617</v>
      </c>
      <c r="F214" s="210">
        <f t="shared" si="188"/>
        <v>0.84728575660174998</v>
      </c>
      <c r="G214" s="210">
        <f t="shared" si="188"/>
        <v>0.76473608986946517</v>
      </c>
      <c r="H214" s="211">
        <f t="shared" si="188"/>
        <v>0.90992749052651289</v>
      </c>
      <c r="I214" s="210">
        <f t="shared" si="188"/>
        <v>0.89662824368739535</v>
      </c>
      <c r="J214" s="211">
        <f t="shared" si="188"/>
        <v>0.93304175188887162</v>
      </c>
      <c r="K214" s="210">
        <f t="shared" si="188"/>
        <v>0.8412005518120268</v>
      </c>
      <c r="L214" s="211">
        <f t="shared" si="188"/>
        <v>0.87346688178956444</v>
      </c>
      <c r="M214" s="211">
        <f t="shared" si="188"/>
        <v>0.931175263017196</v>
      </c>
      <c r="N214" s="212">
        <f t="shared" si="188"/>
        <v>0.88363987228937202</v>
      </c>
      <c r="O214" s="213">
        <f t="shared" si="188"/>
        <v>0.80526017830413477</v>
      </c>
      <c r="P214" s="211">
        <f t="shared" si="188"/>
        <v>0.77990162277396791</v>
      </c>
      <c r="Q214" s="211">
        <f t="shared" si="188"/>
        <v>0.8574533420807231</v>
      </c>
      <c r="R214" s="211">
        <f t="shared" si="188"/>
        <v>0.84465175166703355</v>
      </c>
      <c r="S214" s="211">
        <f t="shared" si="188"/>
        <v>0.80420675453910007</v>
      </c>
      <c r="T214" s="211">
        <f t="shared" si="188"/>
        <v>0.57868226252761645</v>
      </c>
      <c r="U214" s="211">
        <f t="shared" si="188"/>
        <v>0.74055072876245698</v>
      </c>
      <c r="V214" s="211">
        <f t="shared" si="188"/>
        <v>0.69155652493905151</v>
      </c>
      <c r="W214" s="211">
        <f t="shared" si="188"/>
        <v>0.7113363842250342</v>
      </c>
      <c r="X214" s="211">
        <f t="shared" si="188"/>
        <v>0.77880200538253219</v>
      </c>
      <c r="Y214" s="211">
        <f t="shared" si="188"/>
        <v>0.8224965748032651</v>
      </c>
      <c r="Z214" s="211">
        <f t="shared" si="188"/>
        <v>0.77368752917364547</v>
      </c>
      <c r="AA214" s="211"/>
      <c r="AB214" s="132"/>
      <c r="AC214" s="211">
        <f>P214-D214</f>
        <v>-5.7035495170347117E-2</v>
      </c>
      <c r="AD214" s="211">
        <f>Q214-E214</f>
        <v>7.1199566619716936E-2</v>
      </c>
      <c r="AE214" s="211">
        <f>R214-F214</f>
        <v>-2.6340049347164385E-3</v>
      </c>
      <c r="AF214" s="211">
        <f>S214-G214</f>
        <v>3.9470664669634892E-2</v>
      </c>
      <c r="AG214" s="211">
        <f>T214-H214</f>
        <v>-0.33124522799889644</v>
      </c>
      <c r="AH214" s="211">
        <f>U214-I214</f>
        <v>-0.15607751492493838</v>
      </c>
      <c r="AI214" s="211">
        <f>V214-J214</f>
        <v>-0.24148522694982011</v>
      </c>
      <c r="AJ214" s="211">
        <f>W214-K214</f>
        <v>-0.1298641675869926</v>
      </c>
      <c r="AK214" s="211">
        <f>X214-L214</f>
        <v>-9.466487640703225E-2</v>
      </c>
      <c r="AL214" s="211">
        <f>Y214-M214</f>
        <v>-0.1086786882139309</v>
      </c>
      <c r="AM214" s="211">
        <f>Z214-N214</f>
        <v>-0.10995234311572655</v>
      </c>
      <c r="AN214" s="130"/>
      <c r="AO214" s="76">
        <f>IF(ISERROR(GETPIVOTDATA("VALUE",'CRS WK pvt'!$I$2,"DT_FILE",AO$8,"CD_CO",AO$6,"TRIM_CAT",TRIM(B214),"TRIM_LINE",A205))=TRUE,0,GETPIVOTDATA("VALUE",'CRS WK pvt'!$I$2,"DT_FILE",AO$8,"CD_CO",AO$6,"TRIM_CAT",TRIM(B214),"TRIM_LINE",A205))</f>
        <v>0</v>
      </c>
    </row>
    <row r="215" spans="1:41" s="87" customFormat="1" ht="15" thickBot="1" x14ac:dyDescent="0.4">
      <c r="A215" s="172"/>
      <c r="B215" s="133" t="s">
        <v>42</v>
      </c>
      <c r="C215" s="134"/>
      <c r="D215" s="214">
        <f t="shared" ref="D215:Z215" si="189">(C107+C204+D139-D107-D204)/(C107+C204+D139-D204)</f>
        <v>0.60490017993053757</v>
      </c>
      <c r="E215" s="214">
        <f t="shared" si="189"/>
        <v>0.56465523032221965</v>
      </c>
      <c r="F215" s="214">
        <f t="shared" si="189"/>
        <v>0.44476043113614078</v>
      </c>
      <c r="G215" s="214">
        <f t="shared" si="189"/>
        <v>0.37261640417226799</v>
      </c>
      <c r="H215" s="215">
        <f t="shared" si="189"/>
        <v>0.39634825275027019</v>
      </c>
      <c r="I215" s="214">
        <f t="shared" si="189"/>
        <v>0.36518514923469492</v>
      </c>
      <c r="J215" s="215">
        <f t="shared" si="189"/>
        <v>0.41946773675488486</v>
      </c>
      <c r="K215" s="214">
        <f t="shared" si="189"/>
        <v>0.5040581570764171</v>
      </c>
      <c r="L215" s="215">
        <f t="shared" si="189"/>
        <v>0.6670018844886576</v>
      </c>
      <c r="M215" s="215">
        <f t="shared" si="189"/>
        <v>0.72713110652429291</v>
      </c>
      <c r="N215" s="216">
        <f t="shared" si="189"/>
        <v>0.66005111530406846</v>
      </c>
      <c r="O215" s="217">
        <f t="shared" si="189"/>
        <v>0.63942570911029617</v>
      </c>
      <c r="P215" s="215">
        <f t="shared" si="189"/>
        <v>0.55533844038506652</v>
      </c>
      <c r="Q215" s="215">
        <f t="shared" si="189"/>
        <v>0.54925738965891635</v>
      </c>
      <c r="R215" s="215">
        <f t="shared" si="189"/>
        <v>0.39595731815837931</v>
      </c>
      <c r="S215" s="215">
        <f t="shared" si="189"/>
        <v>0.34171599114318757</v>
      </c>
      <c r="T215" s="215">
        <f t="shared" si="189"/>
        <v>0.25614609323496551</v>
      </c>
      <c r="U215" s="215">
        <f t="shared" si="189"/>
        <v>0.27181379811486567</v>
      </c>
      <c r="V215" s="215">
        <f t="shared" si="189"/>
        <v>0.30763262375853517</v>
      </c>
      <c r="W215" s="215">
        <f t="shared" si="189"/>
        <v>0.38476722328311846</v>
      </c>
      <c r="X215" s="215">
        <f t="shared" si="189"/>
        <v>0.53925406408711007</v>
      </c>
      <c r="Y215" s="215">
        <f t="shared" si="189"/>
        <v>0.65066411673763347</v>
      </c>
      <c r="Z215" s="215">
        <f t="shared" si="189"/>
        <v>0.63796241664153508</v>
      </c>
      <c r="AA215" s="215"/>
      <c r="AB215" s="134"/>
      <c r="AC215" s="215">
        <f>P215-D215</f>
        <v>-4.9561739545471051E-2</v>
      </c>
      <c r="AD215" s="215">
        <f t="shared" ref="AD215" si="190">Q215-E215</f>
        <v>-1.5397840663303297E-2</v>
      </c>
      <c r="AE215" s="215">
        <f t="shared" ref="AE215" si="191">R215-F215</f>
        <v>-4.8803112977761465E-2</v>
      </c>
      <c r="AF215" s="215">
        <f t="shared" ref="AF215" si="192">S215-G215</f>
        <v>-3.090041302908042E-2</v>
      </c>
      <c r="AG215" s="215">
        <f>T215-H215</f>
        <v>-0.14020215951530468</v>
      </c>
      <c r="AH215" s="215">
        <f>U215-I215</f>
        <v>-9.3371351119829249E-2</v>
      </c>
      <c r="AI215" s="215">
        <f>V215-J215</f>
        <v>-0.11183511299634968</v>
      </c>
      <c r="AJ215" s="215">
        <f>W215-K215</f>
        <v>-0.11929093379329864</v>
      </c>
      <c r="AK215" s="215">
        <f>X215-L215</f>
        <v>-0.12774782040154753</v>
      </c>
      <c r="AL215" s="215">
        <f>Y215-M215</f>
        <v>-7.6466989786659445E-2</v>
      </c>
      <c r="AM215" s="215">
        <f>Z215-N215</f>
        <v>-2.2088698662533379E-2</v>
      </c>
      <c r="AN215" s="137"/>
      <c r="AO215" s="134">
        <f t="shared" ref="AO215" si="193">SUM(AO206:AO214)</f>
        <v>0</v>
      </c>
    </row>
    <row r="216" spans="1:41" ht="15" thickTop="1" x14ac:dyDescent="0.35">
      <c r="A216" s="171"/>
    </row>
    <row r="217" spans="1:41" x14ac:dyDescent="0.35">
      <c r="B217" s="1" t="s">
        <v>24</v>
      </c>
    </row>
    <row r="218" spans="1:41" x14ac:dyDescent="0.35">
      <c r="B218" s="38" t="s">
        <v>319</v>
      </c>
    </row>
    <row r="219" spans="1:41" x14ac:dyDescent="0.35">
      <c r="B219" s="2" t="s">
        <v>320</v>
      </c>
    </row>
    <row r="221" spans="1:41" x14ac:dyDescent="0.35">
      <c r="B221" s="39" t="s">
        <v>23</v>
      </c>
    </row>
    <row r="222" spans="1:41" x14ac:dyDescent="0.35">
      <c r="B222" s="2" t="s">
        <v>25</v>
      </c>
    </row>
    <row r="223" spans="1:41" x14ac:dyDescent="0.35">
      <c r="B223" s="2" t="s">
        <v>26</v>
      </c>
    </row>
    <row r="224" spans="1:41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C1"/>
    <mergeCell ref="AB7:AN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7"/>
  <sheetViews>
    <sheetView topLeftCell="A52" workbookViewId="0">
      <selection activeCell="I63" sqref="I63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44261</v>
      </c>
      <c r="C2">
        <v>4</v>
      </c>
      <c r="D2" t="s">
        <v>99</v>
      </c>
      <c r="E2">
        <v>11967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44261</v>
      </c>
      <c r="C3">
        <v>4</v>
      </c>
      <c r="D3" t="s">
        <v>100</v>
      </c>
      <c r="E3">
        <v>164</v>
      </c>
      <c r="F3" t="str">
        <f t="shared" si="0"/>
        <v>Low Income Residential</v>
      </c>
      <c r="G3">
        <f t="shared" si="1"/>
        <v>1</v>
      </c>
      <c r="J3" s="174">
        <v>44261</v>
      </c>
    </row>
    <row r="4" spans="1:11" x14ac:dyDescent="0.35">
      <c r="A4" t="s">
        <v>69</v>
      </c>
      <c r="B4" s="174">
        <v>44261</v>
      </c>
      <c r="C4">
        <v>4</v>
      </c>
      <c r="D4" t="s">
        <v>53</v>
      </c>
      <c r="E4">
        <v>1594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44261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44261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2993</v>
      </c>
    </row>
    <row r="7" spans="1:11" x14ac:dyDescent="0.35">
      <c r="A7" t="s">
        <v>69</v>
      </c>
      <c r="B7" s="174">
        <v>44261</v>
      </c>
      <c r="C7">
        <v>4</v>
      </c>
      <c r="D7" t="s">
        <v>56</v>
      </c>
      <c r="E7">
        <v>86</v>
      </c>
      <c r="F7" t="str">
        <f t="shared" si="0"/>
        <v>OTHER</v>
      </c>
      <c r="G7">
        <f t="shared" si="1"/>
        <v>1</v>
      </c>
      <c r="I7" s="178" t="s">
        <v>38</v>
      </c>
      <c r="J7" s="177">
        <v>164</v>
      </c>
      <c r="K7" s="177">
        <v>142250</v>
      </c>
    </row>
    <row r="8" spans="1:11" x14ac:dyDescent="0.35">
      <c r="A8" t="s">
        <v>69</v>
      </c>
      <c r="B8" s="174">
        <v>44261</v>
      </c>
      <c r="C8">
        <v>5</v>
      </c>
      <c r="D8" t="s">
        <v>99</v>
      </c>
      <c r="E8">
        <v>1013558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11733</v>
      </c>
    </row>
    <row r="9" spans="1:11" x14ac:dyDescent="0.35">
      <c r="A9" t="s">
        <v>69</v>
      </c>
      <c r="B9" s="174">
        <v>44261</v>
      </c>
      <c r="C9">
        <v>5</v>
      </c>
      <c r="D9" t="s">
        <v>100</v>
      </c>
      <c r="E9">
        <v>142250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11967</v>
      </c>
      <c r="K9" s="177">
        <v>1013558</v>
      </c>
    </row>
    <row r="10" spans="1:11" x14ac:dyDescent="0.35">
      <c r="A10" t="s">
        <v>69</v>
      </c>
      <c r="B10" s="174">
        <v>44261</v>
      </c>
      <c r="C10">
        <v>5</v>
      </c>
      <c r="D10" t="s">
        <v>53</v>
      </c>
      <c r="E10">
        <v>154463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1594</v>
      </c>
      <c r="K10" s="177">
        <v>154463</v>
      </c>
    </row>
    <row r="11" spans="1:11" x14ac:dyDescent="0.35">
      <c r="A11" t="s">
        <v>69</v>
      </c>
      <c r="B11" s="174">
        <v>44261</v>
      </c>
      <c r="C11">
        <v>5</v>
      </c>
      <c r="D11" t="s">
        <v>54</v>
      </c>
      <c r="E11">
        <v>11733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44261</v>
      </c>
      <c r="C12">
        <v>5</v>
      </c>
      <c r="D12" t="s">
        <v>55</v>
      </c>
      <c r="E12">
        <v>2993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5</v>
      </c>
      <c r="K12" s="177">
        <v>572</v>
      </c>
    </row>
    <row r="13" spans="1:11" x14ac:dyDescent="0.35">
      <c r="A13" t="s">
        <v>69</v>
      </c>
      <c r="B13" s="174">
        <v>44261</v>
      </c>
      <c r="C13">
        <v>5</v>
      </c>
      <c r="D13" t="s">
        <v>56</v>
      </c>
      <c r="E13">
        <v>15043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62</v>
      </c>
      <c r="K13" s="177">
        <v>59784</v>
      </c>
    </row>
    <row r="14" spans="1:11" x14ac:dyDescent="0.35">
      <c r="A14" t="s">
        <v>71</v>
      </c>
      <c r="B14" s="174">
        <v>44261</v>
      </c>
      <c r="C14">
        <v>4</v>
      </c>
      <c r="D14" t="s">
        <v>99</v>
      </c>
      <c r="E14">
        <v>1528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17</v>
      </c>
      <c r="K14" s="177">
        <v>2125</v>
      </c>
    </row>
    <row r="15" spans="1:11" x14ac:dyDescent="0.35">
      <c r="A15" t="s">
        <v>71</v>
      </c>
      <c r="B15" s="174">
        <v>44261</v>
      </c>
      <c r="C15">
        <v>4</v>
      </c>
      <c r="D15" t="s">
        <v>100</v>
      </c>
      <c r="E15">
        <v>62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1528</v>
      </c>
      <c r="K15" s="177">
        <v>192429</v>
      </c>
    </row>
    <row r="16" spans="1:11" x14ac:dyDescent="0.35">
      <c r="A16" t="s">
        <v>71</v>
      </c>
      <c r="B16" s="174">
        <v>44261</v>
      </c>
      <c r="C16">
        <v>4</v>
      </c>
      <c r="D16" t="s">
        <v>53</v>
      </c>
      <c r="E16">
        <v>313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313</v>
      </c>
      <c r="K16" s="177">
        <v>30936</v>
      </c>
    </row>
    <row r="17" spans="1:11" x14ac:dyDescent="0.35">
      <c r="A17" t="s">
        <v>71</v>
      </c>
      <c r="B17" s="174">
        <v>44261</v>
      </c>
      <c r="C17">
        <v>4</v>
      </c>
      <c r="D17" t="s">
        <v>54</v>
      </c>
      <c r="E17">
        <v>17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44261</v>
      </c>
      <c r="C18">
        <v>4</v>
      </c>
      <c r="D18" t="s">
        <v>55</v>
      </c>
      <c r="E18">
        <v>5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5</v>
      </c>
      <c r="K18" s="177">
        <v>340</v>
      </c>
    </row>
    <row r="19" spans="1:11" x14ac:dyDescent="0.35">
      <c r="A19" t="s">
        <v>71</v>
      </c>
      <c r="B19" s="174">
        <v>44261</v>
      </c>
      <c r="C19">
        <v>4</v>
      </c>
      <c r="D19" t="s">
        <v>56</v>
      </c>
      <c r="E19">
        <v>2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22</v>
      </c>
      <c r="K19" s="177">
        <v>11059</v>
      </c>
    </row>
    <row r="20" spans="1:11" x14ac:dyDescent="0.35">
      <c r="A20" t="s">
        <v>71</v>
      </c>
      <c r="B20" s="174">
        <v>44261</v>
      </c>
      <c r="C20">
        <v>5</v>
      </c>
      <c r="D20" t="s">
        <v>99</v>
      </c>
      <c r="E20">
        <v>192429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13</v>
      </c>
      <c r="K20" s="177">
        <v>1281</v>
      </c>
    </row>
    <row r="21" spans="1:11" x14ac:dyDescent="0.35">
      <c r="A21" t="s">
        <v>71</v>
      </c>
      <c r="B21" s="174">
        <v>44261</v>
      </c>
      <c r="C21">
        <v>5</v>
      </c>
      <c r="D21" t="s">
        <v>100</v>
      </c>
      <c r="E21">
        <v>59784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813</v>
      </c>
      <c r="K21" s="177">
        <v>64296</v>
      </c>
    </row>
    <row r="22" spans="1:11" x14ac:dyDescent="0.35">
      <c r="A22" t="s">
        <v>71</v>
      </c>
      <c r="B22" s="174">
        <v>44261</v>
      </c>
      <c r="C22">
        <v>5</v>
      </c>
      <c r="D22" t="s">
        <v>53</v>
      </c>
      <c r="E22">
        <v>30936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231</v>
      </c>
      <c r="K22" s="177">
        <v>16259</v>
      </c>
    </row>
    <row r="23" spans="1:11" x14ac:dyDescent="0.35">
      <c r="A23" t="s">
        <v>71</v>
      </c>
      <c r="B23" s="174">
        <v>44261</v>
      </c>
      <c r="C23">
        <v>5</v>
      </c>
      <c r="D23" t="s">
        <v>54</v>
      </c>
      <c r="E23">
        <v>2125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44261</v>
      </c>
      <c r="C24">
        <v>5</v>
      </c>
      <c r="D24" t="s">
        <v>55</v>
      </c>
      <c r="E24">
        <v>572</v>
      </c>
      <c r="F24" t="str">
        <f t="shared" si="0"/>
        <v>Large C&amp;I</v>
      </c>
      <c r="G24">
        <f t="shared" si="1"/>
        <v>2</v>
      </c>
      <c r="I24" s="178" t="s">
        <v>41</v>
      </c>
      <c r="J24" s="177"/>
      <c r="K24" s="177">
        <v>102</v>
      </c>
    </row>
    <row r="25" spans="1:11" x14ac:dyDescent="0.35">
      <c r="A25" t="s">
        <v>71</v>
      </c>
      <c r="B25" s="174">
        <v>44261</v>
      </c>
      <c r="C25">
        <v>5</v>
      </c>
      <c r="D25" t="s">
        <v>56</v>
      </c>
      <c r="E25">
        <v>2337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2</v>
      </c>
      <c r="K25" s="177">
        <v>4947</v>
      </c>
    </row>
    <row r="26" spans="1:11" x14ac:dyDescent="0.35">
      <c r="A26" t="s">
        <v>65</v>
      </c>
      <c r="B26" s="174">
        <v>44261</v>
      </c>
      <c r="C26">
        <v>4</v>
      </c>
      <c r="D26" t="s">
        <v>99</v>
      </c>
      <c r="E26">
        <v>813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3</v>
      </c>
      <c r="K26" s="177">
        <v>302</v>
      </c>
    </row>
    <row r="27" spans="1:11" x14ac:dyDescent="0.35">
      <c r="A27" t="s">
        <v>65</v>
      </c>
      <c r="B27" s="174">
        <v>44261</v>
      </c>
      <c r="C27">
        <v>4</v>
      </c>
      <c r="D27" t="s">
        <v>100</v>
      </c>
      <c r="E27">
        <v>22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197</v>
      </c>
      <c r="K27" s="177">
        <v>23331</v>
      </c>
    </row>
    <row r="28" spans="1:11" x14ac:dyDescent="0.35">
      <c r="A28" t="s">
        <v>65</v>
      </c>
      <c r="B28" s="174">
        <v>44261</v>
      </c>
      <c r="C28">
        <v>4</v>
      </c>
      <c r="D28" t="s">
        <v>53</v>
      </c>
      <c r="E28">
        <v>231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33</v>
      </c>
      <c r="K28" s="177">
        <v>4340</v>
      </c>
    </row>
    <row r="29" spans="1:11" x14ac:dyDescent="0.35">
      <c r="A29" t="s">
        <v>65</v>
      </c>
      <c r="B29" s="174">
        <v>44261</v>
      </c>
      <c r="C29">
        <v>4</v>
      </c>
      <c r="D29" t="s">
        <v>54</v>
      </c>
      <c r="E29">
        <v>13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44261</v>
      </c>
      <c r="C30">
        <v>4</v>
      </c>
      <c r="D30" t="s">
        <v>55</v>
      </c>
      <c r="E30">
        <v>5</v>
      </c>
      <c r="F30" t="str">
        <f t="shared" si="0"/>
        <v>Large C&amp;I</v>
      </c>
      <c r="G30">
        <f t="shared" si="1"/>
        <v>3</v>
      </c>
      <c r="I30" s="178" t="s">
        <v>41</v>
      </c>
      <c r="J30" s="177"/>
      <c r="K30" s="177">
        <v>130</v>
      </c>
    </row>
    <row r="31" spans="1:11" x14ac:dyDescent="0.35">
      <c r="A31" t="s">
        <v>65</v>
      </c>
      <c r="B31" s="174">
        <v>44261</v>
      </c>
      <c r="C31">
        <v>4</v>
      </c>
      <c r="D31" t="s">
        <v>56</v>
      </c>
      <c r="E31">
        <v>1</v>
      </c>
      <c r="F31" t="str">
        <f t="shared" si="0"/>
        <v>OTHER</v>
      </c>
      <c r="G31">
        <f t="shared" si="1"/>
        <v>3</v>
      </c>
      <c r="I31" s="178" t="s">
        <v>38</v>
      </c>
      <c r="J31" s="177">
        <v>38</v>
      </c>
      <c r="K31" s="177">
        <v>43778</v>
      </c>
    </row>
    <row r="32" spans="1:11" x14ac:dyDescent="0.35">
      <c r="A32" t="s">
        <v>65</v>
      </c>
      <c r="B32" s="174">
        <v>44261</v>
      </c>
      <c r="C32">
        <v>5</v>
      </c>
      <c r="D32" t="s">
        <v>99</v>
      </c>
      <c r="E32">
        <v>64296</v>
      </c>
      <c r="F32" t="str">
        <f t="shared" si="0"/>
        <v>Residential</v>
      </c>
      <c r="G32">
        <f t="shared" si="1"/>
        <v>3</v>
      </c>
      <c r="I32" s="178" t="s">
        <v>40</v>
      </c>
      <c r="J32" s="177">
        <v>1</v>
      </c>
      <c r="K32" s="177">
        <v>542</v>
      </c>
    </row>
    <row r="33" spans="1:11" x14ac:dyDescent="0.35">
      <c r="A33" t="s">
        <v>65</v>
      </c>
      <c r="B33" s="174">
        <v>44261</v>
      </c>
      <c r="C33">
        <v>5</v>
      </c>
      <c r="D33" t="s">
        <v>100</v>
      </c>
      <c r="E33">
        <v>11059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518</v>
      </c>
      <c r="K33" s="177">
        <v>104802</v>
      </c>
    </row>
    <row r="34" spans="1:11" x14ac:dyDescent="0.35">
      <c r="A34" t="s">
        <v>65</v>
      </c>
      <c r="B34" s="174">
        <v>44261</v>
      </c>
      <c r="C34">
        <v>5</v>
      </c>
      <c r="D34" t="s">
        <v>53</v>
      </c>
      <c r="E34">
        <v>16259</v>
      </c>
      <c r="F34" t="str">
        <f t="shared" si="0"/>
        <v>Small C&amp;I</v>
      </c>
      <c r="G34">
        <f t="shared" si="1"/>
        <v>3</v>
      </c>
      <c r="I34" s="178" t="s">
        <v>39</v>
      </c>
      <c r="J34" s="177">
        <v>49</v>
      </c>
      <c r="K34" s="177">
        <v>10337</v>
      </c>
    </row>
    <row r="35" spans="1:11" x14ac:dyDescent="0.35">
      <c r="A35" t="s">
        <v>65</v>
      </c>
      <c r="B35" s="174">
        <v>44261</v>
      </c>
      <c r="C35">
        <v>5</v>
      </c>
      <c r="D35" t="s">
        <v>54</v>
      </c>
      <c r="E35">
        <v>1281</v>
      </c>
      <c r="F35" t="str">
        <f t="shared" si="0"/>
        <v>Medium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44261</v>
      </c>
      <c r="C36">
        <v>5</v>
      </c>
      <c r="D36" t="s">
        <v>55</v>
      </c>
      <c r="E36">
        <v>340</v>
      </c>
      <c r="F36" t="str">
        <f t="shared" si="0"/>
        <v>Large C&amp;I</v>
      </c>
      <c r="G36">
        <f t="shared" si="1"/>
        <v>3</v>
      </c>
      <c r="I36" s="178" t="s">
        <v>41</v>
      </c>
      <c r="J36" s="177">
        <v>37396</v>
      </c>
      <c r="K36" s="177">
        <v>8621551</v>
      </c>
    </row>
    <row r="37" spans="1:11" x14ac:dyDescent="0.35">
      <c r="A37" t="s">
        <v>65</v>
      </c>
      <c r="B37" s="174">
        <v>44261</v>
      </c>
      <c r="C37">
        <v>5</v>
      </c>
      <c r="D37" t="s">
        <v>56</v>
      </c>
      <c r="E37">
        <v>999</v>
      </c>
      <c r="F37" t="str">
        <f t="shared" si="0"/>
        <v>OTHER</v>
      </c>
      <c r="G37">
        <f t="shared" si="1"/>
        <v>3</v>
      </c>
      <c r="I37" s="178" t="s">
        <v>38</v>
      </c>
      <c r="J37" s="177">
        <v>13898</v>
      </c>
      <c r="K37" s="177">
        <v>8283935</v>
      </c>
    </row>
    <row r="38" spans="1:11" x14ac:dyDescent="0.35">
      <c r="A38" t="s">
        <v>50</v>
      </c>
      <c r="B38" s="174">
        <v>44261</v>
      </c>
      <c r="C38">
        <v>4</v>
      </c>
      <c r="D38" t="s">
        <v>99</v>
      </c>
      <c r="E38">
        <v>197</v>
      </c>
      <c r="F38" t="str">
        <f t="shared" si="0"/>
        <v>Residential</v>
      </c>
      <c r="G38">
        <f t="shared" si="1"/>
        <v>4</v>
      </c>
      <c r="I38" s="178" t="s">
        <v>40</v>
      </c>
      <c r="J38" s="177">
        <v>56748</v>
      </c>
      <c r="K38" s="177">
        <v>6191748</v>
      </c>
    </row>
    <row r="39" spans="1:11" x14ac:dyDescent="0.35">
      <c r="A39" t="s">
        <v>50</v>
      </c>
      <c r="B39" s="174">
        <v>44261</v>
      </c>
      <c r="C39">
        <v>4</v>
      </c>
      <c r="D39" t="s">
        <v>100</v>
      </c>
      <c r="E39">
        <v>2</v>
      </c>
      <c r="F39" t="str">
        <f t="shared" si="0"/>
        <v>Low Income Residential</v>
      </c>
      <c r="G39">
        <f t="shared" si="1"/>
        <v>4</v>
      </c>
      <c r="I39" s="178" t="s">
        <v>37</v>
      </c>
      <c r="J39" s="177">
        <v>367912</v>
      </c>
      <c r="K39" s="177">
        <v>35421868</v>
      </c>
    </row>
    <row r="40" spans="1:11" x14ac:dyDescent="0.35">
      <c r="A40" t="s">
        <v>50</v>
      </c>
      <c r="B40" s="174">
        <v>44261</v>
      </c>
      <c r="C40">
        <v>4</v>
      </c>
      <c r="D40" t="s">
        <v>53</v>
      </c>
      <c r="E40">
        <v>33</v>
      </c>
      <c r="F40" t="str">
        <f t="shared" si="0"/>
        <v>Small C&amp;I</v>
      </c>
      <c r="G40">
        <f t="shared" si="1"/>
        <v>4</v>
      </c>
      <c r="I40" s="178" t="s">
        <v>39</v>
      </c>
      <c r="J40" s="177">
        <v>106117</v>
      </c>
      <c r="K40" s="177">
        <v>6397603</v>
      </c>
    </row>
    <row r="41" spans="1:11" x14ac:dyDescent="0.35">
      <c r="A41" t="s">
        <v>50</v>
      </c>
      <c r="B41" s="174">
        <v>44261</v>
      </c>
      <c r="C41">
        <v>4</v>
      </c>
      <c r="D41" t="s">
        <v>54</v>
      </c>
      <c r="E41">
        <v>3</v>
      </c>
      <c r="F41" t="str">
        <f t="shared" si="0"/>
        <v>Medium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44261</v>
      </c>
      <c r="C42">
        <v>5</v>
      </c>
      <c r="D42" t="s">
        <v>99</v>
      </c>
      <c r="E42">
        <v>23331</v>
      </c>
      <c r="F42" t="str">
        <f t="shared" si="0"/>
        <v>Residential</v>
      </c>
      <c r="G42">
        <f t="shared" si="1"/>
        <v>4</v>
      </c>
      <c r="I42" s="178" t="s">
        <v>41</v>
      </c>
      <c r="J42" s="177">
        <v>0</v>
      </c>
      <c r="K42" s="177">
        <v>1717280</v>
      </c>
    </row>
    <row r="43" spans="1:11" x14ac:dyDescent="0.35">
      <c r="A43" t="s">
        <v>50</v>
      </c>
      <c r="B43" s="174">
        <v>44261</v>
      </c>
      <c r="C43">
        <v>5</v>
      </c>
      <c r="D43" t="s">
        <v>100</v>
      </c>
      <c r="E43">
        <v>4947</v>
      </c>
      <c r="F43" t="str">
        <f t="shared" si="0"/>
        <v>Low Income Residential</v>
      </c>
      <c r="G43">
        <f t="shared" si="1"/>
        <v>4</v>
      </c>
      <c r="I43" s="178" t="s">
        <v>38</v>
      </c>
      <c r="J43" s="177">
        <v>16095</v>
      </c>
      <c r="K43" s="177">
        <v>5794449</v>
      </c>
    </row>
    <row r="44" spans="1:11" x14ac:dyDescent="0.35">
      <c r="A44" t="s">
        <v>50</v>
      </c>
      <c r="B44" s="174">
        <v>44261</v>
      </c>
      <c r="C44">
        <v>5</v>
      </c>
      <c r="D44" t="s">
        <v>53</v>
      </c>
      <c r="E44">
        <v>4340</v>
      </c>
      <c r="F44" t="str">
        <f t="shared" si="0"/>
        <v>Small C&amp;I</v>
      </c>
      <c r="G44">
        <f t="shared" si="1"/>
        <v>4</v>
      </c>
      <c r="I44" s="178" t="s">
        <v>40</v>
      </c>
      <c r="J44" s="177">
        <v>1425</v>
      </c>
      <c r="K44" s="177">
        <v>1771617</v>
      </c>
    </row>
    <row r="45" spans="1:11" x14ac:dyDescent="0.35">
      <c r="A45" t="s">
        <v>50</v>
      </c>
      <c r="B45" s="174">
        <v>44261</v>
      </c>
      <c r="C45">
        <v>5</v>
      </c>
      <c r="D45" t="s">
        <v>54</v>
      </c>
      <c r="E45">
        <v>302</v>
      </c>
      <c r="F45" t="str">
        <f t="shared" si="0"/>
        <v>Medium C&amp;I</v>
      </c>
      <c r="G45">
        <f t="shared" si="1"/>
        <v>4</v>
      </c>
      <c r="I45" s="178" t="s">
        <v>37</v>
      </c>
      <c r="J45" s="177">
        <v>136754</v>
      </c>
      <c r="K45" s="177">
        <v>20648483</v>
      </c>
    </row>
    <row r="46" spans="1:11" x14ac:dyDescent="0.35">
      <c r="A46" t="s">
        <v>50</v>
      </c>
      <c r="B46" s="174">
        <v>44261</v>
      </c>
      <c r="C46">
        <v>5</v>
      </c>
      <c r="D46" t="s">
        <v>55</v>
      </c>
      <c r="E46">
        <v>102</v>
      </c>
      <c r="F46" t="str">
        <f t="shared" si="0"/>
        <v>Large C&amp;I</v>
      </c>
      <c r="G46">
        <f t="shared" si="1"/>
        <v>4</v>
      </c>
      <c r="I46" s="178" t="s">
        <v>39</v>
      </c>
      <c r="J46" s="177">
        <v>13346</v>
      </c>
      <c r="K46" s="177">
        <v>2486686</v>
      </c>
    </row>
    <row r="47" spans="1:11" x14ac:dyDescent="0.35">
      <c r="A47" t="s">
        <v>50</v>
      </c>
      <c r="B47" s="174">
        <v>44261</v>
      </c>
      <c r="C47">
        <v>5</v>
      </c>
      <c r="D47" t="s">
        <v>56</v>
      </c>
      <c r="E47">
        <v>347</v>
      </c>
      <c r="F47" t="str">
        <f t="shared" si="0"/>
        <v>OTHER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44261</v>
      </c>
      <c r="C48">
        <v>4</v>
      </c>
      <c r="D48" t="s">
        <v>99</v>
      </c>
      <c r="E48">
        <v>518</v>
      </c>
      <c r="F48" t="str">
        <f t="shared" si="0"/>
        <v>Residential</v>
      </c>
      <c r="G48">
        <f t="shared" si="1"/>
        <v>5</v>
      </c>
      <c r="I48" s="178" t="s">
        <v>41</v>
      </c>
      <c r="J48" s="177">
        <v>0</v>
      </c>
      <c r="K48" s="177">
        <v>7520880</v>
      </c>
    </row>
    <row r="49" spans="1:11" x14ac:dyDescent="0.35">
      <c r="A49" t="s">
        <v>59</v>
      </c>
      <c r="B49" s="174">
        <v>44261</v>
      </c>
      <c r="C49">
        <v>4</v>
      </c>
      <c r="D49" t="s">
        <v>100</v>
      </c>
      <c r="E49">
        <v>38</v>
      </c>
      <c r="F49" t="str">
        <f t="shared" si="0"/>
        <v>Low Income Residential</v>
      </c>
      <c r="G49">
        <f t="shared" si="1"/>
        <v>5</v>
      </c>
      <c r="I49" s="178" t="s">
        <v>38</v>
      </c>
      <c r="J49" s="177">
        <v>70398</v>
      </c>
      <c r="K49" s="177">
        <v>88156627</v>
      </c>
    </row>
    <row r="50" spans="1:11" x14ac:dyDescent="0.35">
      <c r="A50" t="s">
        <v>59</v>
      </c>
      <c r="B50" s="174">
        <v>44261</v>
      </c>
      <c r="C50">
        <v>4</v>
      </c>
      <c r="D50" t="s">
        <v>53</v>
      </c>
      <c r="E50">
        <v>49</v>
      </c>
      <c r="F50" t="str">
        <f t="shared" si="0"/>
        <v>Small C&amp;I</v>
      </c>
      <c r="G50">
        <f t="shared" si="1"/>
        <v>5</v>
      </c>
      <c r="I50" s="178" t="s">
        <v>40</v>
      </c>
      <c r="J50" s="177">
        <v>6115</v>
      </c>
      <c r="K50" s="177">
        <v>6265566</v>
      </c>
    </row>
    <row r="51" spans="1:11" x14ac:dyDescent="0.35">
      <c r="A51" t="s">
        <v>59</v>
      </c>
      <c r="B51" s="174">
        <v>44261</v>
      </c>
      <c r="C51">
        <v>4</v>
      </c>
      <c r="D51" t="s">
        <v>54</v>
      </c>
      <c r="E51">
        <v>1</v>
      </c>
      <c r="F51" t="str">
        <f t="shared" si="0"/>
        <v>Medium C&amp;I</v>
      </c>
      <c r="G51">
        <f t="shared" si="1"/>
        <v>5</v>
      </c>
      <c r="I51" s="178" t="s">
        <v>37</v>
      </c>
      <c r="J51" s="177">
        <v>778287</v>
      </c>
      <c r="K51" s="177">
        <v>189200686</v>
      </c>
    </row>
    <row r="52" spans="1:11" x14ac:dyDescent="0.35">
      <c r="A52" t="s">
        <v>59</v>
      </c>
      <c r="B52" s="174">
        <v>44261</v>
      </c>
      <c r="C52">
        <v>4</v>
      </c>
      <c r="D52" t="s">
        <v>56</v>
      </c>
      <c r="E52">
        <v>1</v>
      </c>
      <c r="F52" t="str">
        <f t="shared" si="0"/>
        <v>OTHER</v>
      </c>
      <c r="G52">
        <f t="shared" si="1"/>
        <v>5</v>
      </c>
      <c r="I52" s="178" t="s">
        <v>39</v>
      </c>
      <c r="J52" s="177">
        <v>47487</v>
      </c>
      <c r="K52" s="177">
        <v>10784165</v>
      </c>
    </row>
    <row r="53" spans="1:11" x14ac:dyDescent="0.35">
      <c r="A53" t="s">
        <v>59</v>
      </c>
      <c r="B53" s="174">
        <v>44261</v>
      </c>
      <c r="C53">
        <v>5</v>
      </c>
      <c r="D53" t="s">
        <v>99</v>
      </c>
      <c r="E53">
        <v>104802</v>
      </c>
      <c r="F53" t="str">
        <f t="shared" si="0"/>
        <v>Residential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44261</v>
      </c>
      <c r="C54">
        <v>5</v>
      </c>
      <c r="D54" t="s">
        <v>100</v>
      </c>
      <c r="E54">
        <v>43778</v>
      </c>
      <c r="F54" t="str">
        <f t="shared" si="0"/>
        <v>Low Income Residential</v>
      </c>
      <c r="G54">
        <f t="shared" si="1"/>
        <v>5</v>
      </c>
      <c r="I54" s="178" t="s">
        <v>41</v>
      </c>
      <c r="J54" s="177">
        <v>37396</v>
      </c>
      <c r="K54" s="177">
        <v>17859711</v>
      </c>
    </row>
    <row r="55" spans="1:11" x14ac:dyDescent="0.35">
      <c r="A55" t="s">
        <v>59</v>
      </c>
      <c r="B55" s="174">
        <v>44261</v>
      </c>
      <c r="C55">
        <v>5</v>
      </c>
      <c r="D55" t="s">
        <v>53</v>
      </c>
      <c r="E55">
        <v>10337</v>
      </c>
      <c r="F55" t="str">
        <f t="shared" si="0"/>
        <v>Small C&amp;I</v>
      </c>
      <c r="G55">
        <f t="shared" si="1"/>
        <v>5</v>
      </c>
      <c r="I55" s="178" t="s">
        <v>38</v>
      </c>
      <c r="J55" s="177">
        <v>100391</v>
      </c>
      <c r="K55" s="177">
        <v>102235010</v>
      </c>
    </row>
    <row r="56" spans="1:11" x14ac:dyDescent="0.35">
      <c r="A56" t="s">
        <v>59</v>
      </c>
      <c r="B56" s="174">
        <v>44261</v>
      </c>
      <c r="C56">
        <v>5</v>
      </c>
      <c r="D56" t="s">
        <v>54</v>
      </c>
      <c r="E56">
        <v>542</v>
      </c>
      <c r="F56" t="str">
        <f t="shared" si="0"/>
        <v>Medium C&amp;I</v>
      </c>
      <c r="G56">
        <f t="shared" si="1"/>
        <v>5</v>
      </c>
      <c r="I56" s="178" t="s">
        <v>40</v>
      </c>
      <c r="J56" s="177">
        <v>64288</v>
      </c>
      <c r="K56" s="177">
        <v>14228930</v>
      </c>
    </row>
    <row r="57" spans="1:11" x14ac:dyDescent="0.35">
      <c r="A57" t="s">
        <v>59</v>
      </c>
      <c r="B57" s="174">
        <v>44261</v>
      </c>
      <c r="C57">
        <v>5</v>
      </c>
      <c r="D57" t="s">
        <v>55</v>
      </c>
      <c r="E57">
        <v>130</v>
      </c>
      <c r="F57" t="str">
        <f t="shared" si="0"/>
        <v>Large C&amp;I</v>
      </c>
      <c r="G57">
        <f t="shared" si="1"/>
        <v>5</v>
      </c>
      <c r="I57" s="178" t="s">
        <v>37</v>
      </c>
      <c r="J57" s="177">
        <v>1282952</v>
      </c>
      <c r="K57" s="177">
        <v>245271038</v>
      </c>
    </row>
    <row r="58" spans="1:11" x14ac:dyDescent="0.35">
      <c r="A58" t="s">
        <v>59</v>
      </c>
      <c r="B58" s="174">
        <v>44261</v>
      </c>
      <c r="C58">
        <v>5</v>
      </c>
      <c r="D58" t="s">
        <v>56</v>
      </c>
      <c r="E58">
        <v>991</v>
      </c>
      <c r="F58" t="str">
        <f t="shared" si="0"/>
        <v>OTHER</v>
      </c>
      <c r="G58">
        <f t="shared" si="1"/>
        <v>5</v>
      </c>
      <c r="I58" s="178" t="s">
        <v>39</v>
      </c>
      <c r="J58" s="177">
        <v>166951</v>
      </c>
      <c r="K58" s="177">
        <v>19668454</v>
      </c>
    </row>
    <row r="59" spans="1:11" x14ac:dyDescent="0.35">
      <c r="A59" t="s">
        <v>60</v>
      </c>
      <c r="B59" s="174">
        <v>44261</v>
      </c>
      <c r="C59">
        <v>4</v>
      </c>
      <c r="D59" t="s">
        <v>99</v>
      </c>
      <c r="E59">
        <v>367912</v>
      </c>
      <c r="F59" t="str">
        <f t="shared" si="0"/>
        <v>Residential</v>
      </c>
      <c r="G59">
        <f t="shared" si="1"/>
        <v>6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44261</v>
      </c>
      <c r="C60">
        <v>4</v>
      </c>
      <c r="D60" t="s">
        <v>100</v>
      </c>
      <c r="E60">
        <v>13898</v>
      </c>
      <c r="F60" t="str">
        <f t="shared" si="0"/>
        <v>Low Income Residential</v>
      </c>
      <c r="G60">
        <f t="shared" si="1"/>
        <v>6</v>
      </c>
      <c r="I60" s="178" t="s">
        <v>41</v>
      </c>
      <c r="J60" s="177">
        <v>22091</v>
      </c>
      <c r="K60" s="177">
        <v>16667398</v>
      </c>
    </row>
    <row r="61" spans="1:11" x14ac:dyDescent="0.35">
      <c r="A61" t="s">
        <v>60</v>
      </c>
      <c r="B61" s="174">
        <v>44261</v>
      </c>
      <c r="C61">
        <v>4</v>
      </c>
      <c r="D61" t="s">
        <v>53</v>
      </c>
      <c r="E61">
        <v>106117</v>
      </c>
      <c r="F61" t="str">
        <f t="shared" si="0"/>
        <v>Small C&amp;I</v>
      </c>
      <c r="G61">
        <f t="shared" si="1"/>
        <v>6</v>
      </c>
      <c r="I61" s="178" t="s">
        <v>38</v>
      </c>
      <c r="J61" s="177">
        <v>4255</v>
      </c>
      <c r="K61" s="177">
        <v>4297080</v>
      </c>
    </row>
    <row r="62" spans="1:11" x14ac:dyDescent="0.35">
      <c r="A62" t="s">
        <v>60</v>
      </c>
      <c r="B62" s="174">
        <v>44261</v>
      </c>
      <c r="C62">
        <v>4</v>
      </c>
      <c r="D62" t="s">
        <v>54</v>
      </c>
      <c r="E62">
        <v>56748</v>
      </c>
      <c r="F62" t="str">
        <f t="shared" si="0"/>
        <v>Medium C&amp;I</v>
      </c>
      <c r="G62">
        <f t="shared" si="1"/>
        <v>6</v>
      </c>
      <c r="I62" s="178" t="s">
        <v>40</v>
      </c>
      <c r="J62" s="177">
        <v>104502</v>
      </c>
      <c r="K62" s="177">
        <v>10542130</v>
      </c>
    </row>
    <row r="63" spans="1:11" x14ac:dyDescent="0.35">
      <c r="A63" t="s">
        <v>60</v>
      </c>
      <c r="B63" s="174">
        <v>44261</v>
      </c>
      <c r="C63">
        <v>4</v>
      </c>
      <c r="D63" t="s">
        <v>55</v>
      </c>
      <c r="E63">
        <v>37396</v>
      </c>
      <c r="F63" t="str">
        <f t="shared" si="0"/>
        <v>Large C&amp;I</v>
      </c>
      <c r="G63">
        <f t="shared" si="1"/>
        <v>6</v>
      </c>
      <c r="I63" s="178" t="s">
        <v>37</v>
      </c>
      <c r="J63" s="177">
        <v>616274</v>
      </c>
      <c r="K63" s="177">
        <v>43018405</v>
      </c>
    </row>
    <row r="64" spans="1:11" x14ac:dyDescent="0.35">
      <c r="A64" t="s">
        <v>60</v>
      </c>
      <c r="B64" s="174">
        <v>44261</v>
      </c>
      <c r="C64">
        <v>4</v>
      </c>
      <c r="D64" t="s">
        <v>56</v>
      </c>
      <c r="E64">
        <v>448</v>
      </c>
      <c r="F64" t="str">
        <f t="shared" si="0"/>
        <v>OTHER</v>
      </c>
      <c r="G64">
        <f t="shared" si="1"/>
        <v>6</v>
      </c>
      <c r="I64" s="178" t="s">
        <v>39</v>
      </c>
      <c r="J64" s="177">
        <v>203494</v>
      </c>
      <c r="K64" s="177">
        <v>11040980</v>
      </c>
    </row>
    <row r="65" spans="1:11" x14ac:dyDescent="0.35">
      <c r="A65" t="s">
        <v>60</v>
      </c>
      <c r="B65" s="174">
        <v>44261</v>
      </c>
      <c r="C65">
        <v>5</v>
      </c>
      <c r="D65" t="s">
        <v>99</v>
      </c>
      <c r="E65">
        <v>35421868</v>
      </c>
      <c r="F65" t="str">
        <f t="shared" si="0"/>
        <v>Residential</v>
      </c>
      <c r="G65">
        <f t="shared" si="1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44261</v>
      </c>
      <c r="C66">
        <v>5</v>
      </c>
      <c r="D66" t="s">
        <v>100</v>
      </c>
      <c r="E66">
        <v>8283935</v>
      </c>
      <c r="F66" t="str">
        <f t="shared" ref="F66:F129" si="2">TRIM(MID(D66,3,50))</f>
        <v>Low Income Residential</v>
      </c>
      <c r="G66">
        <f t="shared" ref="G66:G129" si="3">VALUE(TRIM(MID(A66,6,2)))</f>
        <v>6</v>
      </c>
      <c r="I66" s="178" t="s">
        <v>41</v>
      </c>
      <c r="J66" s="177"/>
      <c r="K66" s="177">
        <v>13872495</v>
      </c>
    </row>
    <row r="67" spans="1:11" x14ac:dyDescent="0.35">
      <c r="A67" t="s">
        <v>60</v>
      </c>
      <c r="B67" s="174">
        <v>44261</v>
      </c>
      <c r="C67">
        <v>5</v>
      </c>
      <c r="D67" t="s">
        <v>53</v>
      </c>
      <c r="E67">
        <v>6397603</v>
      </c>
      <c r="F67" t="str">
        <f t="shared" si="2"/>
        <v>Small C&amp;I</v>
      </c>
      <c r="G67">
        <f t="shared" si="3"/>
        <v>6</v>
      </c>
      <c r="I67" s="178" t="s">
        <v>38</v>
      </c>
      <c r="J67" s="177">
        <v>6189</v>
      </c>
      <c r="K67" s="177">
        <v>3331928</v>
      </c>
    </row>
    <row r="68" spans="1:11" x14ac:dyDescent="0.35">
      <c r="A68" t="s">
        <v>60</v>
      </c>
      <c r="B68" s="174">
        <v>44261</v>
      </c>
      <c r="C68">
        <v>5</v>
      </c>
      <c r="D68" t="s">
        <v>54</v>
      </c>
      <c r="E68">
        <v>6191748</v>
      </c>
      <c r="F68" t="str">
        <f t="shared" si="2"/>
        <v>Medium C&amp;I</v>
      </c>
      <c r="G68">
        <f t="shared" si="3"/>
        <v>6</v>
      </c>
      <c r="I68" s="178" t="s">
        <v>40</v>
      </c>
      <c r="J68" s="177">
        <v>30594</v>
      </c>
      <c r="K68" s="177">
        <v>9212035</v>
      </c>
    </row>
    <row r="69" spans="1:11" x14ac:dyDescent="0.35">
      <c r="A69" t="s">
        <v>60</v>
      </c>
      <c r="B69" s="174">
        <v>44261</v>
      </c>
      <c r="C69">
        <v>5</v>
      </c>
      <c r="D69" t="s">
        <v>55</v>
      </c>
      <c r="E69">
        <v>8621551</v>
      </c>
      <c r="F69" t="str">
        <f t="shared" si="2"/>
        <v>Large C&amp;I</v>
      </c>
      <c r="G69">
        <f t="shared" si="3"/>
        <v>6</v>
      </c>
      <c r="I69" s="178" t="s">
        <v>37</v>
      </c>
      <c r="J69" s="177">
        <v>455043</v>
      </c>
      <c r="K69" s="177">
        <v>40612862</v>
      </c>
    </row>
    <row r="70" spans="1:11" x14ac:dyDescent="0.35">
      <c r="A70" t="s">
        <v>60</v>
      </c>
      <c r="B70" s="174">
        <v>44261</v>
      </c>
      <c r="C70">
        <v>5</v>
      </c>
      <c r="D70" t="s">
        <v>56</v>
      </c>
      <c r="E70">
        <v>679005</v>
      </c>
      <c r="F70" t="str">
        <f t="shared" si="2"/>
        <v>OTHER</v>
      </c>
      <c r="G70">
        <f t="shared" si="3"/>
        <v>6</v>
      </c>
      <c r="I70" s="178" t="s">
        <v>39</v>
      </c>
      <c r="J70" s="177">
        <v>93725</v>
      </c>
      <c r="K70" s="177">
        <v>9427426</v>
      </c>
    </row>
    <row r="71" spans="1:11" x14ac:dyDescent="0.35">
      <c r="A71" t="s">
        <v>61</v>
      </c>
      <c r="B71" s="174">
        <v>44261</v>
      </c>
      <c r="C71">
        <v>4</v>
      </c>
      <c r="D71" t="s">
        <v>99</v>
      </c>
      <c r="E71">
        <v>136754</v>
      </c>
      <c r="F71" t="str">
        <f t="shared" si="2"/>
        <v>Residential</v>
      </c>
      <c r="G71">
        <f t="shared" si="3"/>
        <v>7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44261</v>
      </c>
      <c r="C72">
        <v>4</v>
      </c>
      <c r="D72" t="s">
        <v>100</v>
      </c>
      <c r="E72">
        <v>16095</v>
      </c>
      <c r="F72" t="str">
        <f t="shared" si="2"/>
        <v>Low Income Residential</v>
      </c>
      <c r="G72">
        <f t="shared" si="3"/>
        <v>7</v>
      </c>
      <c r="I72" s="178" t="s">
        <v>41</v>
      </c>
      <c r="J72" s="177"/>
      <c r="K72" s="177">
        <v>1490</v>
      </c>
    </row>
    <row r="73" spans="1:11" x14ac:dyDescent="0.35">
      <c r="A73" t="s">
        <v>61</v>
      </c>
      <c r="B73" s="174">
        <v>44261</v>
      </c>
      <c r="C73">
        <v>4</v>
      </c>
      <c r="D73" t="s">
        <v>53</v>
      </c>
      <c r="E73">
        <v>13346</v>
      </c>
      <c r="F73" t="str">
        <f t="shared" si="2"/>
        <v>Small C&amp;I</v>
      </c>
      <c r="G73">
        <f t="shared" si="3"/>
        <v>7</v>
      </c>
      <c r="I73" s="178" t="s">
        <v>38</v>
      </c>
      <c r="J73" s="177">
        <v>38</v>
      </c>
      <c r="K73" s="177">
        <v>33298</v>
      </c>
    </row>
    <row r="74" spans="1:11" x14ac:dyDescent="0.35">
      <c r="A74" t="s">
        <v>61</v>
      </c>
      <c r="B74" s="174">
        <v>44261</v>
      </c>
      <c r="C74">
        <v>4</v>
      </c>
      <c r="D74" t="s">
        <v>54</v>
      </c>
      <c r="E74">
        <v>1425</v>
      </c>
      <c r="F74" t="str">
        <f t="shared" si="2"/>
        <v>Medium C&amp;I</v>
      </c>
      <c r="G74">
        <f t="shared" si="3"/>
        <v>7</v>
      </c>
      <c r="I74" s="178" t="s">
        <v>40</v>
      </c>
      <c r="J74" s="177">
        <v>18</v>
      </c>
      <c r="K74" s="177">
        <v>4252</v>
      </c>
    </row>
    <row r="75" spans="1:11" x14ac:dyDescent="0.35">
      <c r="A75" t="s">
        <v>61</v>
      </c>
      <c r="B75" s="174">
        <v>44261</v>
      </c>
      <c r="C75">
        <v>4</v>
      </c>
      <c r="D75" t="s">
        <v>55</v>
      </c>
      <c r="E75">
        <v>0</v>
      </c>
      <c r="F75" t="str">
        <f t="shared" si="2"/>
        <v>Large C&amp;I</v>
      </c>
      <c r="G75">
        <f t="shared" si="3"/>
        <v>7</v>
      </c>
      <c r="I75" s="178" t="s">
        <v>37</v>
      </c>
      <c r="J75" s="177">
        <v>2290</v>
      </c>
      <c r="K75" s="177">
        <v>245684</v>
      </c>
    </row>
    <row r="76" spans="1:11" x14ac:dyDescent="0.35">
      <c r="A76" t="s">
        <v>61</v>
      </c>
      <c r="B76" s="174">
        <v>44261</v>
      </c>
      <c r="C76">
        <v>4</v>
      </c>
      <c r="D76" t="s">
        <v>56</v>
      </c>
      <c r="E76">
        <v>0</v>
      </c>
      <c r="F76" t="str">
        <f t="shared" si="2"/>
        <v>OTHER</v>
      </c>
      <c r="G76">
        <f t="shared" si="3"/>
        <v>7</v>
      </c>
      <c r="I76" s="178" t="s">
        <v>39</v>
      </c>
      <c r="J76" s="177">
        <v>341</v>
      </c>
      <c r="K76" s="177">
        <v>44880</v>
      </c>
    </row>
    <row r="77" spans="1:11" x14ac:dyDescent="0.35">
      <c r="A77" t="s">
        <v>61</v>
      </c>
      <c r="B77" s="174">
        <v>44261</v>
      </c>
      <c r="C77">
        <v>5</v>
      </c>
      <c r="D77" t="s">
        <v>99</v>
      </c>
      <c r="E77">
        <v>20648483</v>
      </c>
      <c r="F77" t="str">
        <f t="shared" si="2"/>
        <v>Residential</v>
      </c>
      <c r="G77">
        <f t="shared" si="3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44261</v>
      </c>
      <c r="C78">
        <v>5</v>
      </c>
      <c r="D78" t="s">
        <v>100</v>
      </c>
      <c r="E78">
        <v>5794449</v>
      </c>
      <c r="F78" t="str">
        <f t="shared" si="2"/>
        <v>Low Income Residential</v>
      </c>
      <c r="G78">
        <f t="shared" si="3"/>
        <v>7</v>
      </c>
      <c r="I78" s="178" t="s">
        <v>38</v>
      </c>
      <c r="J78" s="177">
        <v>14</v>
      </c>
      <c r="K78" s="177">
        <v>9253</v>
      </c>
    </row>
    <row r="79" spans="1:11" x14ac:dyDescent="0.35">
      <c r="A79" t="s">
        <v>61</v>
      </c>
      <c r="B79" s="174">
        <v>44261</v>
      </c>
      <c r="C79">
        <v>5</v>
      </c>
      <c r="D79" t="s">
        <v>53</v>
      </c>
      <c r="E79">
        <v>2486686</v>
      </c>
      <c r="F79" t="str">
        <f t="shared" si="2"/>
        <v>Small C&amp;I</v>
      </c>
      <c r="G79">
        <f t="shared" si="3"/>
        <v>7</v>
      </c>
      <c r="I79" s="178" t="s">
        <v>37</v>
      </c>
      <c r="J79" s="177">
        <v>1</v>
      </c>
      <c r="K79" s="177">
        <v>921</v>
      </c>
    </row>
    <row r="80" spans="1:11" x14ac:dyDescent="0.35">
      <c r="A80" t="s">
        <v>61</v>
      </c>
      <c r="B80" s="174">
        <v>44261</v>
      </c>
      <c r="C80">
        <v>5</v>
      </c>
      <c r="D80" t="s">
        <v>54</v>
      </c>
      <c r="E80">
        <v>1771617</v>
      </c>
      <c r="F80" t="str">
        <f t="shared" si="2"/>
        <v>Medium C&amp;I</v>
      </c>
      <c r="G80">
        <f t="shared" si="3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44261</v>
      </c>
      <c r="C81">
        <v>5</v>
      </c>
      <c r="D81" t="s">
        <v>55</v>
      </c>
      <c r="E81">
        <v>1717280</v>
      </c>
      <c r="F81" t="str">
        <f t="shared" si="2"/>
        <v>Large C&amp;I</v>
      </c>
      <c r="G81">
        <f t="shared" si="3"/>
        <v>7</v>
      </c>
      <c r="I81" s="178" t="s">
        <v>41</v>
      </c>
      <c r="J81" s="177"/>
      <c r="K81" s="177">
        <v>24</v>
      </c>
    </row>
    <row r="82" spans="1:11" x14ac:dyDescent="0.35">
      <c r="A82" t="s">
        <v>61</v>
      </c>
      <c r="B82" s="174">
        <v>44261</v>
      </c>
      <c r="C82">
        <v>5</v>
      </c>
      <c r="D82" t="s">
        <v>56</v>
      </c>
      <c r="E82">
        <v>262255</v>
      </c>
      <c r="F82" t="str">
        <f t="shared" si="2"/>
        <v>OTHER</v>
      </c>
      <c r="G82">
        <f t="shared" si="3"/>
        <v>7</v>
      </c>
      <c r="I82" s="178" t="s">
        <v>38</v>
      </c>
      <c r="J82" s="177">
        <v>2</v>
      </c>
      <c r="K82" s="177">
        <v>3151</v>
      </c>
    </row>
    <row r="83" spans="1:11" x14ac:dyDescent="0.35">
      <c r="A83" t="s">
        <v>62</v>
      </c>
      <c r="B83" s="174">
        <v>44261</v>
      </c>
      <c r="C83">
        <v>4</v>
      </c>
      <c r="D83" t="s">
        <v>99</v>
      </c>
      <c r="E83">
        <v>778287</v>
      </c>
      <c r="F83" t="str">
        <f t="shared" si="2"/>
        <v>Residential</v>
      </c>
      <c r="G83">
        <f t="shared" si="3"/>
        <v>8</v>
      </c>
      <c r="I83" s="178" t="s">
        <v>40</v>
      </c>
      <c r="J83" s="177"/>
      <c r="K83" s="177">
        <v>96</v>
      </c>
    </row>
    <row r="84" spans="1:11" x14ac:dyDescent="0.35">
      <c r="A84" t="s">
        <v>62</v>
      </c>
      <c r="B84" s="174">
        <v>44261</v>
      </c>
      <c r="C84">
        <v>4</v>
      </c>
      <c r="D84" t="s">
        <v>100</v>
      </c>
      <c r="E84">
        <v>70398</v>
      </c>
      <c r="F84" t="str">
        <f t="shared" si="2"/>
        <v>Low Income Residential</v>
      </c>
      <c r="G84">
        <f t="shared" si="3"/>
        <v>8</v>
      </c>
      <c r="I84" s="178" t="s">
        <v>37</v>
      </c>
      <c r="J84" s="177">
        <v>33</v>
      </c>
      <c r="K84" s="177">
        <v>11295</v>
      </c>
    </row>
    <row r="85" spans="1:11" x14ac:dyDescent="0.35">
      <c r="A85" t="s">
        <v>62</v>
      </c>
      <c r="B85" s="174">
        <v>44261</v>
      </c>
      <c r="C85">
        <v>4</v>
      </c>
      <c r="D85" t="s">
        <v>53</v>
      </c>
      <c r="E85">
        <v>47487</v>
      </c>
      <c r="F85" t="str">
        <f t="shared" si="2"/>
        <v>Small C&amp;I</v>
      </c>
      <c r="G85">
        <f t="shared" si="3"/>
        <v>8</v>
      </c>
      <c r="I85" s="178" t="s">
        <v>39</v>
      </c>
      <c r="J85" s="177">
        <v>3</v>
      </c>
      <c r="K85" s="177">
        <v>1059</v>
      </c>
    </row>
    <row r="86" spans="1:11" x14ac:dyDescent="0.35">
      <c r="A86" t="s">
        <v>62</v>
      </c>
      <c r="B86" s="174">
        <v>44261</v>
      </c>
      <c r="C86">
        <v>4</v>
      </c>
      <c r="D86" t="s">
        <v>54</v>
      </c>
      <c r="E86">
        <v>6115</v>
      </c>
      <c r="F86" t="str">
        <f t="shared" si="2"/>
        <v>Medium C&amp;I</v>
      </c>
      <c r="G86">
        <f t="shared" si="3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44261</v>
      </c>
      <c r="C87">
        <v>4</v>
      </c>
      <c r="D87" t="s">
        <v>55</v>
      </c>
      <c r="E87">
        <v>0</v>
      </c>
      <c r="F87" t="str">
        <f t="shared" si="2"/>
        <v>Large C&amp;I</v>
      </c>
      <c r="G87">
        <f t="shared" si="3"/>
        <v>8</v>
      </c>
      <c r="I87" s="178" t="s">
        <v>41</v>
      </c>
      <c r="J87" s="177">
        <v>186597</v>
      </c>
      <c r="K87" s="177">
        <v>44778648</v>
      </c>
    </row>
    <row r="88" spans="1:11" x14ac:dyDescent="0.35">
      <c r="A88" t="s">
        <v>62</v>
      </c>
      <c r="B88" s="174">
        <v>44261</v>
      </c>
      <c r="C88">
        <v>4</v>
      </c>
      <c r="D88" t="s">
        <v>56</v>
      </c>
      <c r="E88">
        <v>50</v>
      </c>
      <c r="F88" t="str">
        <f t="shared" si="2"/>
        <v>OTHER</v>
      </c>
      <c r="G88">
        <f t="shared" si="3"/>
        <v>8</v>
      </c>
      <c r="I88" s="178" t="s">
        <v>38</v>
      </c>
      <c r="J88" s="177">
        <v>20258</v>
      </c>
      <c r="K88" s="177">
        <v>12940942</v>
      </c>
    </row>
    <row r="89" spans="1:11" x14ac:dyDescent="0.35">
      <c r="A89" t="s">
        <v>62</v>
      </c>
      <c r="B89" s="174">
        <v>44261</v>
      </c>
      <c r="C89">
        <v>5</v>
      </c>
      <c r="D89" t="s">
        <v>99</v>
      </c>
      <c r="E89">
        <v>189200686</v>
      </c>
      <c r="F89" t="str">
        <f t="shared" si="2"/>
        <v>Residential</v>
      </c>
      <c r="G89">
        <f t="shared" si="3"/>
        <v>8</v>
      </c>
      <c r="I89" s="178" t="s">
        <v>40</v>
      </c>
      <c r="J89" s="177">
        <v>126162</v>
      </c>
      <c r="K89" s="177">
        <v>28228259</v>
      </c>
    </row>
    <row r="90" spans="1:11" x14ac:dyDescent="0.35">
      <c r="A90" t="s">
        <v>62</v>
      </c>
      <c r="B90" s="174">
        <v>44261</v>
      </c>
      <c r="C90">
        <v>5</v>
      </c>
      <c r="D90" t="s">
        <v>100</v>
      </c>
      <c r="E90">
        <v>88156627</v>
      </c>
      <c r="F90" t="str">
        <f t="shared" si="2"/>
        <v>Low Income Residential</v>
      </c>
      <c r="G90">
        <f t="shared" si="3"/>
        <v>8</v>
      </c>
      <c r="I90" s="178" t="s">
        <v>37</v>
      </c>
      <c r="J90" s="177">
        <v>1555585</v>
      </c>
      <c r="K90" s="177">
        <v>121507376</v>
      </c>
    </row>
    <row r="91" spans="1:11" x14ac:dyDescent="0.35">
      <c r="A91" t="s">
        <v>62</v>
      </c>
      <c r="B91" s="174">
        <v>44261</v>
      </c>
      <c r="C91">
        <v>5</v>
      </c>
      <c r="D91" t="s">
        <v>53</v>
      </c>
      <c r="E91">
        <v>10784165</v>
      </c>
      <c r="F91" t="str">
        <f t="shared" si="2"/>
        <v>Small C&amp;I</v>
      </c>
      <c r="G91">
        <f t="shared" si="3"/>
        <v>8</v>
      </c>
      <c r="I91" s="178" t="s">
        <v>39</v>
      </c>
      <c r="J91" s="177">
        <v>250727</v>
      </c>
      <c r="K91" s="177">
        <v>29494424</v>
      </c>
    </row>
    <row r="92" spans="1:11" x14ac:dyDescent="0.35">
      <c r="A92" t="s">
        <v>62</v>
      </c>
      <c r="B92" s="174">
        <v>44261</v>
      </c>
      <c r="C92">
        <v>5</v>
      </c>
      <c r="D92" t="s">
        <v>54</v>
      </c>
      <c r="E92">
        <v>6265566</v>
      </c>
      <c r="F92" t="str">
        <f t="shared" si="2"/>
        <v>Medium C&amp;I</v>
      </c>
      <c r="G92">
        <f t="shared" si="3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44261</v>
      </c>
      <c r="C93">
        <v>5</v>
      </c>
      <c r="D93" t="s">
        <v>55</v>
      </c>
      <c r="E93">
        <v>7520880</v>
      </c>
      <c r="F93" t="str">
        <f t="shared" si="2"/>
        <v>Large C&amp;I</v>
      </c>
      <c r="G93">
        <f t="shared" si="3"/>
        <v>8</v>
      </c>
      <c r="I93" s="178" t="s">
        <v>39</v>
      </c>
      <c r="J93" s="177"/>
      <c r="K93" s="177">
        <v>3</v>
      </c>
    </row>
    <row r="94" spans="1:11" x14ac:dyDescent="0.35">
      <c r="A94" t="s">
        <v>62</v>
      </c>
      <c r="B94" s="174">
        <v>44261</v>
      </c>
      <c r="C94">
        <v>5</v>
      </c>
      <c r="D94" t="s">
        <v>56</v>
      </c>
      <c r="E94">
        <v>988142</v>
      </c>
      <c r="F94" t="str">
        <f t="shared" si="2"/>
        <v>OTHER</v>
      </c>
      <c r="G94">
        <f t="shared" si="3"/>
        <v>8</v>
      </c>
    </row>
    <row r="95" spans="1:11" x14ac:dyDescent="0.35">
      <c r="A95" t="s">
        <v>68</v>
      </c>
      <c r="B95" s="174">
        <v>44261</v>
      </c>
      <c r="C95">
        <v>4</v>
      </c>
      <c r="D95" t="s">
        <v>99</v>
      </c>
      <c r="E95">
        <v>1282952</v>
      </c>
      <c r="F95" t="str">
        <f t="shared" si="2"/>
        <v>Residential</v>
      </c>
      <c r="G95">
        <f t="shared" si="3"/>
        <v>9</v>
      </c>
    </row>
    <row r="96" spans="1:11" x14ac:dyDescent="0.35">
      <c r="A96" t="s">
        <v>68</v>
      </c>
      <c r="B96" s="174">
        <v>44261</v>
      </c>
      <c r="C96">
        <v>4</v>
      </c>
      <c r="D96" t="s">
        <v>100</v>
      </c>
      <c r="E96">
        <v>100391</v>
      </c>
      <c r="F96" t="str">
        <f t="shared" si="2"/>
        <v>Low Income Residential</v>
      </c>
      <c r="G96">
        <f t="shared" si="3"/>
        <v>9</v>
      </c>
    </row>
    <row r="97" spans="1:7" x14ac:dyDescent="0.35">
      <c r="A97" t="s">
        <v>68</v>
      </c>
      <c r="B97" s="174">
        <v>44261</v>
      </c>
      <c r="C97">
        <v>4</v>
      </c>
      <c r="D97" t="s">
        <v>53</v>
      </c>
      <c r="E97">
        <v>166951</v>
      </c>
      <c r="F97" t="str">
        <f t="shared" si="2"/>
        <v>Small C&amp;I</v>
      </c>
      <c r="G97">
        <f t="shared" si="3"/>
        <v>9</v>
      </c>
    </row>
    <row r="98" spans="1:7" x14ac:dyDescent="0.35">
      <c r="A98" t="s">
        <v>68</v>
      </c>
      <c r="B98" s="174">
        <v>44261</v>
      </c>
      <c r="C98">
        <v>4</v>
      </c>
      <c r="D98" t="s">
        <v>54</v>
      </c>
      <c r="E98">
        <v>64288</v>
      </c>
      <c r="F98" t="str">
        <f t="shared" si="2"/>
        <v>Medium C&amp;I</v>
      </c>
      <c r="G98">
        <f t="shared" si="3"/>
        <v>9</v>
      </c>
    </row>
    <row r="99" spans="1:7" x14ac:dyDescent="0.35">
      <c r="A99" t="s">
        <v>68</v>
      </c>
      <c r="B99" s="174">
        <v>44261</v>
      </c>
      <c r="C99">
        <v>4</v>
      </c>
      <c r="D99" t="s">
        <v>55</v>
      </c>
      <c r="E99">
        <v>37396</v>
      </c>
      <c r="F99" t="str">
        <f t="shared" si="2"/>
        <v>Large C&amp;I</v>
      </c>
      <c r="G99">
        <f t="shared" si="3"/>
        <v>9</v>
      </c>
    </row>
    <row r="100" spans="1:7" x14ac:dyDescent="0.35">
      <c r="A100" t="s">
        <v>68</v>
      </c>
      <c r="B100" s="174">
        <v>44261</v>
      </c>
      <c r="C100">
        <v>4</v>
      </c>
      <c r="D100" t="s">
        <v>56</v>
      </c>
      <c r="E100">
        <v>498</v>
      </c>
      <c r="F100" t="str">
        <f t="shared" si="2"/>
        <v>OTHER</v>
      </c>
      <c r="G100">
        <f t="shared" si="3"/>
        <v>9</v>
      </c>
    </row>
    <row r="101" spans="1:7" x14ac:dyDescent="0.35">
      <c r="A101" t="s">
        <v>68</v>
      </c>
      <c r="B101" s="174">
        <v>44261</v>
      </c>
      <c r="C101">
        <v>5</v>
      </c>
      <c r="D101" t="s">
        <v>99</v>
      </c>
      <c r="E101">
        <v>245271038</v>
      </c>
      <c r="F101" t="str">
        <f t="shared" si="2"/>
        <v>Residential</v>
      </c>
      <c r="G101">
        <f t="shared" si="3"/>
        <v>9</v>
      </c>
    </row>
    <row r="102" spans="1:7" x14ac:dyDescent="0.35">
      <c r="A102" t="s">
        <v>68</v>
      </c>
      <c r="B102" s="174">
        <v>44261</v>
      </c>
      <c r="C102">
        <v>5</v>
      </c>
      <c r="D102" t="s">
        <v>100</v>
      </c>
      <c r="E102">
        <v>102235010</v>
      </c>
      <c r="F102" t="str">
        <f t="shared" si="2"/>
        <v>Low Income Residential</v>
      </c>
      <c r="G102">
        <f t="shared" si="3"/>
        <v>9</v>
      </c>
    </row>
    <row r="103" spans="1:7" x14ac:dyDescent="0.35">
      <c r="A103" t="s">
        <v>68</v>
      </c>
      <c r="B103" s="174">
        <v>44261</v>
      </c>
      <c r="C103">
        <v>5</v>
      </c>
      <c r="D103" t="s">
        <v>53</v>
      </c>
      <c r="E103">
        <v>19668454</v>
      </c>
      <c r="F103" t="str">
        <f t="shared" si="2"/>
        <v>Small C&amp;I</v>
      </c>
      <c r="G103">
        <f t="shared" si="3"/>
        <v>9</v>
      </c>
    </row>
    <row r="104" spans="1:7" x14ac:dyDescent="0.35">
      <c r="A104" t="s">
        <v>68</v>
      </c>
      <c r="B104" s="174">
        <v>44261</v>
      </c>
      <c r="C104">
        <v>5</v>
      </c>
      <c r="D104" t="s">
        <v>54</v>
      </c>
      <c r="E104">
        <v>14228930</v>
      </c>
      <c r="F104" t="str">
        <f t="shared" si="2"/>
        <v>Medium C&amp;I</v>
      </c>
      <c r="G104">
        <f t="shared" si="3"/>
        <v>9</v>
      </c>
    </row>
    <row r="105" spans="1:7" x14ac:dyDescent="0.35">
      <c r="A105" t="s">
        <v>68</v>
      </c>
      <c r="B105" s="174">
        <v>44261</v>
      </c>
      <c r="C105">
        <v>5</v>
      </c>
      <c r="D105" t="s">
        <v>55</v>
      </c>
      <c r="E105">
        <v>17859711</v>
      </c>
      <c r="F105" t="str">
        <f t="shared" si="2"/>
        <v>Large C&amp;I</v>
      </c>
      <c r="G105">
        <f t="shared" si="3"/>
        <v>9</v>
      </c>
    </row>
    <row r="106" spans="1:7" x14ac:dyDescent="0.35">
      <c r="A106" t="s">
        <v>68</v>
      </c>
      <c r="B106" s="174">
        <v>44261</v>
      </c>
      <c r="C106">
        <v>5</v>
      </c>
      <c r="D106" t="s">
        <v>56</v>
      </c>
      <c r="E106">
        <v>1929402</v>
      </c>
      <c r="F106" t="str">
        <f t="shared" si="2"/>
        <v>OTHER</v>
      </c>
      <c r="G106">
        <f t="shared" si="3"/>
        <v>9</v>
      </c>
    </row>
    <row r="107" spans="1:7" x14ac:dyDescent="0.35">
      <c r="A107" t="s">
        <v>72</v>
      </c>
      <c r="B107" s="174">
        <v>44261</v>
      </c>
      <c r="C107">
        <v>4</v>
      </c>
      <c r="D107" t="s">
        <v>99</v>
      </c>
      <c r="E107">
        <v>616274</v>
      </c>
      <c r="F107" t="str">
        <f t="shared" si="2"/>
        <v>Residential</v>
      </c>
      <c r="G107">
        <f t="shared" si="3"/>
        <v>13</v>
      </c>
    </row>
    <row r="108" spans="1:7" x14ac:dyDescent="0.35">
      <c r="A108" t="s">
        <v>72</v>
      </c>
      <c r="B108" s="174">
        <v>44261</v>
      </c>
      <c r="C108">
        <v>4</v>
      </c>
      <c r="D108" t="s">
        <v>100</v>
      </c>
      <c r="E108">
        <v>4255</v>
      </c>
      <c r="F108" t="str">
        <f t="shared" si="2"/>
        <v>Low Income Residential</v>
      </c>
      <c r="G108">
        <f t="shared" si="3"/>
        <v>13</v>
      </c>
    </row>
    <row r="109" spans="1:7" x14ac:dyDescent="0.35">
      <c r="A109" t="s">
        <v>72</v>
      </c>
      <c r="B109" s="174">
        <v>44261</v>
      </c>
      <c r="C109">
        <v>4</v>
      </c>
      <c r="D109" t="s">
        <v>53</v>
      </c>
      <c r="E109">
        <v>203494</v>
      </c>
      <c r="F109" t="str">
        <f t="shared" si="2"/>
        <v>Small C&amp;I</v>
      </c>
      <c r="G109">
        <f t="shared" si="3"/>
        <v>13</v>
      </c>
    </row>
    <row r="110" spans="1:7" x14ac:dyDescent="0.35">
      <c r="A110" t="s">
        <v>72</v>
      </c>
      <c r="B110" s="174">
        <v>44261</v>
      </c>
      <c r="C110">
        <v>4</v>
      </c>
      <c r="D110" t="s">
        <v>54</v>
      </c>
      <c r="E110">
        <v>104502</v>
      </c>
      <c r="F110" t="str">
        <f t="shared" si="2"/>
        <v>Medium C&amp;I</v>
      </c>
      <c r="G110">
        <f t="shared" si="3"/>
        <v>13</v>
      </c>
    </row>
    <row r="111" spans="1:7" x14ac:dyDescent="0.35">
      <c r="A111" t="s">
        <v>72</v>
      </c>
      <c r="B111" s="174">
        <v>44261</v>
      </c>
      <c r="C111">
        <v>4</v>
      </c>
      <c r="D111" t="s">
        <v>55</v>
      </c>
      <c r="E111">
        <v>22091</v>
      </c>
      <c r="F111" t="str">
        <f t="shared" si="2"/>
        <v>Large C&amp;I</v>
      </c>
      <c r="G111">
        <f t="shared" si="3"/>
        <v>13</v>
      </c>
    </row>
    <row r="112" spans="1:7" x14ac:dyDescent="0.35">
      <c r="A112" t="s">
        <v>72</v>
      </c>
      <c r="B112" s="174">
        <v>44261</v>
      </c>
      <c r="C112">
        <v>4</v>
      </c>
      <c r="D112" t="s">
        <v>56</v>
      </c>
      <c r="E112">
        <v>4153</v>
      </c>
      <c r="F112" t="str">
        <f t="shared" si="2"/>
        <v>OTHER</v>
      </c>
      <c r="G112">
        <f t="shared" si="3"/>
        <v>13</v>
      </c>
    </row>
    <row r="113" spans="1:7" x14ac:dyDescent="0.35">
      <c r="A113" t="s">
        <v>72</v>
      </c>
      <c r="B113" s="174">
        <v>44261</v>
      </c>
      <c r="C113">
        <v>5</v>
      </c>
      <c r="D113" t="s">
        <v>99</v>
      </c>
      <c r="E113">
        <v>43018405</v>
      </c>
      <c r="F113" t="str">
        <f t="shared" si="2"/>
        <v>Residential</v>
      </c>
      <c r="G113">
        <f t="shared" si="3"/>
        <v>13</v>
      </c>
    </row>
    <row r="114" spans="1:7" x14ac:dyDescent="0.35">
      <c r="A114" t="s">
        <v>72</v>
      </c>
      <c r="B114" s="174">
        <v>44261</v>
      </c>
      <c r="C114">
        <v>5</v>
      </c>
      <c r="D114" t="s">
        <v>100</v>
      </c>
      <c r="E114">
        <v>4297080</v>
      </c>
      <c r="F114" t="str">
        <f t="shared" si="2"/>
        <v>Low Income Residential</v>
      </c>
      <c r="G114">
        <f t="shared" si="3"/>
        <v>13</v>
      </c>
    </row>
    <row r="115" spans="1:7" x14ac:dyDescent="0.35">
      <c r="A115" t="s">
        <v>72</v>
      </c>
      <c r="B115" s="174">
        <v>44261</v>
      </c>
      <c r="C115">
        <v>5</v>
      </c>
      <c r="D115" t="s">
        <v>53</v>
      </c>
      <c r="E115">
        <v>11040980</v>
      </c>
      <c r="F115" t="str">
        <f t="shared" si="2"/>
        <v>Small C&amp;I</v>
      </c>
      <c r="G115">
        <f t="shared" si="3"/>
        <v>13</v>
      </c>
    </row>
    <row r="116" spans="1:7" x14ac:dyDescent="0.35">
      <c r="A116" t="s">
        <v>72</v>
      </c>
      <c r="B116" s="174">
        <v>44261</v>
      </c>
      <c r="C116">
        <v>5</v>
      </c>
      <c r="D116" t="s">
        <v>54</v>
      </c>
      <c r="E116">
        <v>10542130</v>
      </c>
      <c r="F116" t="str">
        <f t="shared" si="2"/>
        <v>Medium C&amp;I</v>
      </c>
      <c r="G116">
        <f t="shared" si="3"/>
        <v>13</v>
      </c>
    </row>
    <row r="117" spans="1:7" x14ac:dyDescent="0.35">
      <c r="A117" t="s">
        <v>72</v>
      </c>
      <c r="B117" s="174">
        <v>44261</v>
      </c>
      <c r="C117">
        <v>5</v>
      </c>
      <c r="D117" t="s">
        <v>55</v>
      </c>
      <c r="E117">
        <v>16667398</v>
      </c>
      <c r="F117" t="str">
        <f t="shared" si="2"/>
        <v>Large C&amp;I</v>
      </c>
      <c r="G117">
        <f t="shared" si="3"/>
        <v>13</v>
      </c>
    </row>
    <row r="118" spans="1:7" x14ac:dyDescent="0.35">
      <c r="A118" t="s">
        <v>72</v>
      </c>
      <c r="B118" s="174">
        <v>44261</v>
      </c>
      <c r="C118">
        <v>5</v>
      </c>
      <c r="D118" t="s">
        <v>56</v>
      </c>
      <c r="E118">
        <v>1114640</v>
      </c>
      <c r="F118" t="str">
        <f t="shared" si="2"/>
        <v>OTHER</v>
      </c>
      <c r="G118">
        <f t="shared" si="3"/>
        <v>13</v>
      </c>
    </row>
    <row r="119" spans="1:7" x14ac:dyDescent="0.35">
      <c r="A119" t="s">
        <v>73</v>
      </c>
      <c r="B119" s="174">
        <v>44261</v>
      </c>
      <c r="C119">
        <v>4</v>
      </c>
      <c r="D119" t="s">
        <v>99</v>
      </c>
      <c r="E119">
        <v>455043</v>
      </c>
      <c r="F119" t="str">
        <f t="shared" si="2"/>
        <v>Residential</v>
      </c>
      <c r="G119">
        <f t="shared" si="3"/>
        <v>14</v>
      </c>
    </row>
    <row r="120" spans="1:7" x14ac:dyDescent="0.35">
      <c r="A120" t="s">
        <v>73</v>
      </c>
      <c r="B120" s="174">
        <v>44261</v>
      </c>
      <c r="C120">
        <v>4</v>
      </c>
      <c r="D120" t="s">
        <v>100</v>
      </c>
      <c r="E120">
        <v>6189</v>
      </c>
      <c r="F120" t="str">
        <f t="shared" si="2"/>
        <v>Low Income Residential</v>
      </c>
      <c r="G120">
        <f t="shared" si="3"/>
        <v>14</v>
      </c>
    </row>
    <row r="121" spans="1:7" x14ac:dyDescent="0.35">
      <c r="A121" t="s">
        <v>73</v>
      </c>
      <c r="B121" s="174">
        <v>44261</v>
      </c>
      <c r="C121">
        <v>4</v>
      </c>
      <c r="D121" t="s">
        <v>53</v>
      </c>
      <c r="E121">
        <v>93725</v>
      </c>
      <c r="F121" t="str">
        <f t="shared" si="2"/>
        <v>Small C&amp;I</v>
      </c>
      <c r="G121">
        <f t="shared" si="3"/>
        <v>14</v>
      </c>
    </row>
    <row r="122" spans="1:7" x14ac:dyDescent="0.35">
      <c r="A122" t="s">
        <v>73</v>
      </c>
      <c r="B122" s="174">
        <v>44261</v>
      </c>
      <c r="C122">
        <v>4</v>
      </c>
      <c r="D122" t="s">
        <v>54</v>
      </c>
      <c r="E122">
        <v>30594</v>
      </c>
      <c r="F122" t="str">
        <f t="shared" si="2"/>
        <v>Medium C&amp;I</v>
      </c>
      <c r="G122">
        <f t="shared" si="3"/>
        <v>14</v>
      </c>
    </row>
    <row r="123" spans="1:7" x14ac:dyDescent="0.35">
      <c r="A123" t="s">
        <v>73</v>
      </c>
      <c r="B123" s="174">
        <v>44261</v>
      </c>
      <c r="C123">
        <v>4</v>
      </c>
      <c r="D123" t="s">
        <v>56</v>
      </c>
      <c r="E123">
        <v>2642</v>
      </c>
      <c r="F123" t="str">
        <f t="shared" si="2"/>
        <v>OTHER</v>
      </c>
      <c r="G123">
        <f t="shared" si="3"/>
        <v>14</v>
      </c>
    </row>
    <row r="124" spans="1:7" x14ac:dyDescent="0.35">
      <c r="A124" t="s">
        <v>73</v>
      </c>
      <c r="B124" s="174">
        <v>44261</v>
      </c>
      <c r="C124">
        <v>5</v>
      </c>
      <c r="D124" t="s">
        <v>99</v>
      </c>
      <c r="E124">
        <v>40612862</v>
      </c>
      <c r="F124" t="str">
        <f t="shared" si="2"/>
        <v>Residential</v>
      </c>
      <c r="G124">
        <f t="shared" si="3"/>
        <v>14</v>
      </c>
    </row>
    <row r="125" spans="1:7" x14ac:dyDescent="0.35">
      <c r="A125" t="s">
        <v>73</v>
      </c>
      <c r="B125" s="174">
        <v>44261</v>
      </c>
      <c r="C125">
        <v>5</v>
      </c>
      <c r="D125" t="s">
        <v>100</v>
      </c>
      <c r="E125">
        <v>3331928</v>
      </c>
      <c r="F125" t="str">
        <f t="shared" si="2"/>
        <v>Low Income Residential</v>
      </c>
      <c r="G125">
        <f t="shared" si="3"/>
        <v>14</v>
      </c>
    </row>
    <row r="126" spans="1:7" x14ac:dyDescent="0.35">
      <c r="A126" t="s">
        <v>73</v>
      </c>
      <c r="B126" s="174">
        <v>44261</v>
      </c>
      <c r="C126">
        <v>5</v>
      </c>
      <c r="D126" t="s">
        <v>53</v>
      </c>
      <c r="E126">
        <v>9427426</v>
      </c>
      <c r="F126" t="str">
        <f t="shared" si="2"/>
        <v>Small C&amp;I</v>
      </c>
      <c r="G126">
        <f t="shared" si="3"/>
        <v>14</v>
      </c>
    </row>
    <row r="127" spans="1:7" x14ac:dyDescent="0.35">
      <c r="A127" t="s">
        <v>73</v>
      </c>
      <c r="B127" s="174">
        <v>44261</v>
      </c>
      <c r="C127">
        <v>5</v>
      </c>
      <c r="D127" t="s">
        <v>54</v>
      </c>
      <c r="E127">
        <v>9212035</v>
      </c>
      <c r="F127" t="str">
        <f t="shared" si="2"/>
        <v>Medium C&amp;I</v>
      </c>
      <c r="G127">
        <f t="shared" si="3"/>
        <v>14</v>
      </c>
    </row>
    <row r="128" spans="1:7" x14ac:dyDescent="0.35">
      <c r="A128" t="s">
        <v>73</v>
      </c>
      <c r="B128" s="174">
        <v>44261</v>
      </c>
      <c r="C128">
        <v>5</v>
      </c>
      <c r="D128" t="s">
        <v>55</v>
      </c>
      <c r="E128">
        <v>13872495</v>
      </c>
      <c r="F128" t="str">
        <f t="shared" si="2"/>
        <v>Large C&amp;I</v>
      </c>
      <c r="G128">
        <f t="shared" si="3"/>
        <v>14</v>
      </c>
    </row>
    <row r="129" spans="1:7" x14ac:dyDescent="0.35">
      <c r="A129" t="s">
        <v>73</v>
      </c>
      <c r="B129" s="174">
        <v>44261</v>
      </c>
      <c r="C129">
        <v>5</v>
      </c>
      <c r="D129" t="s">
        <v>56</v>
      </c>
      <c r="E129">
        <v>575528</v>
      </c>
      <c r="F129" t="str">
        <f t="shared" si="2"/>
        <v>OTHER</v>
      </c>
      <c r="G129">
        <f t="shared" si="3"/>
        <v>14</v>
      </c>
    </row>
    <row r="130" spans="1:7" x14ac:dyDescent="0.35">
      <c r="A130" t="s">
        <v>74</v>
      </c>
      <c r="B130" s="174">
        <v>44261</v>
      </c>
      <c r="C130">
        <v>4</v>
      </c>
      <c r="D130" t="s">
        <v>99</v>
      </c>
      <c r="E130">
        <v>2290</v>
      </c>
      <c r="F130" t="str">
        <f t="shared" ref="F130:F167" si="4">TRIM(MID(D130,3,50))</f>
        <v>Residential</v>
      </c>
      <c r="G130">
        <f t="shared" ref="G130:G167" si="5">VALUE(TRIM(MID(A130,6,2)))</f>
        <v>15</v>
      </c>
    </row>
    <row r="131" spans="1:7" x14ac:dyDescent="0.35">
      <c r="A131" t="s">
        <v>74</v>
      </c>
      <c r="B131" s="174">
        <v>44261</v>
      </c>
      <c r="C131">
        <v>4</v>
      </c>
      <c r="D131" t="s">
        <v>100</v>
      </c>
      <c r="E131">
        <v>38</v>
      </c>
      <c r="F131" t="str">
        <f t="shared" si="4"/>
        <v>Low Income Residential</v>
      </c>
      <c r="G131">
        <f t="shared" si="5"/>
        <v>15</v>
      </c>
    </row>
    <row r="132" spans="1:7" x14ac:dyDescent="0.35">
      <c r="A132" t="s">
        <v>74</v>
      </c>
      <c r="B132" s="174">
        <v>44261</v>
      </c>
      <c r="C132">
        <v>4</v>
      </c>
      <c r="D132" t="s">
        <v>53</v>
      </c>
      <c r="E132">
        <v>341</v>
      </c>
      <c r="F132" t="str">
        <f t="shared" si="4"/>
        <v>Small C&amp;I</v>
      </c>
      <c r="G132">
        <f t="shared" si="5"/>
        <v>15</v>
      </c>
    </row>
    <row r="133" spans="1:7" x14ac:dyDescent="0.35">
      <c r="A133" t="s">
        <v>74</v>
      </c>
      <c r="B133" s="174">
        <v>44261</v>
      </c>
      <c r="C133">
        <v>4</v>
      </c>
      <c r="D133" t="s">
        <v>54</v>
      </c>
      <c r="E133">
        <v>18</v>
      </c>
      <c r="F133" t="str">
        <f t="shared" si="4"/>
        <v>Medium C&amp;I</v>
      </c>
      <c r="G133">
        <f t="shared" si="5"/>
        <v>15</v>
      </c>
    </row>
    <row r="134" spans="1:7" x14ac:dyDescent="0.35">
      <c r="A134" t="s">
        <v>74</v>
      </c>
      <c r="B134" s="174">
        <v>44261</v>
      </c>
      <c r="C134">
        <v>4</v>
      </c>
      <c r="D134" t="s">
        <v>56</v>
      </c>
      <c r="E134">
        <v>32</v>
      </c>
      <c r="F134" t="str">
        <f t="shared" si="4"/>
        <v>OTHER</v>
      </c>
      <c r="G134">
        <f t="shared" si="5"/>
        <v>15</v>
      </c>
    </row>
    <row r="135" spans="1:7" x14ac:dyDescent="0.35">
      <c r="A135" t="s">
        <v>74</v>
      </c>
      <c r="B135" s="174">
        <v>44261</v>
      </c>
      <c r="C135">
        <v>5</v>
      </c>
      <c r="D135" t="s">
        <v>99</v>
      </c>
      <c r="E135">
        <v>245684</v>
      </c>
      <c r="F135" t="str">
        <f t="shared" si="4"/>
        <v>Residential</v>
      </c>
      <c r="G135">
        <f t="shared" si="5"/>
        <v>15</v>
      </c>
    </row>
    <row r="136" spans="1:7" x14ac:dyDescent="0.35">
      <c r="A136" t="s">
        <v>74</v>
      </c>
      <c r="B136" s="174">
        <v>44261</v>
      </c>
      <c r="C136">
        <v>5</v>
      </c>
      <c r="D136" t="s">
        <v>100</v>
      </c>
      <c r="E136">
        <v>33298</v>
      </c>
      <c r="F136" t="str">
        <f t="shared" si="4"/>
        <v>Low Income Residential</v>
      </c>
      <c r="G136">
        <f t="shared" si="5"/>
        <v>15</v>
      </c>
    </row>
    <row r="137" spans="1:7" x14ac:dyDescent="0.35">
      <c r="A137" t="s">
        <v>74</v>
      </c>
      <c r="B137" s="174">
        <v>44261</v>
      </c>
      <c r="C137">
        <v>5</v>
      </c>
      <c r="D137" t="s">
        <v>53</v>
      </c>
      <c r="E137">
        <v>44880</v>
      </c>
      <c r="F137" t="str">
        <f t="shared" si="4"/>
        <v>Small C&amp;I</v>
      </c>
      <c r="G137">
        <f t="shared" si="5"/>
        <v>15</v>
      </c>
    </row>
    <row r="138" spans="1:7" x14ac:dyDescent="0.35">
      <c r="A138" t="s">
        <v>74</v>
      </c>
      <c r="B138" s="174">
        <v>44261</v>
      </c>
      <c r="C138">
        <v>5</v>
      </c>
      <c r="D138" t="s">
        <v>54</v>
      </c>
      <c r="E138">
        <v>4252</v>
      </c>
      <c r="F138" t="str">
        <f t="shared" si="4"/>
        <v>Medium C&amp;I</v>
      </c>
      <c r="G138">
        <f t="shared" si="5"/>
        <v>15</v>
      </c>
    </row>
    <row r="139" spans="1:7" x14ac:dyDescent="0.35">
      <c r="A139" t="s">
        <v>74</v>
      </c>
      <c r="B139" s="174">
        <v>44261</v>
      </c>
      <c r="C139">
        <v>5</v>
      </c>
      <c r="D139" t="s">
        <v>55</v>
      </c>
      <c r="E139">
        <v>1490</v>
      </c>
      <c r="F139" t="str">
        <f t="shared" si="4"/>
        <v>Large C&amp;I</v>
      </c>
      <c r="G139">
        <f t="shared" si="5"/>
        <v>15</v>
      </c>
    </row>
    <row r="140" spans="1:7" x14ac:dyDescent="0.35">
      <c r="A140" t="s">
        <v>74</v>
      </c>
      <c r="B140" s="174">
        <v>44261</v>
      </c>
      <c r="C140">
        <v>5</v>
      </c>
      <c r="D140" t="s">
        <v>56</v>
      </c>
      <c r="E140">
        <v>5089</v>
      </c>
      <c r="F140" t="str">
        <f t="shared" si="4"/>
        <v>OTHER</v>
      </c>
      <c r="G140">
        <f t="shared" si="5"/>
        <v>15</v>
      </c>
    </row>
    <row r="141" spans="1:7" x14ac:dyDescent="0.35">
      <c r="A141" t="s">
        <v>79</v>
      </c>
      <c r="B141" s="174">
        <v>44261</v>
      </c>
      <c r="C141">
        <v>4</v>
      </c>
      <c r="D141" t="s">
        <v>99</v>
      </c>
      <c r="E141">
        <v>1</v>
      </c>
      <c r="F141" t="str">
        <f t="shared" si="4"/>
        <v>Residential</v>
      </c>
      <c r="G141">
        <f t="shared" si="5"/>
        <v>17</v>
      </c>
    </row>
    <row r="142" spans="1:7" x14ac:dyDescent="0.35">
      <c r="A142" t="s">
        <v>79</v>
      </c>
      <c r="B142" s="174">
        <v>44261</v>
      </c>
      <c r="C142">
        <v>4</v>
      </c>
      <c r="D142" t="s">
        <v>100</v>
      </c>
      <c r="E142">
        <v>14</v>
      </c>
      <c r="F142" t="str">
        <f t="shared" si="4"/>
        <v>Low Income Residential</v>
      </c>
      <c r="G142">
        <f t="shared" si="5"/>
        <v>17</v>
      </c>
    </row>
    <row r="143" spans="1:7" x14ac:dyDescent="0.35">
      <c r="A143" t="s">
        <v>79</v>
      </c>
      <c r="B143" s="174">
        <v>44261</v>
      </c>
      <c r="C143">
        <v>5</v>
      </c>
      <c r="D143" t="s">
        <v>99</v>
      </c>
      <c r="E143">
        <v>921</v>
      </c>
      <c r="F143" t="str">
        <f t="shared" si="4"/>
        <v>Residential</v>
      </c>
      <c r="G143">
        <f t="shared" si="5"/>
        <v>17</v>
      </c>
    </row>
    <row r="144" spans="1:7" x14ac:dyDescent="0.35">
      <c r="A144" t="s">
        <v>79</v>
      </c>
      <c r="B144" s="174">
        <v>44261</v>
      </c>
      <c r="C144">
        <v>5</v>
      </c>
      <c r="D144" t="s">
        <v>100</v>
      </c>
      <c r="E144">
        <v>9253</v>
      </c>
      <c r="F144" t="str">
        <f t="shared" si="4"/>
        <v>Low Income Residential</v>
      </c>
      <c r="G144">
        <f t="shared" si="5"/>
        <v>17</v>
      </c>
    </row>
    <row r="145" spans="1:7" x14ac:dyDescent="0.35">
      <c r="A145" t="s">
        <v>79</v>
      </c>
      <c r="B145" s="174">
        <v>44261</v>
      </c>
      <c r="C145">
        <v>5</v>
      </c>
      <c r="D145" t="s">
        <v>56</v>
      </c>
      <c r="E145">
        <v>31</v>
      </c>
      <c r="F145" t="str">
        <f t="shared" si="4"/>
        <v>OTHER</v>
      </c>
      <c r="G145">
        <f t="shared" si="5"/>
        <v>17</v>
      </c>
    </row>
    <row r="146" spans="1:7" x14ac:dyDescent="0.35">
      <c r="A146" t="s">
        <v>80</v>
      </c>
      <c r="B146" s="174">
        <v>44261</v>
      </c>
      <c r="C146">
        <v>5</v>
      </c>
      <c r="D146" t="s">
        <v>53</v>
      </c>
      <c r="E146">
        <v>3</v>
      </c>
      <c r="F146" t="str">
        <f t="shared" si="4"/>
        <v>Small C&amp;I</v>
      </c>
      <c r="G146">
        <f t="shared" si="5"/>
        <v>18</v>
      </c>
    </row>
    <row r="147" spans="1:7" x14ac:dyDescent="0.35">
      <c r="A147" t="s">
        <v>81</v>
      </c>
      <c r="B147" s="174">
        <v>44261</v>
      </c>
      <c r="C147">
        <v>4</v>
      </c>
      <c r="D147" t="s">
        <v>99</v>
      </c>
      <c r="E147">
        <v>33</v>
      </c>
      <c r="F147" t="str">
        <f t="shared" si="4"/>
        <v>Residential</v>
      </c>
      <c r="G147">
        <f t="shared" si="5"/>
        <v>19</v>
      </c>
    </row>
    <row r="148" spans="1:7" x14ac:dyDescent="0.35">
      <c r="A148" t="s">
        <v>81</v>
      </c>
      <c r="B148" s="174">
        <v>44261</v>
      </c>
      <c r="C148">
        <v>4</v>
      </c>
      <c r="D148" t="s">
        <v>100</v>
      </c>
      <c r="E148">
        <v>2</v>
      </c>
      <c r="F148" t="str">
        <f t="shared" si="4"/>
        <v>Low Income Residential</v>
      </c>
      <c r="G148">
        <f t="shared" si="5"/>
        <v>19</v>
      </c>
    </row>
    <row r="149" spans="1:7" x14ac:dyDescent="0.35">
      <c r="A149" t="s">
        <v>81</v>
      </c>
      <c r="B149" s="174">
        <v>44261</v>
      </c>
      <c r="C149">
        <v>4</v>
      </c>
      <c r="D149" t="s">
        <v>53</v>
      </c>
      <c r="E149">
        <v>3</v>
      </c>
      <c r="F149" t="str">
        <f t="shared" si="4"/>
        <v>Small C&amp;I</v>
      </c>
      <c r="G149">
        <f t="shared" si="5"/>
        <v>19</v>
      </c>
    </row>
    <row r="150" spans="1:7" x14ac:dyDescent="0.35">
      <c r="A150" t="s">
        <v>81</v>
      </c>
      <c r="B150" s="174">
        <v>44261</v>
      </c>
      <c r="C150">
        <v>5</v>
      </c>
      <c r="D150" t="s">
        <v>99</v>
      </c>
      <c r="E150">
        <v>11295</v>
      </c>
      <c r="F150" t="str">
        <f t="shared" si="4"/>
        <v>Residential</v>
      </c>
      <c r="G150">
        <f t="shared" si="5"/>
        <v>19</v>
      </c>
    </row>
    <row r="151" spans="1:7" x14ac:dyDescent="0.35">
      <c r="A151" t="s">
        <v>81</v>
      </c>
      <c r="B151" s="174">
        <v>44261</v>
      </c>
      <c r="C151">
        <v>5</v>
      </c>
      <c r="D151" t="s">
        <v>100</v>
      </c>
      <c r="E151">
        <v>3151</v>
      </c>
      <c r="F151" t="str">
        <f t="shared" si="4"/>
        <v>Low Income Residential</v>
      </c>
      <c r="G151">
        <f t="shared" si="5"/>
        <v>19</v>
      </c>
    </row>
    <row r="152" spans="1:7" x14ac:dyDescent="0.35">
      <c r="A152" t="s">
        <v>81</v>
      </c>
      <c r="B152" s="174">
        <v>44261</v>
      </c>
      <c r="C152">
        <v>5</v>
      </c>
      <c r="D152" t="s">
        <v>53</v>
      </c>
      <c r="E152">
        <v>1059</v>
      </c>
      <c r="F152" t="str">
        <f t="shared" si="4"/>
        <v>Small C&amp;I</v>
      </c>
      <c r="G152">
        <f t="shared" si="5"/>
        <v>19</v>
      </c>
    </row>
    <row r="153" spans="1:7" x14ac:dyDescent="0.35">
      <c r="A153" t="s">
        <v>81</v>
      </c>
      <c r="B153" s="174">
        <v>44261</v>
      </c>
      <c r="C153">
        <v>5</v>
      </c>
      <c r="D153" t="s">
        <v>54</v>
      </c>
      <c r="E153">
        <v>96</v>
      </c>
      <c r="F153" t="str">
        <f t="shared" si="4"/>
        <v>Medium C&amp;I</v>
      </c>
      <c r="G153">
        <f t="shared" si="5"/>
        <v>19</v>
      </c>
    </row>
    <row r="154" spans="1:7" x14ac:dyDescent="0.35">
      <c r="A154" t="s">
        <v>81</v>
      </c>
      <c r="B154" s="174">
        <v>44261</v>
      </c>
      <c r="C154">
        <v>5</v>
      </c>
      <c r="D154" t="s">
        <v>55</v>
      </c>
      <c r="E154">
        <v>24</v>
      </c>
      <c r="F154" t="str">
        <f t="shared" si="4"/>
        <v>Large C&amp;I</v>
      </c>
      <c r="G154">
        <f t="shared" si="5"/>
        <v>19</v>
      </c>
    </row>
    <row r="155" spans="1:7" x14ac:dyDescent="0.35">
      <c r="A155" t="s">
        <v>81</v>
      </c>
      <c r="B155" s="174">
        <v>44261</v>
      </c>
      <c r="C155">
        <v>5</v>
      </c>
      <c r="D155" t="s">
        <v>56</v>
      </c>
      <c r="E155">
        <v>190</v>
      </c>
      <c r="F155" t="str">
        <f t="shared" si="4"/>
        <v>OTHER</v>
      </c>
      <c r="G155">
        <f t="shared" si="5"/>
        <v>19</v>
      </c>
    </row>
    <row r="156" spans="1:7" x14ac:dyDescent="0.35">
      <c r="A156" t="s">
        <v>347</v>
      </c>
      <c r="B156" s="174">
        <v>44261</v>
      </c>
      <c r="C156">
        <v>4</v>
      </c>
      <c r="D156" t="s">
        <v>99</v>
      </c>
      <c r="E156">
        <v>1555585</v>
      </c>
      <c r="F156" t="str">
        <f t="shared" si="4"/>
        <v>Residential</v>
      </c>
      <c r="G156">
        <f t="shared" si="5"/>
        <v>20</v>
      </c>
    </row>
    <row r="157" spans="1:7" x14ac:dyDescent="0.35">
      <c r="A157" t="s">
        <v>347</v>
      </c>
      <c r="B157" s="174">
        <v>44261</v>
      </c>
      <c r="C157">
        <v>4</v>
      </c>
      <c r="D157" t="s">
        <v>100</v>
      </c>
      <c r="E157">
        <v>20258</v>
      </c>
      <c r="F157" t="str">
        <f t="shared" si="4"/>
        <v>Low Income Residential</v>
      </c>
      <c r="G157">
        <f t="shared" si="5"/>
        <v>20</v>
      </c>
    </row>
    <row r="158" spans="1:7" x14ac:dyDescent="0.35">
      <c r="A158" t="s">
        <v>347</v>
      </c>
      <c r="B158" s="174">
        <v>44261</v>
      </c>
      <c r="C158">
        <v>4</v>
      </c>
      <c r="D158" t="s">
        <v>53</v>
      </c>
      <c r="E158">
        <v>250727</v>
      </c>
      <c r="F158" t="str">
        <f t="shared" si="4"/>
        <v>Small C&amp;I</v>
      </c>
      <c r="G158">
        <f t="shared" si="5"/>
        <v>20</v>
      </c>
    </row>
    <row r="159" spans="1:7" x14ac:dyDescent="0.35">
      <c r="A159" t="s">
        <v>347</v>
      </c>
      <c r="B159" s="174">
        <v>44261</v>
      </c>
      <c r="C159">
        <v>4</v>
      </c>
      <c r="D159" t="s">
        <v>54</v>
      </c>
      <c r="E159">
        <v>126162</v>
      </c>
      <c r="F159" t="str">
        <f t="shared" si="4"/>
        <v>Medium C&amp;I</v>
      </c>
      <c r="G159">
        <f t="shared" si="5"/>
        <v>20</v>
      </c>
    </row>
    <row r="160" spans="1:7" x14ac:dyDescent="0.35">
      <c r="A160" t="s">
        <v>347</v>
      </c>
      <c r="B160" s="174">
        <v>44261</v>
      </c>
      <c r="C160">
        <v>4</v>
      </c>
      <c r="D160" t="s">
        <v>55</v>
      </c>
      <c r="E160">
        <v>186597</v>
      </c>
      <c r="F160" t="str">
        <f t="shared" si="4"/>
        <v>Large C&amp;I</v>
      </c>
      <c r="G160">
        <f t="shared" si="5"/>
        <v>20</v>
      </c>
    </row>
    <row r="161" spans="1:7" x14ac:dyDescent="0.35">
      <c r="A161" t="s">
        <v>347</v>
      </c>
      <c r="B161" s="174">
        <v>44261</v>
      </c>
      <c r="C161">
        <v>4</v>
      </c>
      <c r="D161" t="s">
        <v>56</v>
      </c>
      <c r="E161">
        <v>7663</v>
      </c>
      <c r="F161" t="str">
        <f t="shared" si="4"/>
        <v>OTHER</v>
      </c>
      <c r="G161">
        <f t="shared" si="5"/>
        <v>20</v>
      </c>
    </row>
    <row r="162" spans="1:7" x14ac:dyDescent="0.35">
      <c r="A162" t="s">
        <v>347</v>
      </c>
      <c r="B162" s="174">
        <v>44261</v>
      </c>
      <c r="C162">
        <v>5</v>
      </c>
      <c r="D162" t="s">
        <v>99</v>
      </c>
      <c r="E162">
        <v>121507376</v>
      </c>
      <c r="F162" t="str">
        <f t="shared" si="4"/>
        <v>Residential</v>
      </c>
      <c r="G162">
        <f t="shared" si="5"/>
        <v>20</v>
      </c>
    </row>
    <row r="163" spans="1:7" x14ac:dyDescent="0.35">
      <c r="A163" t="s">
        <v>347</v>
      </c>
      <c r="B163" s="174">
        <v>44261</v>
      </c>
      <c r="C163">
        <v>5</v>
      </c>
      <c r="D163" t="s">
        <v>100</v>
      </c>
      <c r="E163">
        <v>12940942</v>
      </c>
      <c r="F163" t="str">
        <f t="shared" si="4"/>
        <v>Low Income Residential</v>
      </c>
      <c r="G163">
        <f t="shared" si="5"/>
        <v>20</v>
      </c>
    </row>
    <row r="164" spans="1:7" x14ac:dyDescent="0.35">
      <c r="A164" t="s">
        <v>347</v>
      </c>
      <c r="B164" s="174">
        <v>44261</v>
      </c>
      <c r="C164">
        <v>5</v>
      </c>
      <c r="D164" t="s">
        <v>53</v>
      </c>
      <c r="E164">
        <v>29494424</v>
      </c>
      <c r="F164" t="str">
        <f t="shared" si="4"/>
        <v>Small C&amp;I</v>
      </c>
      <c r="G164">
        <f t="shared" si="5"/>
        <v>20</v>
      </c>
    </row>
    <row r="165" spans="1:7" x14ac:dyDescent="0.35">
      <c r="A165" t="s">
        <v>347</v>
      </c>
      <c r="B165" s="174">
        <v>44261</v>
      </c>
      <c r="C165">
        <v>5</v>
      </c>
      <c r="D165" t="s">
        <v>54</v>
      </c>
      <c r="E165">
        <v>28228259</v>
      </c>
      <c r="F165" t="str">
        <f t="shared" si="4"/>
        <v>Medium C&amp;I</v>
      </c>
      <c r="G165">
        <f t="shared" si="5"/>
        <v>20</v>
      </c>
    </row>
    <row r="166" spans="1:7" x14ac:dyDescent="0.35">
      <c r="A166" t="s">
        <v>347</v>
      </c>
      <c r="B166" s="174">
        <v>44261</v>
      </c>
      <c r="C166">
        <v>5</v>
      </c>
      <c r="D166" t="s">
        <v>55</v>
      </c>
      <c r="E166">
        <v>44778648</v>
      </c>
      <c r="F166" t="str">
        <f t="shared" si="4"/>
        <v>Large C&amp;I</v>
      </c>
      <c r="G166">
        <f t="shared" si="5"/>
        <v>20</v>
      </c>
    </row>
    <row r="167" spans="1:7" x14ac:dyDescent="0.35">
      <c r="A167" t="s">
        <v>347</v>
      </c>
      <c r="B167" s="174">
        <v>44261</v>
      </c>
      <c r="C167">
        <v>5</v>
      </c>
      <c r="D167" t="s">
        <v>56</v>
      </c>
      <c r="E167">
        <v>2293212</v>
      </c>
      <c r="F167" t="str">
        <f t="shared" si="4"/>
        <v>OTHER</v>
      </c>
      <c r="G167">
        <f t="shared" si="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4"/>
  <sheetViews>
    <sheetView workbookViewId="0">
      <selection activeCell="I45" sqref="I45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44261</v>
      </c>
      <c r="C2" t="s">
        <v>66</v>
      </c>
      <c r="D2" t="s">
        <v>99</v>
      </c>
      <c r="E2">
        <v>612042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44261</v>
      </c>
      <c r="C3" t="s">
        <v>66</v>
      </c>
      <c r="D3" t="s">
        <v>100</v>
      </c>
      <c r="E3">
        <v>58419</v>
      </c>
      <c r="F3" t="str">
        <f t="shared" si="0"/>
        <v>Low Income Residential</v>
      </c>
      <c r="G3">
        <f t="shared" si="1"/>
        <v>1</v>
      </c>
      <c r="J3" s="174">
        <v>44261</v>
      </c>
    </row>
    <row r="4" spans="1:11" x14ac:dyDescent="0.35">
      <c r="A4" t="s">
        <v>69</v>
      </c>
      <c r="B4" s="174">
        <v>44261</v>
      </c>
      <c r="C4" t="s">
        <v>66</v>
      </c>
      <c r="D4" t="s">
        <v>53</v>
      </c>
      <c r="E4">
        <v>37484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44261</v>
      </c>
      <c r="C5" t="s">
        <v>66</v>
      </c>
      <c r="D5" t="s">
        <v>54</v>
      </c>
      <c r="E5">
        <v>12655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44261</v>
      </c>
      <c r="C6" t="s">
        <v>66</v>
      </c>
      <c r="D6" t="s">
        <v>55</v>
      </c>
      <c r="E6">
        <v>9380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9380</v>
      </c>
      <c r="K6" s="177">
        <v>124</v>
      </c>
    </row>
    <row r="7" spans="1:11" x14ac:dyDescent="0.35">
      <c r="A7" t="s">
        <v>69</v>
      </c>
      <c r="B7" s="174">
        <v>44261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58419</v>
      </c>
      <c r="K7" s="177">
        <v>13155</v>
      </c>
    </row>
    <row r="8" spans="1:11" x14ac:dyDescent="0.35">
      <c r="A8" t="s">
        <v>69</v>
      </c>
      <c r="B8" s="174">
        <v>44261</v>
      </c>
      <c r="C8" t="s">
        <v>67</v>
      </c>
      <c r="D8" t="s">
        <v>99</v>
      </c>
      <c r="E8">
        <v>183868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12655</v>
      </c>
      <c r="K8" s="177">
        <v>597</v>
      </c>
    </row>
    <row r="9" spans="1:11" x14ac:dyDescent="0.35">
      <c r="A9" t="s">
        <v>69</v>
      </c>
      <c r="B9" s="174">
        <v>44261</v>
      </c>
      <c r="C9" t="s">
        <v>67</v>
      </c>
      <c r="D9" t="s">
        <v>100</v>
      </c>
      <c r="E9">
        <v>13155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612042</v>
      </c>
      <c r="K9" s="177">
        <v>183868</v>
      </c>
    </row>
    <row r="10" spans="1:11" x14ac:dyDescent="0.35">
      <c r="A10" t="s">
        <v>69</v>
      </c>
      <c r="B10" s="174">
        <v>44261</v>
      </c>
      <c r="C10" t="s">
        <v>67</v>
      </c>
      <c r="D10" t="s">
        <v>53</v>
      </c>
      <c r="E10">
        <v>18647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37484</v>
      </c>
      <c r="K10" s="177">
        <v>18647</v>
      </c>
    </row>
    <row r="11" spans="1:11" x14ac:dyDescent="0.35">
      <c r="A11" t="s">
        <v>69</v>
      </c>
      <c r="B11" s="174">
        <v>44261</v>
      </c>
      <c r="C11" t="s">
        <v>67</v>
      </c>
      <c r="D11" t="s">
        <v>54</v>
      </c>
      <c r="E11">
        <v>597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44261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2236</v>
      </c>
      <c r="K12" s="177">
        <v>29</v>
      </c>
    </row>
    <row r="13" spans="1:11" x14ac:dyDescent="0.35">
      <c r="A13" t="s">
        <v>69</v>
      </c>
      <c r="B13" s="174">
        <v>44261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25848</v>
      </c>
      <c r="K13" s="177">
        <v>5008</v>
      </c>
    </row>
    <row r="14" spans="1:11" x14ac:dyDescent="0.35">
      <c r="A14" t="s">
        <v>71</v>
      </c>
      <c r="B14" s="174">
        <v>44261</v>
      </c>
      <c r="C14" t="s">
        <v>66</v>
      </c>
      <c r="D14" t="s">
        <v>99</v>
      </c>
      <c r="E14">
        <v>98267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2500</v>
      </c>
      <c r="K14" s="177">
        <v>118</v>
      </c>
    </row>
    <row r="15" spans="1:11" x14ac:dyDescent="0.35">
      <c r="A15" t="s">
        <v>71</v>
      </c>
      <c r="B15" s="174">
        <v>44261</v>
      </c>
      <c r="C15" t="s">
        <v>66</v>
      </c>
      <c r="D15" t="s">
        <v>100</v>
      </c>
      <c r="E15">
        <v>25848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98267</v>
      </c>
      <c r="K15" s="177">
        <v>23299</v>
      </c>
    </row>
    <row r="16" spans="1:11" x14ac:dyDescent="0.35">
      <c r="A16" t="s">
        <v>71</v>
      </c>
      <c r="B16" s="174">
        <v>44261</v>
      </c>
      <c r="C16" t="s">
        <v>66</v>
      </c>
      <c r="D16" t="s">
        <v>53</v>
      </c>
      <c r="E16">
        <v>7079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7079</v>
      </c>
      <c r="K16" s="177">
        <v>3203</v>
      </c>
    </row>
    <row r="17" spans="1:11" x14ac:dyDescent="0.35">
      <c r="A17" t="s">
        <v>71</v>
      </c>
      <c r="B17" s="174">
        <v>44261</v>
      </c>
      <c r="C17" t="s">
        <v>66</v>
      </c>
      <c r="D17" t="s">
        <v>54</v>
      </c>
      <c r="E17">
        <v>2500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44261</v>
      </c>
      <c r="C18" t="s">
        <v>66</v>
      </c>
      <c r="D18" t="s">
        <v>55</v>
      </c>
      <c r="E18">
        <v>2236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1387</v>
      </c>
      <c r="K18" s="177">
        <v>24</v>
      </c>
    </row>
    <row r="19" spans="1:11" x14ac:dyDescent="0.35">
      <c r="A19" t="s">
        <v>71</v>
      </c>
      <c r="B19" s="174">
        <v>44261</v>
      </c>
      <c r="C19" t="s">
        <v>67</v>
      </c>
      <c r="D19" t="s">
        <v>99</v>
      </c>
      <c r="E19">
        <v>23299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4919</v>
      </c>
      <c r="K19" s="177">
        <v>981</v>
      </c>
    </row>
    <row r="20" spans="1:11" x14ac:dyDescent="0.35">
      <c r="A20" t="s">
        <v>71</v>
      </c>
      <c r="B20" s="174">
        <v>44261</v>
      </c>
      <c r="C20" t="s">
        <v>67</v>
      </c>
      <c r="D20" t="s">
        <v>100</v>
      </c>
      <c r="E20">
        <v>5008</v>
      </c>
      <c r="F20" t="str">
        <f t="shared" si="0"/>
        <v>Low Income Residential</v>
      </c>
      <c r="G20">
        <f t="shared" si="1"/>
        <v>2</v>
      </c>
      <c r="I20" s="178" t="s">
        <v>40</v>
      </c>
      <c r="J20" s="177">
        <v>1421</v>
      </c>
      <c r="K20" s="177">
        <v>87</v>
      </c>
    </row>
    <row r="21" spans="1:11" x14ac:dyDescent="0.35">
      <c r="A21" t="s">
        <v>71</v>
      </c>
      <c r="B21" s="174">
        <v>44261</v>
      </c>
      <c r="C21" t="s">
        <v>67</v>
      </c>
      <c r="D21" t="s">
        <v>53</v>
      </c>
      <c r="E21">
        <v>3203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37153</v>
      </c>
      <c r="K21" s="177">
        <v>9776</v>
      </c>
    </row>
    <row r="22" spans="1:11" x14ac:dyDescent="0.35">
      <c r="A22" t="s">
        <v>71</v>
      </c>
      <c r="B22" s="174">
        <v>44261</v>
      </c>
      <c r="C22" t="s">
        <v>67</v>
      </c>
      <c r="D22" t="s">
        <v>54</v>
      </c>
      <c r="E22">
        <v>118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3589</v>
      </c>
      <c r="K22" s="177">
        <v>1885</v>
      </c>
    </row>
    <row r="23" spans="1:11" x14ac:dyDescent="0.35">
      <c r="A23" t="s">
        <v>71</v>
      </c>
      <c r="B23" s="174">
        <v>44261</v>
      </c>
      <c r="C23" t="s">
        <v>67</v>
      </c>
      <c r="D23" t="s">
        <v>55</v>
      </c>
      <c r="E23">
        <v>29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44261</v>
      </c>
      <c r="C24" t="s">
        <v>66</v>
      </c>
      <c r="D24" t="s">
        <v>99</v>
      </c>
      <c r="E24">
        <v>37153</v>
      </c>
      <c r="F24" t="str">
        <f t="shared" si="0"/>
        <v>Residential</v>
      </c>
      <c r="G24">
        <f t="shared" si="1"/>
        <v>3</v>
      </c>
      <c r="I24" s="178" t="s">
        <v>41</v>
      </c>
      <c r="J24" s="177">
        <v>334</v>
      </c>
      <c r="K24" s="177">
        <v>4</v>
      </c>
    </row>
    <row r="25" spans="1:11" x14ac:dyDescent="0.35">
      <c r="A25" t="s">
        <v>65</v>
      </c>
      <c r="B25" s="174">
        <v>44261</v>
      </c>
      <c r="C25" t="s">
        <v>66</v>
      </c>
      <c r="D25" t="s">
        <v>100</v>
      </c>
      <c r="E25">
        <v>4919</v>
      </c>
      <c r="F25" t="str">
        <f t="shared" si="0"/>
        <v>Low Income Residential</v>
      </c>
      <c r="G25">
        <f t="shared" si="1"/>
        <v>3</v>
      </c>
      <c r="I25" s="178" t="s">
        <v>38</v>
      </c>
      <c r="J25" s="177">
        <v>2404</v>
      </c>
      <c r="K25" s="177">
        <v>420</v>
      </c>
    </row>
    <row r="26" spans="1:11" x14ac:dyDescent="0.35">
      <c r="A26" t="s">
        <v>65</v>
      </c>
      <c r="B26" s="174">
        <v>44261</v>
      </c>
      <c r="C26" t="s">
        <v>66</v>
      </c>
      <c r="D26" t="s">
        <v>53</v>
      </c>
      <c r="E26">
        <v>3589</v>
      </c>
      <c r="F26" t="str">
        <f t="shared" si="0"/>
        <v>Small C&amp;I</v>
      </c>
      <c r="G26">
        <f t="shared" si="1"/>
        <v>3</v>
      </c>
      <c r="I26" s="178" t="s">
        <v>40</v>
      </c>
      <c r="J26" s="177">
        <v>400</v>
      </c>
      <c r="K26" s="177">
        <v>15</v>
      </c>
    </row>
    <row r="27" spans="1:11" x14ac:dyDescent="0.35">
      <c r="A27" t="s">
        <v>65</v>
      </c>
      <c r="B27" s="174">
        <v>44261</v>
      </c>
      <c r="C27" t="s">
        <v>66</v>
      </c>
      <c r="D27" t="s">
        <v>54</v>
      </c>
      <c r="E27">
        <v>1421</v>
      </c>
      <c r="F27" t="str">
        <f t="shared" si="0"/>
        <v>Medium C&amp;I</v>
      </c>
      <c r="G27">
        <f t="shared" si="1"/>
        <v>3</v>
      </c>
      <c r="I27" s="178" t="s">
        <v>37</v>
      </c>
      <c r="J27" s="177">
        <v>13774</v>
      </c>
      <c r="K27" s="177">
        <v>2950</v>
      </c>
    </row>
    <row r="28" spans="1:11" x14ac:dyDescent="0.35">
      <c r="A28" t="s">
        <v>65</v>
      </c>
      <c r="B28" s="174">
        <v>44261</v>
      </c>
      <c r="C28" t="s">
        <v>66</v>
      </c>
      <c r="D28" t="s">
        <v>55</v>
      </c>
      <c r="E28">
        <v>1387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1052</v>
      </c>
      <c r="K28" s="177">
        <v>448</v>
      </c>
    </row>
    <row r="29" spans="1:11" x14ac:dyDescent="0.35">
      <c r="A29" t="s">
        <v>65</v>
      </c>
      <c r="B29" s="174">
        <v>44261</v>
      </c>
      <c r="C29" t="s">
        <v>67</v>
      </c>
      <c r="D29" t="s">
        <v>99</v>
      </c>
      <c r="E29">
        <v>9776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44261</v>
      </c>
      <c r="C30" t="s">
        <v>67</v>
      </c>
      <c r="D30" t="s">
        <v>100</v>
      </c>
      <c r="E30">
        <v>981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515</v>
      </c>
      <c r="K30" s="177">
        <v>1</v>
      </c>
    </row>
    <row r="31" spans="1:11" x14ac:dyDescent="0.35">
      <c r="A31" t="s">
        <v>65</v>
      </c>
      <c r="B31" s="174">
        <v>44261</v>
      </c>
      <c r="C31" t="s">
        <v>67</v>
      </c>
      <c r="D31" t="s">
        <v>53</v>
      </c>
      <c r="E31">
        <v>1885</v>
      </c>
      <c r="F31" t="str">
        <f t="shared" si="0"/>
        <v>Small C&amp;I</v>
      </c>
      <c r="G31">
        <f t="shared" si="1"/>
        <v>3</v>
      </c>
      <c r="I31" s="178" t="s">
        <v>38</v>
      </c>
      <c r="J31" s="177">
        <v>18525</v>
      </c>
      <c r="K31" s="177">
        <v>3607</v>
      </c>
    </row>
    <row r="32" spans="1:11" x14ac:dyDescent="0.35">
      <c r="A32" t="s">
        <v>65</v>
      </c>
      <c r="B32" s="174">
        <v>44261</v>
      </c>
      <c r="C32" t="s">
        <v>67</v>
      </c>
      <c r="D32" t="s">
        <v>54</v>
      </c>
      <c r="E32">
        <v>87</v>
      </c>
      <c r="F32" t="str">
        <f t="shared" si="0"/>
        <v>Medium C&amp;I</v>
      </c>
      <c r="G32">
        <f t="shared" si="1"/>
        <v>3</v>
      </c>
      <c r="I32" s="178" t="s">
        <v>40</v>
      </c>
      <c r="J32" s="177">
        <v>679</v>
      </c>
      <c r="K32" s="177">
        <v>16</v>
      </c>
    </row>
    <row r="33" spans="1:11" x14ac:dyDescent="0.35">
      <c r="A33" t="s">
        <v>65</v>
      </c>
      <c r="B33" s="174">
        <v>44261</v>
      </c>
      <c r="C33" t="s">
        <v>67</v>
      </c>
      <c r="D33" t="s">
        <v>55</v>
      </c>
      <c r="E33">
        <v>24</v>
      </c>
      <c r="F33" t="str">
        <f t="shared" si="0"/>
        <v>Large C&amp;I</v>
      </c>
      <c r="G33">
        <f t="shared" si="1"/>
        <v>3</v>
      </c>
      <c r="I33" s="178" t="s">
        <v>37</v>
      </c>
      <c r="J33" s="177">
        <v>47340</v>
      </c>
      <c r="K33" s="177">
        <v>10573</v>
      </c>
    </row>
    <row r="34" spans="1:11" x14ac:dyDescent="0.35">
      <c r="A34" t="s">
        <v>50</v>
      </c>
      <c r="B34" s="174">
        <v>44261</v>
      </c>
      <c r="C34" t="s">
        <v>66</v>
      </c>
      <c r="D34" t="s">
        <v>99</v>
      </c>
      <c r="E34">
        <v>13774</v>
      </c>
      <c r="F34" t="str">
        <f t="shared" si="0"/>
        <v>Residential</v>
      </c>
      <c r="G34">
        <f t="shared" si="1"/>
        <v>4</v>
      </c>
      <c r="I34" s="178" t="s">
        <v>39</v>
      </c>
      <c r="J34" s="177">
        <v>2438</v>
      </c>
      <c r="K34" s="177">
        <v>870</v>
      </c>
    </row>
    <row r="35" spans="1:11" x14ac:dyDescent="0.35">
      <c r="A35" t="s">
        <v>50</v>
      </c>
      <c r="B35" s="174">
        <v>44261</v>
      </c>
      <c r="C35" t="s">
        <v>66</v>
      </c>
      <c r="D35" t="s">
        <v>100</v>
      </c>
      <c r="E35">
        <v>2404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44261</v>
      </c>
      <c r="C36" t="s">
        <v>66</v>
      </c>
      <c r="D36" t="s">
        <v>53</v>
      </c>
      <c r="E36">
        <v>1052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8476813</v>
      </c>
      <c r="K36" s="177">
        <v>524870</v>
      </c>
    </row>
    <row r="37" spans="1:11" x14ac:dyDescent="0.35">
      <c r="A37" t="s">
        <v>50</v>
      </c>
      <c r="B37" s="174">
        <v>44261</v>
      </c>
      <c r="C37" t="s">
        <v>66</v>
      </c>
      <c r="D37" t="s">
        <v>54</v>
      </c>
      <c r="E37">
        <v>400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4217576</v>
      </c>
      <c r="K37" s="177">
        <v>740395</v>
      </c>
    </row>
    <row r="38" spans="1:11" x14ac:dyDescent="0.35">
      <c r="A38" t="s">
        <v>50</v>
      </c>
      <c r="B38" s="174">
        <v>44261</v>
      </c>
      <c r="C38" t="s">
        <v>66</v>
      </c>
      <c r="D38" t="s">
        <v>55</v>
      </c>
      <c r="E38">
        <v>334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2368687</v>
      </c>
      <c r="K38" s="177">
        <v>440026</v>
      </c>
    </row>
    <row r="39" spans="1:11" x14ac:dyDescent="0.35">
      <c r="A39" t="s">
        <v>50</v>
      </c>
      <c r="B39" s="174">
        <v>44261</v>
      </c>
      <c r="C39" t="s">
        <v>67</v>
      </c>
      <c r="D39" t="s">
        <v>99</v>
      </c>
      <c r="E39">
        <v>2950</v>
      </c>
      <c r="F39" t="str">
        <f t="shared" si="0"/>
        <v>Residential</v>
      </c>
      <c r="G39">
        <f t="shared" si="1"/>
        <v>4</v>
      </c>
      <c r="I39" s="178" t="s">
        <v>37</v>
      </c>
      <c r="J39" s="177">
        <v>17637071</v>
      </c>
      <c r="K39" s="177">
        <v>3966592</v>
      </c>
    </row>
    <row r="40" spans="1:11" x14ac:dyDescent="0.35">
      <c r="A40" t="s">
        <v>50</v>
      </c>
      <c r="B40" s="174">
        <v>44261</v>
      </c>
      <c r="C40" t="s">
        <v>67</v>
      </c>
      <c r="D40" t="s">
        <v>100</v>
      </c>
      <c r="E40">
        <v>420</v>
      </c>
      <c r="F40" t="str">
        <f t="shared" si="0"/>
        <v>Low Income Residential</v>
      </c>
      <c r="G40">
        <f t="shared" si="1"/>
        <v>4</v>
      </c>
      <c r="I40" s="178" t="s">
        <v>39</v>
      </c>
      <c r="J40" s="177">
        <v>2128351</v>
      </c>
      <c r="K40" s="177">
        <v>1029286</v>
      </c>
    </row>
    <row r="41" spans="1:11" x14ac:dyDescent="0.35">
      <c r="A41" t="s">
        <v>50</v>
      </c>
      <c r="B41" s="174">
        <v>44261</v>
      </c>
      <c r="C41" t="s">
        <v>67</v>
      </c>
      <c r="D41" t="s">
        <v>53</v>
      </c>
      <c r="E41">
        <v>448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44261</v>
      </c>
      <c r="C42" t="s">
        <v>67</v>
      </c>
      <c r="D42" t="s">
        <v>54</v>
      </c>
      <c r="E42">
        <v>15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2181166</v>
      </c>
      <c r="K42" s="177">
        <v>66442</v>
      </c>
    </row>
    <row r="43" spans="1:11" x14ac:dyDescent="0.35">
      <c r="A43" t="s">
        <v>50</v>
      </c>
      <c r="B43" s="174">
        <v>44261</v>
      </c>
      <c r="C43" t="s">
        <v>67</v>
      </c>
      <c r="D43" t="s">
        <v>55</v>
      </c>
      <c r="E43">
        <v>4</v>
      </c>
      <c r="F43" t="str">
        <f t="shared" si="0"/>
        <v>Large C&amp;I</v>
      </c>
      <c r="G43">
        <f t="shared" si="1"/>
        <v>4</v>
      </c>
      <c r="I43" s="178" t="s">
        <v>38</v>
      </c>
      <c r="J43" s="177">
        <v>2439981</v>
      </c>
      <c r="K43" s="177">
        <v>379911</v>
      </c>
    </row>
    <row r="44" spans="1:11" x14ac:dyDescent="0.35">
      <c r="A44" t="s">
        <v>59</v>
      </c>
      <c r="B44" s="174">
        <v>44261</v>
      </c>
      <c r="C44" t="s">
        <v>66</v>
      </c>
      <c r="D44" t="s">
        <v>99</v>
      </c>
      <c r="E44">
        <v>47340</v>
      </c>
      <c r="F44" t="str">
        <f t="shared" si="0"/>
        <v>Residential</v>
      </c>
      <c r="G44">
        <f t="shared" si="1"/>
        <v>5</v>
      </c>
      <c r="I44" s="178" t="s">
        <v>40</v>
      </c>
      <c r="J44" s="177">
        <v>621654</v>
      </c>
      <c r="K44" s="177">
        <v>54974</v>
      </c>
    </row>
    <row r="45" spans="1:11" x14ac:dyDescent="0.35">
      <c r="A45" t="s">
        <v>59</v>
      </c>
      <c r="B45" s="174">
        <v>44261</v>
      </c>
      <c r="C45" t="s">
        <v>66</v>
      </c>
      <c r="D45" t="s">
        <v>100</v>
      </c>
      <c r="E45">
        <v>18525</v>
      </c>
      <c r="F45" t="str">
        <f t="shared" si="0"/>
        <v>Low Income Residential</v>
      </c>
      <c r="G45">
        <f t="shared" si="1"/>
        <v>5</v>
      </c>
      <c r="I45" s="178" t="s">
        <v>37</v>
      </c>
      <c r="J45" s="177">
        <v>8495134</v>
      </c>
      <c r="K45" s="177">
        <v>1609914</v>
      </c>
    </row>
    <row r="46" spans="1:11" x14ac:dyDescent="0.35">
      <c r="A46" t="s">
        <v>59</v>
      </c>
      <c r="B46" s="174">
        <v>44261</v>
      </c>
      <c r="C46" t="s">
        <v>66</v>
      </c>
      <c r="D46" t="s">
        <v>53</v>
      </c>
      <c r="E46">
        <v>2438</v>
      </c>
      <c r="F46" t="str">
        <f t="shared" si="0"/>
        <v>Small C&amp;I</v>
      </c>
      <c r="G46">
        <f t="shared" si="1"/>
        <v>5</v>
      </c>
      <c r="I46" s="178" t="s">
        <v>39</v>
      </c>
      <c r="J46" s="177">
        <v>746824</v>
      </c>
      <c r="K46" s="177">
        <v>225155</v>
      </c>
    </row>
    <row r="47" spans="1:11" x14ac:dyDescent="0.35">
      <c r="A47" t="s">
        <v>59</v>
      </c>
      <c r="B47" s="174">
        <v>44261</v>
      </c>
      <c r="C47" t="s">
        <v>66</v>
      </c>
      <c r="D47" t="s">
        <v>54</v>
      </c>
      <c r="E47">
        <v>679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44261</v>
      </c>
      <c r="C48" t="s">
        <v>66</v>
      </c>
      <c r="D48" t="s">
        <v>55</v>
      </c>
      <c r="E48">
        <v>515</v>
      </c>
      <c r="F48" t="str">
        <f t="shared" si="0"/>
        <v>Large C&amp;I</v>
      </c>
      <c r="G48">
        <f t="shared" si="1"/>
        <v>5</v>
      </c>
      <c r="I48" s="178" t="s">
        <v>41</v>
      </c>
      <c r="J48" s="177">
        <v>8146192</v>
      </c>
      <c r="K48" s="177">
        <v>203438</v>
      </c>
    </row>
    <row r="49" spans="1:11" x14ac:dyDescent="0.35">
      <c r="A49" t="s">
        <v>59</v>
      </c>
      <c r="B49" s="174">
        <v>44261</v>
      </c>
      <c r="C49" t="s">
        <v>67</v>
      </c>
      <c r="D49" t="s">
        <v>99</v>
      </c>
      <c r="E49">
        <v>10573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33178775</v>
      </c>
      <c r="K49" s="177">
        <v>5165877</v>
      </c>
    </row>
    <row r="50" spans="1:11" x14ac:dyDescent="0.35">
      <c r="A50" t="s">
        <v>59</v>
      </c>
      <c r="B50" s="174">
        <v>44261</v>
      </c>
      <c r="C50" t="s">
        <v>67</v>
      </c>
      <c r="D50" t="s">
        <v>100</v>
      </c>
      <c r="E50">
        <v>3607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1784378</v>
      </c>
      <c r="K50" s="177">
        <v>215693</v>
      </c>
    </row>
    <row r="51" spans="1:11" x14ac:dyDescent="0.35">
      <c r="A51" t="s">
        <v>59</v>
      </c>
      <c r="B51" s="174">
        <v>44261</v>
      </c>
      <c r="C51" t="s">
        <v>67</v>
      </c>
      <c r="D51" t="s">
        <v>53</v>
      </c>
      <c r="E51">
        <v>870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50375569</v>
      </c>
      <c r="K51" s="177">
        <v>10661586</v>
      </c>
    </row>
    <row r="52" spans="1:11" x14ac:dyDescent="0.35">
      <c r="A52" t="s">
        <v>59</v>
      </c>
      <c r="B52" s="174">
        <v>44261</v>
      </c>
      <c r="C52" t="s">
        <v>67</v>
      </c>
      <c r="D52" t="s">
        <v>54</v>
      </c>
      <c r="E52">
        <v>16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2371950</v>
      </c>
      <c r="K52" s="177">
        <v>710071</v>
      </c>
    </row>
    <row r="53" spans="1:11" x14ac:dyDescent="0.35">
      <c r="A53" t="s">
        <v>59</v>
      </c>
      <c r="B53" s="174">
        <v>44261</v>
      </c>
      <c r="C53" t="s">
        <v>67</v>
      </c>
      <c r="D53" t="s">
        <v>55</v>
      </c>
      <c r="E53">
        <v>1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44261</v>
      </c>
      <c r="C54" t="s">
        <v>66</v>
      </c>
      <c r="D54" t="s">
        <v>99</v>
      </c>
      <c r="E54">
        <v>17637071</v>
      </c>
      <c r="F54" t="str">
        <f t="shared" si="0"/>
        <v>Residential</v>
      </c>
      <c r="G54">
        <f t="shared" si="1"/>
        <v>6</v>
      </c>
      <c r="I54" s="178" t="s">
        <v>41</v>
      </c>
      <c r="J54" s="177">
        <v>18804172</v>
      </c>
      <c r="K54" s="177">
        <v>794750</v>
      </c>
    </row>
    <row r="55" spans="1:11" x14ac:dyDescent="0.35">
      <c r="A55" t="s">
        <v>60</v>
      </c>
      <c r="B55" s="174">
        <v>44261</v>
      </c>
      <c r="C55" t="s">
        <v>66</v>
      </c>
      <c r="D55" t="s">
        <v>100</v>
      </c>
      <c r="E55">
        <v>4217576</v>
      </c>
      <c r="F55" t="str">
        <f t="shared" si="0"/>
        <v>Low Income Residential</v>
      </c>
      <c r="G55">
        <f t="shared" si="1"/>
        <v>6</v>
      </c>
      <c r="I55" s="178" t="s">
        <v>38</v>
      </c>
      <c r="J55" s="177">
        <v>39836332</v>
      </c>
      <c r="K55" s="177">
        <v>6286183</v>
      </c>
    </row>
    <row r="56" spans="1:11" x14ac:dyDescent="0.35">
      <c r="A56" t="s">
        <v>60</v>
      </c>
      <c r="B56" s="174">
        <v>44261</v>
      </c>
      <c r="C56" t="s">
        <v>66</v>
      </c>
      <c r="D56" t="s">
        <v>53</v>
      </c>
      <c r="E56">
        <v>2128351</v>
      </c>
      <c r="F56" t="str">
        <f t="shared" si="0"/>
        <v>Small C&amp;I</v>
      </c>
      <c r="G56">
        <f t="shared" si="1"/>
        <v>6</v>
      </c>
      <c r="I56" s="178" t="s">
        <v>40</v>
      </c>
      <c r="J56" s="177">
        <v>4774719</v>
      </c>
      <c r="K56" s="177">
        <v>710693</v>
      </c>
    </row>
    <row r="57" spans="1:11" x14ac:dyDescent="0.35">
      <c r="A57" t="s">
        <v>60</v>
      </c>
      <c r="B57" s="174">
        <v>44261</v>
      </c>
      <c r="C57" t="s">
        <v>66</v>
      </c>
      <c r="D57" t="s">
        <v>54</v>
      </c>
      <c r="E57">
        <v>2368687</v>
      </c>
      <c r="F57" t="str">
        <f t="shared" si="0"/>
        <v>Medium C&amp;I</v>
      </c>
      <c r="G57">
        <f t="shared" si="1"/>
        <v>6</v>
      </c>
      <c r="I57" s="178" t="s">
        <v>37</v>
      </c>
      <c r="J57" s="177">
        <v>76507774</v>
      </c>
      <c r="K57" s="177">
        <v>16238092</v>
      </c>
    </row>
    <row r="58" spans="1:11" x14ac:dyDescent="0.35">
      <c r="A58" t="s">
        <v>60</v>
      </c>
      <c r="B58" s="174">
        <v>44261</v>
      </c>
      <c r="C58" t="s">
        <v>66</v>
      </c>
      <c r="D58" t="s">
        <v>55</v>
      </c>
      <c r="E58">
        <v>8476813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5247124</v>
      </c>
      <c r="K58" s="177">
        <v>1964512</v>
      </c>
    </row>
    <row r="59" spans="1:11" x14ac:dyDescent="0.35">
      <c r="A59" t="s">
        <v>60</v>
      </c>
      <c r="B59" s="174">
        <v>44261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44261</v>
      </c>
      <c r="C60" t="s">
        <v>67</v>
      </c>
      <c r="D60" t="s">
        <v>99</v>
      </c>
      <c r="E60">
        <v>3966592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8829887</v>
      </c>
      <c r="K60" s="177">
        <v>505511</v>
      </c>
    </row>
    <row r="61" spans="1:11" x14ac:dyDescent="0.35">
      <c r="A61" t="s">
        <v>60</v>
      </c>
      <c r="B61" s="174">
        <v>44261</v>
      </c>
      <c r="C61" t="s">
        <v>67</v>
      </c>
      <c r="D61" t="s">
        <v>100</v>
      </c>
      <c r="E61">
        <v>740395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2037091</v>
      </c>
      <c r="K61" s="177">
        <v>361908</v>
      </c>
    </row>
    <row r="62" spans="1:11" x14ac:dyDescent="0.35">
      <c r="A62" t="s">
        <v>60</v>
      </c>
      <c r="B62" s="174">
        <v>44261</v>
      </c>
      <c r="C62" t="s">
        <v>67</v>
      </c>
      <c r="D62" t="s">
        <v>53</v>
      </c>
      <c r="E62">
        <v>1029286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3036433</v>
      </c>
      <c r="K62" s="177">
        <v>712887</v>
      </c>
    </row>
    <row r="63" spans="1:11" x14ac:dyDescent="0.35">
      <c r="A63" t="s">
        <v>60</v>
      </c>
      <c r="B63" s="174">
        <v>44261</v>
      </c>
      <c r="C63" t="s">
        <v>67</v>
      </c>
      <c r="D63" t="s">
        <v>54</v>
      </c>
      <c r="E63">
        <v>440026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28337363</v>
      </c>
      <c r="K63" s="177">
        <v>8417179</v>
      </c>
    </row>
    <row r="64" spans="1:11" x14ac:dyDescent="0.35">
      <c r="A64" t="s">
        <v>60</v>
      </c>
      <c r="B64" s="174">
        <v>44261</v>
      </c>
      <c r="C64" t="s">
        <v>67</v>
      </c>
      <c r="D64" t="s">
        <v>55</v>
      </c>
      <c r="E64">
        <v>524870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2987264</v>
      </c>
      <c r="K64" s="177">
        <v>1874342</v>
      </c>
    </row>
    <row r="65" spans="1:11" x14ac:dyDescent="0.35">
      <c r="A65" t="s">
        <v>60</v>
      </c>
      <c r="B65" s="174">
        <v>44261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44261</v>
      </c>
      <c r="C66" t="s">
        <v>66</v>
      </c>
      <c r="D66" t="s">
        <v>99</v>
      </c>
      <c r="E66">
        <v>8495134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78" t="s">
        <v>41</v>
      </c>
      <c r="J66" s="177">
        <v>2056</v>
      </c>
      <c r="K66" s="177">
        <v>38</v>
      </c>
    </row>
    <row r="67" spans="1:11" x14ac:dyDescent="0.35">
      <c r="A67" t="s">
        <v>61</v>
      </c>
      <c r="B67" s="174">
        <v>44261</v>
      </c>
      <c r="C67" t="s">
        <v>66</v>
      </c>
      <c r="D67" t="s">
        <v>100</v>
      </c>
      <c r="E67">
        <v>2439981</v>
      </c>
      <c r="F67" t="str">
        <f t="shared" si="2"/>
        <v>Low Income Residential</v>
      </c>
      <c r="G67">
        <f t="shared" si="3"/>
        <v>7</v>
      </c>
      <c r="I67" s="178" t="s">
        <v>38</v>
      </c>
      <c r="J67" s="177">
        <v>12569</v>
      </c>
      <c r="K67" s="177">
        <v>2259</v>
      </c>
    </row>
    <row r="68" spans="1:11" x14ac:dyDescent="0.35">
      <c r="A68" t="s">
        <v>61</v>
      </c>
      <c r="B68" s="174">
        <v>44261</v>
      </c>
      <c r="C68" t="s">
        <v>66</v>
      </c>
      <c r="D68" t="s">
        <v>53</v>
      </c>
      <c r="E68">
        <v>746824</v>
      </c>
      <c r="F68" t="str">
        <f t="shared" si="2"/>
        <v>Small C&amp;I</v>
      </c>
      <c r="G68">
        <f t="shared" si="3"/>
        <v>7</v>
      </c>
      <c r="I68" s="178" t="s">
        <v>40</v>
      </c>
      <c r="J68" s="177">
        <v>2821</v>
      </c>
      <c r="K68" s="177">
        <v>147</v>
      </c>
    </row>
    <row r="69" spans="1:11" x14ac:dyDescent="0.35">
      <c r="A69" t="s">
        <v>61</v>
      </c>
      <c r="B69" s="174">
        <v>44261</v>
      </c>
      <c r="C69" t="s">
        <v>66</v>
      </c>
      <c r="D69" t="s">
        <v>54</v>
      </c>
      <c r="E69">
        <v>621654</v>
      </c>
      <c r="F69" t="str">
        <f t="shared" si="2"/>
        <v>Medium C&amp;I</v>
      </c>
      <c r="G69">
        <f t="shared" si="3"/>
        <v>7</v>
      </c>
      <c r="I69" s="178" t="s">
        <v>37</v>
      </c>
      <c r="J69" s="177">
        <v>130608</v>
      </c>
      <c r="K69" s="177">
        <v>45575</v>
      </c>
    </row>
    <row r="70" spans="1:11" x14ac:dyDescent="0.35">
      <c r="A70" t="s">
        <v>61</v>
      </c>
      <c r="B70" s="174">
        <v>44261</v>
      </c>
      <c r="C70" t="s">
        <v>66</v>
      </c>
      <c r="D70" t="s">
        <v>55</v>
      </c>
      <c r="E70">
        <v>2181166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7616</v>
      </c>
      <c r="K70" s="177">
        <v>4685</v>
      </c>
    </row>
    <row r="71" spans="1:11" x14ac:dyDescent="0.35">
      <c r="A71" t="s">
        <v>61</v>
      </c>
      <c r="B71" s="174">
        <v>44261</v>
      </c>
      <c r="C71" t="s">
        <v>66</v>
      </c>
      <c r="D71" t="s">
        <v>70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44261</v>
      </c>
      <c r="C72" t="s">
        <v>67</v>
      </c>
      <c r="D72" t="s">
        <v>99</v>
      </c>
      <c r="E72">
        <v>1609914</v>
      </c>
      <c r="F72" t="str">
        <f t="shared" si="2"/>
        <v>Residential</v>
      </c>
      <c r="G72">
        <f t="shared" si="3"/>
        <v>7</v>
      </c>
      <c r="I72" s="178" t="s">
        <v>38</v>
      </c>
      <c r="J72" s="177">
        <v>1513</v>
      </c>
      <c r="K72" s="177">
        <v>218</v>
      </c>
    </row>
    <row r="73" spans="1:11" x14ac:dyDescent="0.35">
      <c r="A73" t="s">
        <v>61</v>
      </c>
      <c r="B73" s="174">
        <v>44261</v>
      </c>
      <c r="C73" t="s">
        <v>67</v>
      </c>
      <c r="D73" t="s">
        <v>100</v>
      </c>
      <c r="E73">
        <v>379911</v>
      </c>
      <c r="F73" t="str">
        <f t="shared" si="2"/>
        <v>Low Income Residential</v>
      </c>
      <c r="G73">
        <f t="shared" si="3"/>
        <v>7</v>
      </c>
      <c r="I73" s="178" t="s">
        <v>37</v>
      </c>
      <c r="J73" s="177">
        <v>16</v>
      </c>
      <c r="K73" s="177">
        <v>6</v>
      </c>
    </row>
    <row r="74" spans="1:11" x14ac:dyDescent="0.35">
      <c r="A74" t="s">
        <v>61</v>
      </c>
      <c r="B74" s="174">
        <v>44261</v>
      </c>
      <c r="C74" t="s">
        <v>67</v>
      </c>
      <c r="D74" t="s">
        <v>53</v>
      </c>
      <c r="E74">
        <v>225155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44261</v>
      </c>
      <c r="C75" t="s">
        <v>67</v>
      </c>
      <c r="D75" t="s">
        <v>54</v>
      </c>
      <c r="E75">
        <v>54974</v>
      </c>
      <c r="F75" t="str">
        <f t="shared" si="2"/>
        <v>Medium C&amp;I</v>
      </c>
      <c r="G75">
        <f t="shared" si="3"/>
        <v>7</v>
      </c>
      <c r="I75" s="178" t="s">
        <v>41</v>
      </c>
      <c r="J75" s="177">
        <v>31</v>
      </c>
      <c r="K75" s="177"/>
    </row>
    <row r="76" spans="1:11" x14ac:dyDescent="0.35">
      <c r="A76" t="s">
        <v>61</v>
      </c>
      <c r="B76" s="174">
        <v>44261</v>
      </c>
      <c r="C76" t="s">
        <v>67</v>
      </c>
      <c r="D76" t="s">
        <v>55</v>
      </c>
      <c r="E76">
        <v>66442</v>
      </c>
      <c r="F76" t="str">
        <f t="shared" si="2"/>
        <v>Large C&amp;I</v>
      </c>
      <c r="G76">
        <f t="shared" si="3"/>
        <v>7</v>
      </c>
      <c r="I76" s="178" t="s">
        <v>38</v>
      </c>
      <c r="J76" s="177">
        <v>820</v>
      </c>
      <c r="K76" s="177">
        <v>155</v>
      </c>
    </row>
    <row r="77" spans="1:11" x14ac:dyDescent="0.35">
      <c r="A77" t="s">
        <v>61</v>
      </c>
      <c r="B77" s="174">
        <v>44261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8" t="s">
        <v>40</v>
      </c>
      <c r="J77" s="177">
        <v>82</v>
      </c>
      <c r="K77" s="177">
        <v>3</v>
      </c>
    </row>
    <row r="78" spans="1:11" x14ac:dyDescent="0.35">
      <c r="A78" t="s">
        <v>62</v>
      </c>
      <c r="B78" s="174">
        <v>44261</v>
      </c>
      <c r="C78" t="s">
        <v>66</v>
      </c>
      <c r="D78" t="s">
        <v>99</v>
      </c>
      <c r="E78">
        <v>50375569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2469</v>
      </c>
      <c r="K78" s="177">
        <v>582</v>
      </c>
    </row>
    <row r="79" spans="1:11" x14ac:dyDescent="0.35">
      <c r="A79" t="s">
        <v>62</v>
      </c>
      <c r="B79" s="174">
        <v>44261</v>
      </c>
      <c r="C79" t="s">
        <v>66</v>
      </c>
      <c r="D79" t="s">
        <v>100</v>
      </c>
      <c r="E79">
        <v>33178775</v>
      </c>
      <c r="F79" t="str">
        <f t="shared" si="2"/>
        <v>Low Income Residential</v>
      </c>
      <c r="G79">
        <f t="shared" si="3"/>
        <v>8</v>
      </c>
      <c r="I79" s="178" t="s">
        <v>39</v>
      </c>
      <c r="J79" s="177">
        <v>255</v>
      </c>
      <c r="K79" s="177">
        <v>88</v>
      </c>
    </row>
    <row r="80" spans="1:11" x14ac:dyDescent="0.35">
      <c r="A80" t="s">
        <v>62</v>
      </c>
      <c r="B80" s="174">
        <v>44261</v>
      </c>
      <c r="C80" t="s">
        <v>66</v>
      </c>
      <c r="D80" t="s">
        <v>53</v>
      </c>
      <c r="E80">
        <v>2371950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44261</v>
      </c>
      <c r="C81" t="s">
        <v>66</v>
      </c>
      <c r="D81" t="s">
        <v>54</v>
      </c>
      <c r="E81">
        <v>1784378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19918241</v>
      </c>
      <c r="K81" s="177">
        <v>2866115</v>
      </c>
    </row>
    <row r="82" spans="1:11" x14ac:dyDescent="0.35">
      <c r="A82" t="s">
        <v>62</v>
      </c>
      <c r="B82" s="174">
        <v>44261</v>
      </c>
      <c r="C82" t="s">
        <v>66</v>
      </c>
      <c r="D82" t="s">
        <v>55</v>
      </c>
      <c r="E82">
        <v>8146192</v>
      </c>
      <c r="F82" t="str">
        <f t="shared" si="2"/>
        <v>Large C&amp;I</v>
      </c>
      <c r="G82">
        <f t="shared" si="3"/>
        <v>8</v>
      </c>
      <c r="I82" s="178" t="s">
        <v>38</v>
      </c>
      <c r="J82" s="177">
        <v>1933011</v>
      </c>
      <c r="K82" s="177">
        <v>465727</v>
      </c>
    </row>
    <row r="83" spans="1:11" x14ac:dyDescent="0.35">
      <c r="A83" t="s">
        <v>62</v>
      </c>
      <c r="B83" s="174">
        <v>44261</v>
      </c>
      <c r="C83" t="s">
        <v>66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78" t="s">
        <v>40</v>
      </c>
      <c r="J83" s="177">
        <v>3911252</v>
      </c>
      <c r="K83" s="177">
        <v>970691</v>
      </c>
    </row>
    <row r="84" spans="1:11" x14ac:dyDescent="0.35">
      <c r="A84" t="s">
        <v>62</v>
      </c>
      <c r="B84" s="174">
        <v>44261</v>
      </c>
      <c r="C84" t="s">
        <v>67</v>
      </c>
      <c r="D84" t="s">
        <v>99</v>
      </c>
      <c r="E84">
        <v>10661586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20390410</v>
      </c>
      <c r="K84" s="177">
        <v>5784230</v>
      </c>
    </row>
    <row r="85" spans="1:11" x14ac:dyDescent="0.35">
      <c r="A85" t="s">
        <v>62</v>
      </c>
      <c r="B85" s="174">
        <v>44261</v>
      </c>
      <c r="C85" t="s">
        <v>67</v>
      </c>
      <c r="D85" t="s">
        <v>100</v>
      </c>
      <c r="E85">
        <v>5165877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3401841</v>
      </c>
      <c r="K85" s="177">
        <v>1821104</v>
      </c>
    </row>
    <row r="86" spans="1:11" x14ac:dyDescent="0.35">
      <c r="A86" t="s">
        <v>62</v>
      </c>
      <c r="B86" s="174">
        <v>44261</v>
      </c>
      <c r="C86" t="s">
        <v>67</v>
      </c>
      <c r="D86" t="s">
        <v>53</v>
      </c>
      <c r="E86">
        <v>710071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44261</v>
      </c>
      <c r="C87" t="s">
        <v>67</v>
      </c>
      <c r="D87" t="s">
        <v>54</v>
      </c>
      <c r="E87">
        <v>215693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12140762</v>
      </c>
      <c r="K87" s="177">
        <v>1105799</v>
      </c>
    </row>
    <row r="88" spans="1:11" x14ac:dyDescent="0.35">
      <c r="A88" t="s">
        <v>62</v>
      </c>
      <c r="B88" s="174">
        <v>44261</v>
      </c>
      <c r="C88" t="s">
        <v>67</v>
      </c>
      <c r="D88" t="s">
        <v>55</v>
      </c>
      <c r="E88">
        <v>203438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3036279</v>
      </c>
      <c r="K88" s="177">
        <v>641832</v>
      </c>
    </row>
    <row r="89" spans="1:11" x14ac:dyDescent="0.35">
      <c r="A89" t="s">
        <v>62</v>
      </c>
      <c r="B89" s="174">
        <v>44261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8" t="s">
        <v>40</v>
      </c>
      <c r="J89" s="177">
        <v>3842394</v>
      </c>
      <c r="K89" s="177">
        <v>558847</v>
      </c>
    </row>
    <row r="90" spans="1:11" x14ac:dyDescent="0.35">
      <c r="A90" t="s">
        <v>68</v>
      </c>
      <c r="B90" s="174">
        <v>44261</v>
      </c>
      <c r="C90" t="s">
        <v>66</v>
      </c>
      <c r="D90" t="s">
        <v>99</v>
      </c>
      <c r="E90">
        <v>76507774</v>
      </c>
      <c r="F90" t="str">
        <f t="shared" si="2"/>
        <v>Residential</v>
      </c>
      <c r="G90">
        <f t="shared" si="3"/>
        <v>9</v>
      </c>
      <c r="I90" s="178" t="s">
        <v>37</v>
      </c>
      <c r="J90" s="177">
        <v>32128777</v>
      </c>
      <c r="K90" s="177">
        <v>8033808</v>
      </c>
    </row>
    <row r="91" spans="1:11" x14ac:dyDescent="0.35">
      <c r="A91" t="s">
        <v>68</v>
      </c>
      <c r="B91" s="174">
        <v>44261</v>
      </c>
      <c r="C91" t="s">
        <v>66</v>
      </c>
      <c r="D91" t="s">
        <v>100</v>
      </c>
      <c r="E91">
        <v>39836332</v>
      </c>
      <c r="F91" t="str">
        <f t="shared" si="2"/>
        <v>Low Income Residential</v>
      </c>
      <c r="G91">
        <f t="shared" si="3"/>
        <v>9</v>
      </c>
      <c r="I91" s="178" t="s">
        <v>39</v>
      </c>
      <c r="J91" s="177">
        <v>4033714</v>
      </c>
      <c r="K91" s="177">
        <v>1830165</v>
      </c>
    </row>
    <row r="92" spans="1:11" x14ac:dyDescent="0.35">
      <c r="A92" t="s">
        <v>68</v>
      </c>
      <c r="B92" s="174">
        <v>44261</v>
      </c>
      <c r="C92" t="s">
        <v>66</v>
      </c>
      <c r="D92" t="s">
        <v>53</v>
      </c>
      <c r="E92">
        <v>5247124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44261</v>
      </c>
      <c r="C93" t="s">
        <v>66</v>
      </c>
      <c r="D93" t="s">
        <v>54</v>
      </c>
      <c r="E93">
        <v>4774719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421055</v>
      </c>
      <c r="K93" s="177">
        <v>9630</v>
      </c>
    </row>
    <row r="94" spans="1:11" x14ac:dyDescent="0.35">
      <c r="A94" t="s">
        <v>68</v>
      </c>
      <c r="B94" s="174">
        <v>44261</v>
      </c>
      <c r="C94" t="s">
        <v>66</v>
      </c>
      <c r="D94" t="s">
        <v>55</v>
      </c>
      <c r="E94">
        <v>18804172</v>
      </c>
      <c r="F94" t="str">
        <f t="shared" si="2"/>
        <v>Large C&amp;I</v>
      </c>
      <c r="G94">
        <f t="shared" si="3"/>
        <v>9</v>
      </c>
      <c r="I94" s="178" t="s">
        <v>38</v>
      </c>
      <c r="J94" s="177">
        <v>52593</v>
      </c>
      <c r="K94" s="177">
        <v>10522</v>
      </c>
    </row>
    <row r="95" spans="1:11" x14ac:dyDescent="0.35">
      <c r="A95" t="s">
        <v>68</v>
      </c>
      <c r="B95" s="174">
        <v>44261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78" t="s">
        <v>40</v>
      </c>
      <c r="J95" s="177">
        <v>111969</v>
      </c>
      <c r="K95" s="177">
        <v>2458</v>
      </c>
    </row>
    <row r="96" spans="1:11" x14ac:dyDescent="0.35">
      <c r="A96" t="s">
        <v>68</v>
      </c>
      <c r="B96" s="174">
        <v>44261</v>
      </c>
      <c r="C96" t="s">
        <v>67</v>
      </c>
      <c r="D96" t="s">
        <v>99</v>
      </c>
      <c r="E96">
        <v>16238092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290318</v>
      </c>
      <c r="K96" s="177">
        <v>58103</v>
      </c>
    </row>
    <row r="97" spans="1:11" x14ac:dyDescent="0.35">
      <c r="A97" t="s">
        <v>68</v>
      </c>
      <c r="B97" s="174">
        <v>44261</v>
      </c>
      <c r="C97" t="s">
        <v>67</v>
      </c>
      <c r="D97" t="s">
        <v>100</v>
      </c>
      <c r="E97">
        <v>6286183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96637</v>
      </c>
      <c r="K97" s="177">
        <v>49251</v>
      </c>
    </row>
    <row r="98" spans="1:11" x14ac:dyDescent="0.35">
      <c r="A98" t="s">
        <v>68</v>
      </c>
      <c r="B98" s="174">
        <v>44261</v>
      </c>
      <c r="C98" t="s">
        <v>67</v>
      </c>
      <c r="D98" t="s">
        <v>53</v>
      </c>
      <c r="E98">
        <v>1964512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44261</v>
      </c>
      <c r="C99" t="s">
        <v>67</v>
      </c>
      <c r="D99" t="s">
        <v>54</v>
      </c>
      <c r="E99">
        <v>710693</v>
      </c>
      <c r="F99" t="str">
        <f t="shared" si="2"/>
        <v>Medium C&amp;I</v>
      </c>
      <c r="G99">
        <f t="shared" si="3"/>
        <v>9</v>
      </c>
      <c r="I99" s="178" t="s">
        <v>41</v>
      </c>
      <c r="J99" s="177">
        <v>34062103</v>
      </c>
      <c r="K99" s="177">
        <v>1464483</v>
      </c>
    </row>
    <row r="100" spans="1:11" x14ac:dyDescent="0.35">
      <c r="A100" t="s">
        <v>68</v>
      </c>
      <c r="B100" s="174">
        <v>44261</v>
      </c>
      <c r="C100" t="s">
        <v>67</v>
      </c>
      <c r="D100" t="s">
        <v>55</v>
      </c>
      <c r="E100">
        <v>794750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7152132</v>
      </c>
      <c r="K100" s="177">
        <v>1249638</v>
      </c>
    </row>
    <row r="101" spans="1:11" x14ac:dyDescent="0.35">
      <c r="A101" t="s">
        <v>68</v>
      </c>
      <c r="B101" s="174">
        <v>44261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8" t="s">
        <v>40</v>
      </c>
      <c r="J101" s="177">
        <v>10825878</v>
      </c>
      <c r="K101" s="177">
        <v>2210830</v>
      </c>
    </row>
    <row r="102" spans="1:11" x14ac:dyDescent="0.35">
      <c r="A102" t="s">
        <v>101</v>
      </c>
      <c r="B102" s="174">
        <v>44261</v>
      </c>
      <c r="C102" t="s">
        <v>66</v>
      </c>
      <c r="D102" t="s">
        <v>99</v>
      </c>
      <c r="E102">
        <v>20390410</v>
      </c>
      <c r="F102" t="str">
        <f t="shared" si="2"/>
        <v>Residential</v>
      </c>
      <c r="G102">
        <f t="shared" si="3"/>
        <v>10</v>
      </c>
      <c r="I102" s="178" t="s">
        <v>37</v>
      </c>
      <c r="J102" s="177">
        <v>71068349</v>
      </c>
      <c r="K102" s="177">
        <v>15758627</v>
      </c>
    </row>
    <row r="103" spans="1:11" x14ac:dyDescent="0.35">
      <c r="A103" t="s">
        <v>101</v>
      </c>
      <c r="B103" s="174">
        <v>44261</v>
      </c>
      <c r="C103" t="s">
        <v>66</v>
      </c>
      <c r="D103" t="s">
        <v>100</v>
      </c>
      <c r="E103">
        <v>1933011</v>
      </c>
      <c r="F103" t="str">
        <f t="shared" si="2"/>
        <v>Low Income Residential</v>
      </c>
      <c r="G103">
        <f t="shared" si="3"/>
        <v>10</v>
      </c>
      <c r="I103" s="178" t="s">
        <v>39</v>
      </c>
      <c r="J103" s="177">
        <v>10625407</v>
      </c>
      <c r="K103" s="177">
        <v>5461887</v>
      </c>
    </row>
    <row r="104" spans="1:11" x14ac:dyDescent="0.35">
      <c r="A104" t="s">
        <v>101</v>
      </c>
      <c r="B104" s="174">
        <v>44261</v>
      </c>
      <c r="C104" t="s">
        <v>66</v>
      </c>
      <c r="D104" t="s">
        <v>53</v>
      </c>
      <c r="E104">
        <v>3401841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101</v>
      </c>
      <c r="B105" s="174">
        <v>44261</v>
      </c>
      <c r="C105" t="s">
        <v>66</v>
      </c>
      <c r="D105" t="s">
        <v>54</v>
      </c>
      <c r="E105">
        <v>3911252</v>
      </c>
      <c r="F105" t="str">
        <f t="shared" si="2"/>
        <v>Medium C&amp;I</v>
      </c>
      <c r="G105">
        <f t="shared" si="3"/>
        <v>10</v>
      </c>
      <c r="I105" s="178" t="s">
        <v>41</v>
      </c>
      <c r="J105" s="177">
        <v>1</v>
      </c>
      <c r="K105" s="177"/>
    </row>
    <row r="106" spans="1:11" x14ac:dyDescent="0.35">
      <c r="A106" t="s">
        <v>101</v>
      </c>
      <c r="B106" s="174">
        <v>44261</v>
      </c>
      <c r="C106" t="s">
        <v>66</v>
      </c>
      <c r="D106" t="s">
        <v>55</v>
      </c>
      <c r="E106">
        <v>19918241</v>
      </c>
      <c r="F106" t="str">
        <f t="shared" si="2"/>
        <v>Large C&amp;I</v>
      </c>
      <c r="G106">
        <f t="shared" si="3"/>
        <v>10</v>
      </c>
      <c r="I106" s="178" t="s">
        <v>37</v>
      </c>
      <c r="J106" s="177"/>
      <c r="K106" s="177">
        <v>1</v>
      </c>
    </row>
    <row r="107" spans="1:11" x14ac:dyDescent="0.35">
      <c r="A107" t="s">
        <v>101</v>
      </c>
      <c r="B107" s="174">
        <v>44261</v>
      </c>
      <c r="C107" t="s">
        <v>66</v>
      </c>
      <c r="D107" t="s">
        <v>70</v>
      </c>
      <c r="E107">
        <v>2067</v>
      </c>
      <c r="F107" t="str">
        <f t="shared" si="2"/>
        <v>HER</v>
      </c>
      <c r="G107">
        <f t="shared" si="3"/>
        <v>10</v>
      </c>
      <c r="I107" s="178" t="s">
        <v>39</v>
      </c>
      <c r="J107" s="177">
        <v>2</v>
      </c>
      <c r="K107" s="177">
        <v>6</v>
      </c>
    </row>
    <row r="108" spans="1:11" x14ac:dyDescent="0.35">
      <c r="A108" t="s">
        <v>101</v>
      </c>
      <c r="B108" s="174">
        <v>44261</v>
      </c>
      <c r="C108" t="s">
        <v>67</v>
      </c>
      <c r="D108" t="s">
        <v>99</v>
      </c>
      <c r="E108">
        <v>5784230</v>
      </c>
      <c r="F108" t="str">
        <f t="shared" si="2"/>
        <v>Residential</v>
      </c>
      <c r="G108">
        <f t="shared" si="3"/>
        <v>10</v>
      </c>
    </row>
    <row r="109" spans="1:11" x14ac:dyDescent="0.35">
      <c r="A109" t="s">
        <v>101</v>
      </c>
      <c r="B109" s="174">
        <v>44261</v>
      </c>
      <c r="C109" t="s">
        <v>67</v>
      </c>
      <c r="D109" t="s">
        <v>100</v>
      </c>
      <c r="E109">
        <v>465727</v>
      </c>
      <c r="F109" t="str">
        <f t="shared" si="2"/>
        <v>Low Income Residential</v>
      </c>
      <c r="G109">
        <f t="shared" si="3"/>
        <v>10</v>
      </c>
    </row>
    <row r="110" spans="1:11" x14ac:dyDescent="0.35">
      <c r="A110" t="s">
        <v>101</v>
      </c>
      <c r="B110" s="174">
        <v>44261</v>
      </c>
      <c r="C110" t="s">
        <v>67</v>
      </c>
      <c r="D110" t="s">
        <v>53</v>
      </c>
      <c r="E110">
        <v>1821104</v>
      </c>
      <c r="F110" t="str">
        <f t="shared" si="2"/>
        <v>Small C&amp;I</v>
      </c>
      <c r="G110">
        <f t="shared" si="3"/>
        <v>10</v>
      </c>
    </row>
    <row r="111" spans="1:11" x14ac:dyDescent="0.35">
      <c r="A111" t="s">
        <v>101</v>
      </c>
      <c r="B111" s="174">
        <v>44261</v>
      </c>
      <c r="C111" t="s">
        <v>67</v>
      </c>
      <c r="D111" t="s">
        <v>54</v>
      </c>
      <c r="E111">
        <v>970691</v>
      </c>
      <c r="F111" t="str">
        <f t="shared" si="2"/>
        <v>Medium C&amp;I</v>
      </c>
      <c r="G111">
        <f t="shared" si="3"/>
        <v>10</v>
      </c>
    </row>
    <row r="112" spans="1:11" x14ac:dyDescent="0.35">
      <c r="A112" t="s">
        <v>101</v>
      </c>
      <c r="B112" s="174">
        <v>44261</v>
      </c>
      <c r="C112" t="s">
        <v>67</v>
      </c>
      <c r="D112" t="s">
        <v>55</v>
      </c>
      <c r="E112">
        <v>2866115</v>
      </c>
      <c r="F112" t="str">
        <f t="shared" si="2"/>
        <v>Large C&amp;I</v>
      </c>
      <c r="G112">
        <f t="shared" si="3"/>
        <v>10</v>
      </c>
    </row>
    <row r="113" spans="1:7" x14ac:dyDescent="0.35">
      <c r="A113" t="s">
        <v>102</v>
      </c>
      <c r="B113" s="174">
        <v>44261</v>
      </c>
      <c r="C113" t="s">
        <v>66</v>
      </c>
      <c r="D113" t="s">
        <v>99</v>
      </c>
      <c r="E113">
        <v>32128777</v>
      </c>
      <c r="F113" t="str">
        <f t="shared" si="2"/>
        <v>Residential</v>
      </c>
      <c r="G113">
        <f t="shared" si="3"/>
        <v>11</v>
      </c>
    </row>
    <row r="114" spans="1:7" x14ac:dyDescent="0.35">
      <c r="A114" t="s">
        <v>102</v>
      </c>
      <c r="B114" s="174">
        <v>44261</v>
      </c>
      <c r="C114" t="s">
        <v>66</v>
      </c>
      <c r="D114" t="s">
        <v>100</v>
      </c>
      <c r="E114">
        <v>3036279</v>
      </c>
      <c r="F114" t="str">
        <f t="shared" si="2"/>
        <v>Low Income Residential</v>
      </c>
      <c r="G114">
        <f t="shared" si="3"/>
        <v>11</v>
      </c>
    </row>
    <row r="115" spans="1:7" x14ac:dyDescent="0.35">
      <c r="A115" t="s">
        <v>102</v>
      </c>
      <c r="B115" s="174">
        <v>44261</v>
      </c>
      <c r="C115" t="s">
        <v>66</v>
      </c>
      <c r="D115" t="s">
        <v>53</v>
      </c>
      <c r="E115">
        <v>4033714</v>
      </c>
      <c r="F115" t="str">
        <f t="shared" si="2"/>
        <v>Small C&amp;I</v>
      </c>
      <c r="G115">
        <f t="shared" si="3"/>
        <v>11</v>
      </c>
    </row>
    <row r="116" spans="1:7" x14ac:dyDescent="0.35">
      <c r="A116" t="s">
        <v>102</v>
      </c>
      <c r="B116" s="174">
        <v>44261</v>
      </c>
      <c r="C116" t="s">
        <v>66</v>
      </c>
      <c r="D116" t="s">
        <v>54</v>
      </c>
      <c r="E116">
        <v>3842394</v>
      </c>
      <c r="F116" t="str">
        <f t="shared" si="2"/>
        <v>Medium C&amp;I</v>
      </c>
      <c r="G116">
        <f t="shared" si="3"/>
        <v>11</v>
      </c>
    </row>
    <row r="117" spans="1:7" x14ac:dyDescent="0.35">
      <c r="A117" t="s">
        <v>102</v>
      </c>
      <c r="B117" s="174">
        <v>44261</v>
      </c>
      <c r="C117" t="s">
        <v>66</v>
      </c>
      <c r="D117" t="s">
        <v>55</v>
      </c>
      <c r="E117">
        <v>12140762</v>
      </c>
      <c r="F117" t="str">
        <f t="shared" si="2"/>
        <v>Large C&amp;I</v>
      </c>
      <c r="G117">
        <f t="shared" si="3"/>
        <v>11</v>
      </c>
    </row>
    <row r="118" spans="1:7" x14ac:dyDescent="0.35">
      <c r="A118" t="s">
        <v>102</v>
      </c>
      <c r="B118" s="174">
        <v>44261</v>
      </c>
      <c r="C118" t="s">
        <v>66</v>
      </c>
      <c r="D118" t="s">
        <v>70</v>
      </c>
      <c r="E118">
        <v>527</v>
      </c>
      <c r="F118" t="str">
        <f t="shared" si="2"/>
        <v>HER</v>
      </c>
      <c r="G118">
        <f t="shared" si="3"/>
        <v>11</v>
      </c>
    </row>
    <row r="119" spans="1:7" x14ac:dyDescent="0.35">
      <c r="A119" t="s">
        <v>102</v>
      </c>
      <c r="B119" s="174">
        <v>44261</v>
      </c>
      <c r="C119" t="s">
        <v>67</v>
      </c>
      <c r="D119" t="s">
        <v>99</v>
      </c>
      <c r="E119">
        <v>8033808</v>
      </c>
      <c r="F119" t="str">
        <f t="shared" si="2"/>
        <v>Residential</v>
      </c>
      <c r="G119">
        <f t="shared" si="3"/>
        <v>11</v>
      </c>
    </row>
    <row r="120" spans="1:7" x14ac:dyDescent="0.35">
      <c r="A120" t="s">
        <v>102</v>
      </c>
      <c r="B120" s="174">
        <v>44261</v>
      </c>
      <c r="C120" t="s">
        <v>67</v>
      </c>
      <c r="D120" t="s">
        <v>100</v>
      </c>
      <c r="E120">
        <v>641832</v>
      </c>
      <c r="F120" t="str">
        <f t="shared" si="2"/>
        <v>Low Income Residential</v>
      </c>
      <c r="G120">
        <f t="shared" si="3"/>
        <v>11</v>
      </c>
    </row>
    <row r="121" spans="1:7" x14ac:dyDescent="0.35">
      <c r="A121" t="s">
        <v>102</v>
      </c>
      <c r="B121" s="174">
        <v>44261</v>
      </c>
      <c r="C121" t="s">
        <v>67</v>
      </c>
      <c r="D121" t="s">
        <v>53</v>
      </c>
      <c r="E121">
        <v>1830165</v>
      </c>
      <c r="F121" t="str">
        <f t="shared" si="2"/>
        <v>Small C&amp;I</v>
      </c>
      <c r="G121">
        <f t="shared" si="3"/>
        <v>11</v>
      </c>
    </row>
    <row r="122" spans="1:7" x14ac:dyDescent="0.35">
      <c r="A122" t="s">
        <v>102</v>
      </c>
      <c r="B122" s="174">
        <v>44261</v>
      </c>
      <c r="C122" t="s">
        <v>67</v>
      </c>
      <c r="D122" t="s">
        <v>54</v>
      </c>
      <c r="E122">
        <v>558847</v>
      </c>
      <c r="F122" t="str">
        <f t="shared" si="2"/>
        <v>Medium C&amp;I</v>
      </c>
      <c r="G122">
        <f t="shared" si="3"/>
        <v>11</v>
      </c>
    </row>
    <row r="123" spans="1:7" x14ac:dyDescent="0.35">
      <c r="A123" t="s">
        <v>102</v>
      </c>
      <c r="B123" s="174">
        <v>44261</v>
      </c>
      <c r="C123" t="s">
        <v>67</v>
      </c>
      <c r="D123" t="s">
        <v>55</v>
      </c>
      <c r="E123">
        <v>1105799</v>
      </c>
      <c r="F123" t="str">
        <f t="shared" si="2"/>
        <v>Large C&amp;I</v>
      </c>
      <c r="G123">
        <f t="shared" si="3"/>
        <v>11</v>
      </c>
    </row>
    <row r="124" spans="1:7" x14ac:dyDescent="0.35">
      <c r="A124" t="s">
        <v>103</v>
      </c>
      <c r="B124" s="174">
        <v>44261</v>
      </c>
      <c r="C124" t="s">
        <v>66</v>
      </c>
      <c r="D124" t="s">
        <v>99</v>
      </c>
      <c r="E124">
        <v>290318</v>
      </c>
      <c r="F124" t="str">
        <f t="shared" si="2"/>
        <v>Residential</v>
      </c>
      <c r="G124">
        <f t="shared" si="3"/>
        <v>12</v>
      </c>
    </row>
    <row r="125" spans="1:7" x14ac:dyDescent="0.35">
      <c r="A125" t="s">
        <v>103</v>
      </c>
      <c r="B125" s="174">
        <v>44261</v>
      </c>
      <c r="C125" t="s">
        <v>66</v>
      </c>
      <c r="D125" t="s">
        <v>100</v>
      </c>
      <c r="E125">
        <v>52593</v>
      </c>
      <c r="F125" t="str">
        <f t="shared" si="2"/>
        <v>Low Income Residential</v>
      </c>
      <c r="G125">
        <f t="shared" si="3"/>
        <v>12</v>
      </c>
    </row>
    <row r="126" spans="1:7" x14ac:dyDescent="0.35">
      <c r="A126" t="s">
        <v>103</v>
      </c>
      <c r="B126" s="174">
        <v>44261</v>
      </c>
      <c r="C126" t="s">
        <v>66</v>
      </c>
      <c r="D126" t="s">
        <v>53</v>
      </c>
      <c r="E126">
        <v>96637</v>
      </c>
      <c r="F126" t="str">
        <f t="shared" si="2"/>
        <v>Small C&amp;I</v>
      </c>
      <c r="G126">
        <f t="shared" si="3"/>
        <v>12</v>
      </c>
    </row>
    <row r="127" spans="1:7" x14ac:dyDescent="0.35">
      <c r="A127" t="s">
        <v>103</v>
      </c>
      <c r="B127" s="174">
        <v>44261</v>
      </c>
      <c r="C127" t="s">
        <v>66</v>
      </c>
      <c r="D127" t="s">
        <v>54</v>
      </c>
      <c r="E127">
        <v>111969</v>
      </c>
      <c r="F127" t="str">
        <f t="shared" si="2"/>
        <v>Medium C&amp;I</v>
      </c>
      <c r="G127">
        <f t="shared" si="3"/>
        <v>12</v>
      </c>
    </row>
    <row r="128" spans="1:7" x14ac:dyDescent="0.35">
      <c r="A128" t="s">
        <v>103</v>
      </c>
      <c r="B128" s="174">
        <v>44261</v>
      </c>
      <c r="C128" t="s">
        <v>66</v>
      </c>
      <c r="D128" t="s">
        <v>55</v>
      </c>
      <c r="E128">
        <v>421055</v>
      </c>
      <c r="F128" t="str">
        <f t="shared" si="2"/>
        <v>Large C&amp;I</v>
      </c>
      <c r="G128">
        <f t="shared" si="3"/>
        <v>12</v>
      </c>
    </row>
    <row r="129" spans="1:7" x14ac:dyDescent="0.35">
      <c r="A129" t="s">
        <v>103</v>
      </c>
      <c r="B129" s="174">
        <v>44261</v>
      </c>
      <c r="C129" t="s">
        <v>67</v>
      </c>
      <c r="D129" t="s">
        <v>99</v>
      </c>
      <c r="E129">
        <v>58103</v>
      </c>
      <c r="F129" t="str">
        <f t="shared" si="2"/>
        <v>Residential</v>
      </c>
      <c r="G129">
        <f t="shared" si="3"/>
        <v>12</v>
      </c>
    </row>
    <row r="130" spans="1:7" x14ac:dyDescent="0.35">
      <c r="A130" t="s">
        <v>103</v>
      </c>
      <c r="B130" s="174">
        <v>44261</v>
      </c>
      <c r="C130" t="s">
        <v>67</v>
      </c>
      <c r="D130" t="s">
        <v>100</v>
      </c>
      <c r="E130">
        <v>10522</v>
      </c>
      <c r="F130" t="str">
        <f t="shared" ref="F130:F184" si="4">TRIM(MID(D130,3,50))</f>
        <v>Low Income Residential</v>
      </c>
      <c r="G130">
        <f t="shared" ref="G130:G184" si="5">VALUE(TRIM(MID(A130,6,2)))</f>
        <v>12</v>
      </c>
    </row>
    <row r="131" spans="1:7" x14ac:dyDescent="0.35">
      <c r="A131" t="s">
        <v>103</v>
      </c>
      <c r="B131" s="174">
        <v>44261</v>
      </c>
      <c r="C131" t="s">
        <v>67</v>
      </c>
      <c r="D131" t="s">
        <v>53</v>
      </c>
      <c r="E131">
        <v>49251</v>
      </c>
      <c r="F131" t="str">
        <f t="shared" si="4"/>
        <v>Small C&amp;I</v>
      </c>
      <c r="G131">
        <f t="shared" si="5"/>
        <v>12</v>
      </c>
    </row>
    <row r="132" spans="1:7" x14ac:dyDescent="0.35">
      <c r="A132" t="s">
        <v>103</v>
      </c>
      <c r="B132" s="174">
        <v>44261</v>
      </c>
      <c r="C132" t="s">
        <v>67</v>
      </c>
      <c r="D132" t="s">
        <v>54</v>
      </c>
      <c r="E132">
        <v>2458</v>
      </c>
      <c r="F132" t="str">
        <f t="shared" si="4"/>
        <v>Medium C&amp;I</v>
      </c>
      <c r="G132">
        <f t="shared" si="5"/>
        <v>12</v>
      </c>
    </row>
    <row r="133" spans="1:7" x14ac:dyDescent="0.35">
      <c r="A133" t="s">
        <v>103</v>
      </c>
      <c r="B133" s="174">
        <v>44261</v>
      </c>
      <c r="C133" t="s">
        <v>67</v>
      </c>
      <c r="D133" t="s">
        <v>55</v>
      </c>
      <c r="E133">
        <v>9630</v>
      </c>
      <c r="F133" t="str">
        <f t="shared" si="4"/>
        <v>Large C&amp;I</v>
      </c>
      <c r="G133">
        <f t="shared" si="5"/>
        <v>12</v>
      </c>
    </row>
    <row r="134" spans="1:7" x14ac:dyDescent="0.35">
      <c r="A134" t="s">
        <v>73</v>
      </c>
      <c r="B134" s="174">
        <v>44261</v>
      </c>
      <c r="C134" t="s">
        <v>66</v>
      </c>
      <c r="D134" t="s">
        <v>99</v>
      </c>
      <c r="E134">
        <v>28337363</v>
      </c>
      <c r="F134" t="str">
        <f t="shared" si="4"/>
        <v>Residential</v>
      </c>
      <c r="G134">
        <f t="shared" si="5"/>
        <v>14</v>
      </c>
    </row>
    <row r="135" spans="1:7" x14ac:dyDescent="0.35">
      <c r="A135" t="s">
        <v>73</v>
      </c>
      <c r="B135" s="174">
        <v>44261</v>
      </c>
      <c r="C135" t="s">
        <v>66</v>
      </c>
      <c r="D135" t="s">
        <v>100</v>
      </c>
      <c r="E135">
        <v>2037091</v>
      </c>
      <c r="F135" t="str">
        <f t="shared" si="4"/>
        <v>Low Income Residential</v>
      </c>
      <c r="G135">
        <f t="shared" si="5"/>
        <v>14</v>
      </c>
    </row>
    <row r="136" spans="1:7" x14ac:dyDescent="0.35">
      <c r="A136" t="s">
        <v>73</v>
      </c>
      <c r="B136" s="174">
        <v>44261</v>
      </c>
      <c r="C136" t="s">
        <v>66</v>
      </c>
      <c r="D136" t="s">
        <v>53</v>
      </c>
      <c r="E136">
        <v>2987264</v>
      </c>
      <c r="F136" t="str">
        <f t="shared" si="4"/>
        <v>Small C&amp;I</v>
      </c>
      <c r="G136">
        <f t="shared" si="5"/>
        <v>14</v>
      </c>
    </row>
    <row r="137" spans="1:7" x14ac:dyDescent="0.35">
      <c r="A137" t="s">
        <v>73</v>
      </c>
      <c r="B137" s="174">
        <v>44261</v>
      </c>
      <c r="C137" t="s">
        <v>66</v>
      </c>
      <c r="D137" t="s">
        <v>54</v>
      </c>
      <c r="E137">
        <v>3036433</v>
      </c>
      <c r="F137" t="str">
        <f t="shared" si="4"/>
        <v>Medium C&amp;I</v>
      </c>
      <c r="G137">
        <f t="shared" si="5"/>
        <v>14</v>
      </c>
    </row>
    <row r="138" spans="1:7" x14ac:dyDescent="0.35">
      <c r="A138" t="s">
        <v>73</v>
      </c>
      <c r="B138" s="174">
        <v>44261</v>
      </c>
      <c r="C138" t="s">
        <v>66</v>
      </c>
      <c r="D138" t="s">
        <v>55</v>
      </c>
      <c r="E138">
        <v>8829887</v>
      </c>
      <c r="F138" t="str">
        <f t="shared" si="4"/>
        <v>Large C&amp;I</v>
      </c>
      <c r="G138">
        <f t="shared" si="5"/>
        <v>14</v>
      </c>
    </row>
    <row r="139" spans="1:7" x14ac:dyDescent="0.35">
      <c r="A139" t="s">
        <v>73</v>
      </c>
      <c r="B139" s="174">
        <v>44261</v>
      </c>
      <c r="C139" t="s">
        <v>66</v>
      </c>
      <c r="D139" t="s">
        <v>70</v>
      </c>
      <c r="E139">
        <v>1285</v>
      </c>
      <c r="F139" t="str">
        <f t="shared" si="4"/>
        <v>HER</v>
      </c>
      <c r="G139">
        <f t="shared" si="5"/>
        <v>14</v>
      </c>
    </row>
    <row r="140" spans="1:7" x14ac:dyDescent="0.35">
      <c r="A140" t="s">
        <v>73</v>
      </c>
      <c r="B140" s="174">
        <v>44261</v>
      </c>
      <c r="C140" t="s">
        <v>67</v>
      </c>
      <c r="D140" t="s">
        <v>99</v>
      </c>
      <c r="E140">
        <v>8417179</v>
      </c>
      <c r="F140" t="str">
        <f t="shared" si="4"/>
        <v>Residential</v>
      </c>
      <c r="G140">
        <f t="shared" si="5"/>
        <v>14</v>
      </c>
    </row>
    <row r="141" spans="1:7" x14ac:dyDescent="0.35">
      <c r="A141" t="s">
        <v>73</v>
      </c>
      <c r="B141" s="174">
        <v>44261</v>
      </c>
      <c r="C141" t="s">
        <v>67</v>
      </c>
      <c r="D141" t="s">
        <v>100</v>
      </c>
      <c r="E141">
        <v>361908</v>
      </c>
      <c r="F141" t="str">
        <f t="shared" si="4"/>
        <v>Low Income Residential</v>
      </c>
      <c r="G141">
        <f t="shared" si="5"/>
        <v>14</v>
      </c>
    </row>
    <row r="142" spans="1:7" x14ac:dyDescent="0.35">
      <c r="A142" t="s">
        <v>73</v>
      </c>
      <c r="B142" s="174">
        <v>44261</v>
      </c>
      <c r="C142" t="s">
        <v>67</v>
      </c>
      <c r="D142" t="s">
        <v>53</v>
      </c>
      <c r="E142">
        <v>1874342</v>
      </c>
      <c r="F142" t="str">
        <f t="shared" si="4"/>
        <v>Small C&amp;I</v>
      </c>
      <c r="G142">
        <f t="shared" si="5"/>
        <v>14</v>
      </c>
    </row>
    <row r="143" spans="1:7" x14ac:dyDescent="0.35">
      <c r="A143" t="s">
        <v>73</v>
      </c>
      <c r="B143" s="174">
        <v>44261</v>
      </c>
      <c r="C143" t="s">
        <v>67</v>
      </c>
      <c r="D143" t="s">
        <v>54</v>
      </c>
      <c r="E143">
        <v>712887</v>
      </c>
      <c r="F143" t="str">
        <f t="shared" si="4"/>
        <v>Medium C&amp;I</v>
      </c>
      <c r="G143">
        <f t="shared" si="5"/>
        <v>14</v>
      </c>
    </row>
    <row r="144" spans="1:7" x14ac:dyDescent="0.35">
      <c r="A144" t="s">
        <v>73</v>
      </c>
      <c r="B144" s="174">
        <v>44261</v>
      </c>
      <c r="C144" t="s">
        <v>67</v>
      </c>
      <c r="D144" t="s">
        <v>55</v>
      </c>
      <c r="E144">
        <v>505511</v>
      </c>
      <c r="F144" t="str">
        <f t="shared" si="4"/>
        <v>Large C&amp;I</v>
      </c>
      <c r="G144">
        <f t="shared" si="5"/>
        <v>14</v>
      </c>
    </row>
    <row r="145" spans="1:7" x14ac:dyDescent="0.35">
      <c r="A145" t="s">
        <v>74</v>
      </c>
      <c r="B145" s="174">
        <v>44261</v>
      </c>
      <c r="C145" t="s">
        <v>66</v>
      </c>
      <c r="D145" t="s">
        <v>99</v>
      </c>
      <c r="E145">
        <v>130608</v>
      </c>
      <c r="F145" t="str">
        <f t="shared" si="4"/>
        <v>Residential</v>
      </c>
      <c r="G145">
        <f t="shared" si="5"/>
        <v>15</v>
      </c>
    </row>
    <row r="146" spans="1:7" x14ac:dyDescent="0.35">
      <c r="A146" t="s">
        <v>74</v>
      </c>
      <c r="B146" s="174">
        <v>44261</v>
      </c>
      <c r="C146" t="s">
        <v>66</v>
      </c>
      <c r="D146" t="s">
        <v>100</v>
      </c>
      <c r="E146">
        <v>12569</v>
      </c>
      <c r="F146" t="str">
        <f t="shared" si="4"/>
        <v>Low Income Residential</v>
      </c>
      <c r="G146">
        <f t="shared" si="5"/>
        <v>15</v>
      </c>
    </row>
    <row r="147" spans="1:7" x14ac:dyDescent="0.35">
      <c r="A147" t="s">
        <v>74</v>
      </c>
      <c r="B147" s="174">
        <v>44261</v>
      </c>
      <c r="C147" t="s">
        <v>66</v>
      </c>
      <c r="D147" t="s">
        <v>53</v>
      </c>
      <c r="E147">
        <v>7616</v>
      </c>
      <c r="F147" t="str">
        <f t="shared" si="4"/>
        <v>Small C&amp;I</v>
      </c>
      <c r="G147">
        <f t="shared" si="5"/>
        <v>15</v>
      </c>
    </row>
    <row r="148" spans="1:7" x14ac:dyDescent="0.35">
      <c r="A148" t="s">
        <v>74</v>
      </c>
      <c r="B148" s="174">
        <v>44261</v>
      </c>
      <c r="C148" t="s">
        <v>66</v>
      </c>
      <c r="D148" t="s">
        <v>54</v>
      </c>
      <c r="E148">
        <v>2821</v>
      </c>
      <c r="F148" t="str">
        <f t="shared" si="4"/>
        <v>Medium C&amp;I</v>
      </c>
      <c r="G148">
        <f t="shared" si="5"/>
        <v>15</v>
      </c>
    </row>
    <row r="149" spans="1:7" x14ac:dyDescent="0.35">
      <c r="A149" t="s">
        <v>74</v>
      </c>
      <c r="B149" s="174">
        <v>44261</v>
      </c>
      <c r="C149" t="s">
        <v>66</v>
      </c>
      <c r="D149" t="s">
        <v>55</v>
      </c>
      <c r="E149">
        <v>2056</v>
      </c>
      <c r="F149" t="str">
        <f t="shared" si="4"/>
        <v>Large C&amp;I</v>
      </c>
      <c r="G149">
        <f t="shared" si="5"/>
        <v>15</v>
      </c>
    </row>
    <row r="150" spans="1:7" x14ac:dyDescent="0.35">
      <c r="A150" t="s">
        <v>74</v>
      </c>
      <c r="B150" s="174">
        <v>44261</v>
      </c>
      <c r="C150" t="s">
        <v>66</v>
      </c>
      <c r="D150" t="s">
        <v>70</v>
      </c>
      <c r="E150">
        <v>1</v>
      </c>
      <c r="F150" t="str">
        <f t="shared" si="4"/>
        <v>HER</v>
      </c>
      <c r="G150">
        <f t="shared" si="5"/>
        <v>15</v>
      </c>
    </row>
    <row r="151" spans="1:7" x14ac:dyDescent="0.35">
      <c r="A151" t="s">
        <v>74</v>
      </c>
      <c r="B151" s="174">
        <v>44261</v>
      </c>
      <c r="C151" t="s">
        <v>67</v>
      </c>
      <c r="D151" t="s">
        <v>99</v>
      </c>
      <c r="E151">
        <v>45575</v>
      </c>
      <c r="F151" t="str">
        <f t="shared" si="4"/>
        <v>Residential</v>
      </c>
      <c r="G151">
        <f t="shared" si="5"/>
        <v>15</v>
      </c>
    </row>
    <row r="152" spans="1:7" x14ac:dyDescent="0.35">
      <c r="A152" t="s">
        <v>74</v>
      </c>
      <c r="B152" s="174">
        <v>44261</v>
      </c>
      <c r="C152" t="s">
        <v>67</v>
      </c>
      <c r="D152" t="s">
        <v>100</v>
      </c>
      <c r="E152">
        <v>2259</v>
      </c>
      <c r="F152" t="str">
        <f t="shared" si="4"/>
        <v>Low Income Residential</v>
      </c>
      <c r="G152">
        <f t="shared" si="5"/>
        <v>15</v>
      </c>
    </row>
    <row r="153" spans="1:7" x14ac:dyDescent="0.35">
      <c r="A153" t="s">
        <v>74</v>
      </c>
      <c r="B153" s="174">
        <v>44261</v>
      </c>
      <c r="C153" t="s">
        <v>67</v>
      </c>
      <c r="D153" t="s">
        <v>53</v>
      </c>
      <c r="E153">
        <v>4685</v>
      </c>
      <c r="F153" t="str">
        <f t="shared" si="4"/>
        <v>Small C&amp;I</v>
      </c>
      <c r="G153">
        <f t="shared" si="5"/>
        <v>15</v>
      </c>
    </row>
    <row r="154" spans="1:7" x14ac:dyDescent="0.35">
      <c r="A154" t="s">
        <v>74</v>
      </c>
      <c r="B154" s="174">
        <v>44261</v>
      </c>
      <c r="C154" t="s">
        <v>67</v>
      </c>
      <c r="D154" t="s">
        <v>54</v>
      </c>
      <c r="E154">
        <v>147</v>
      </c>
      <c r="F154" t="str">
        <f t="shared" si="4"/>
        <v>Medium C&amp;I</v>
      </c>
      <c r="G154">
        <f t="shared" si="5"/>
        <v>15</v>
      </c>
    </row>
    <row r="155" spans="1:7" x14ac:dyDescent="0.35">
      <c r="A155" t="s">
        <v>74</v>
      </c>
      <c r="B155" s="174">
        <v>44261</v>
      </c>
      <c r="C155" t="s">
        <v>67</v>
      </c>
      <c r="D155" t="s">
        <v>55</v>
      </c>
      <c r="E155">
        <v>38</v>
      </c>
      <c r="F155" t="str">
        <f t="shared" si="4"/>
        <v>Large C&amp;I</v>
      </c>
      <c r="G155">
        <f t="shared" si="5"/>
        <v>15</v>
      </c>
    </row>
    <row r="156" spans="1:7" x14ac:dyDescent="0.35">
      <c r="A156" t="s">
        <v>79</v>
      </c>
      <c r="B156" s="174">
        <v>44261</v>
      </c>
      <c r="C156" t="s">
        <v>66</v>
      </c>
      <c r="D156" t="s">
        <v>99</v>
      </c>
      <c r="E156">
        <v>16</v>
      </c>
      <c r="F156" t="str">
        <f t="shared" si="4"/>
        <v>Residential</v>
      </c>
      <c r="G156">
        <f t="shared" si="5"/>
        <v>17</v>
      </c>
    </row>
    <row r="157" spans="1:7" x14ac:dyDescent="0.35">
      <c r="A157" t="s">
        <v>79</v>
      </c>
      <c r="B157" s="174">
        <v>44261</v>
      </c>
      <c r="C157" t="s">
        <v>66</v>
      </c>
      <c r="D157" t="s">
        <v>100</v>
      </c>
      <c r="E157">
        <v>1513</v>
      </c>
      <c r="F157" t="str">
        <f t="shared" si="4"/>
        <v>Low Income Residential</v>
      </c>
      <c r="G157">
        <f t="shared" si="5"/>
        <v>17</v>
      </c>
    </row>
    <row r="158" spans="1:7" x14ac:dyDescent="0.35">
      <c r="A158" t="s">
        <v>79</v>
      </c>
      <c r="B158" s="174">
        <v>44261</v>
      </c>
      <c r="C158" t="s">
        <v>67</v>
      </c>
      <c r="D158" t="s">
        <v>99</v>
      </c>
      <c r="E158">
        <v>6</v>
      </c>
      <c r="F158" t="str">
        <f t="shared" si="4"/>
        <v>Residential</v>
      </c>
      <c r="G158">
        <f t="shared" si="5"/>
        <v>17</v>
      </c>
    </row>
    <row r="159" spans="1:7" x14ac:dyDescent="0.35">
      <c r="A159" t="s">
        <v>79</v>
      </c>
      <c r="B159" s="174">
        <v>44261</v>
      </c>
      <c r="C159" t="s">
        <v>67</v>
      </c>
      <c r="D159" t="s">
        <v>100</v>
      </c>
      <c r="E159">
        <v>218</v>
      </c>
      <c r="F159" t="str">
        <f t="shared" si="4"/>
        <v>Low Income Residential</v>
      </c>
      <c r="G159">
        <f t="shared" si="5"/>
        <v>17</v>
      </c>
    </row>
    <row r="160" spans="1:7" x14ac:dyDescent="0.35">
      <c r="A160" t="s">
        <v>80</v>
      </c>
      <c r="B160" s="174">
        <v>44261</v>
      </c>
      <c r="C160" t="s">
        <v>66</v>
      </c>
      <c r="D160" t="s">
        <v>53</v>
      </c>
      <c r="E160">
        <v>2</v>
      </c>
      <c r="F160" t="str">
        <f t="shared" si="4"/>
        <v>Small C&amp;I</v>
      </c>
      <c r="G160">
        <f t="shared" si="5"/>
        <v>18</v>
      </c>
    </row>
    <row r="161" spans="1:7" x14ac:dyDescent="0.35">
      <c r="A161" t="s">
        <v>80</v>
      </c>
      <c r="B161" s="174">
        <v>44261</v>
      </c>
      <c r="C161" t="s">
        <v>66</v>
      </c>
      <c r="D161" t="s">
        <v>55</v>
      </c>
      <c r="E161">
        <v>1</v>
      </c>
      <c r="F161" t="str">
        <f t="shared" si="4"/>
        <v>Large C&amp;I</v>
      </c>
      <c r="G161">
        <f t="shared" si="5"/>
        <v>18</v>
      </c>
    </row>
    <row r="162" spans="1:7" x14ac:dyDescent="0.35">
      <c r="A162" t="s">
        <v>80</v>
      </c>
      <c r="B162" s="174">
        <v>44261</v>
      </c>
      <c r="C162" t="s">
        <v>67</v>
      </c>
      <c r="D162" t="s">
        <v>99</v>
      </c>
      <c r="E162">
        <v>1</v>
      </c>
      <c r="F162" t="str">
        <f t="shared" si="4"/>
        <v>Residential</v>
      </c>
      <c r="G162">
        <f t="shared" si="5"/>
        <v>18</v>
      </c>
    </row>
    <row r="163" spans="1:7" x14ac:dyDescent="0.35">
      <c r="A163" t="s">
        <v>80</v>
      </c>
      <c r="B163" s="174">
        <v>44261</v>
      </c>
      <c r="C163" t="s">
        <v>67</v>
      </c>
      <c r="D163" t="s">
        <v>53</v>
      </c>
      <c r="E163">
        <v>6</v>
      </c>
      <c r="F163" t="str">
        <f t="shared" si="4"/>
        <v>Small C&amp;I</v>
      </c>
      <c r="G163">
        <f t="shared" si="5"/>
        <v>18</v>
      </c>
    </row>
    <row r="164" spans="1:7" x14ac:dyDescent="0.35">
      <c r="A164" t="s">
        <v>81</v>
      </c>
      <c r="B164" s="174">
        <v>44261</v>
      </c>
      <c r="C164" t="s">
        <v>66</v>
      </c>
      <c r="D164" t="s">
        <v>99</v>
      </c>
      <c r="E164">
        <v>2469</v>
      </c>
      <c r="F164" t="str">
        <f t="shared" si="4"/>
        <v>Residential</v>
      </c>
      <c r="G164">
        <f t="shared" si="5"/>
        <v>19</v>
      </c>
    </row>
    <row r="165" spans="1:7" x14ac:dyDescent="0.35">
      <c r="A165" t="s">
        <v>81</v>
      </c>
      <c r="B165" s="174">
        <v>44261</v>
      </c>
      <c r="C165" t="s">
        <v>66</v>
      </c>
      <c r="D165" t="s">
        <v>100</v>
      </c>
      <c r="E165">
        <v>820</v>
      </c>
      <c r="F165" t="str">
        <f t="shared" si="4"/>
        <v>Low Income Residential</v>
      </c>
      <c r="G165">
        <f t="shared" si="5"/>
        <v>19</v>
      </c>
    </row>
    <row r="166" spans="1:7" x14ac:dyDescent="0.35">
      <c r="A166" t="s">
        <v>81</v>
      </c>
      <c r="B166" s="174">
        <v>44261</v>
      </c>
      <c r="C166" t="s">
        <v>66</v>
      </c>
      <c r="D166" t="s">
        <v>53</v>
      </c>
      <c r="E166">
        <v>255</v>
      </c>
      <c r="F166" t="str">
        <f t="shared" si="4"/>
        <v>Small C&amp;I</v>
      </c>
      <c r="G166">
        <f t="shared" si="5"/>
        <v>19</v>
      </c>
    </row>
    <row r="167" spans="1:7" x14ac:dyDescent="0.35">
      <c r="A167" t="s">
        <v>81</v>
      </c>
      <c r="B167" s="174">
        <v>44261</v>
      </c>
      <c r="C167" t="s">
        <v>66</v>
      </c>
      <c r="D167" t="s">
        <v>54</v>
      </c>
      <c r="E167">
        <v>82</v>
      </c>
      <c r="F167" t="str">
        <f t="shared" si="4"/>
        <v>Medium C&amp;I</v>
      </c>
      <c r="G167">
        <f t="shared" si="5"/>
        <v>19</v>
      </c>
    </row>
    <row r="168" spans="1:7" x14ac:dyDescent="0.35">
      <c r="A168" t="s">
        <v>81</v>
      </c>
      <c r="B168" s="174">
        <v>44261</v>
      </c>
      <c r="C168" t="s">
        <v>66</v>
      </c>
      <c r="D168" t="s">
        <v>55</v>
      </c>
      <c r="E168">
        <v>31</v>
      </c>
      <c r="F168" t="str">
        <f t="shared" si="4"/>
        <v>Large C&amp;I</v>
      </c>
      <c r="G168">
        <f t="shared" si="5"/>
        <v>19</v>
      </c>
    </row>
    <row r="169" spans="1:7" x14ac:dyDescent="0.35">
      <c r="A169" t="s">
        <v>81</v>
      </c>
      <c r="B169" s="174">
        <v>44261</v>
      </c>
      <c r="C169" t="s">
        <v>67</v>
      </c>
      <c r="D169" t="s">
        <v>99</v>
      </c>
      <c r="E169">
        <v>582</v>
      </c>
      <c r="F169" t="str">
        <f t="shared" si="4"/>
        <v>Residential</v>
      </c>
      <c r="G169">
        <f t="shared" si="5"/>
        <v>19</v>
      </c>
    </row>
    <row r="170" spans="1:7" x14ac:dyDescent="0.35">
      <c r="A170" t="s">
        <v>81</v>
      </c>
      <c r="B170" s="174">
        <v>44261</v>
      </c>
      <c r="C170" t="s">
        <v>67</v>
      </c>
      <c r="D170" t="s">
        <v>100</v>
      </c>
      <c r="E170">
        <v>155</v>
      </c>
      <c r="F170" t="str">
        <f t="shared" si="4"/>
        <v>Low Income Residential</v>
      </c>
      <c r="G170">
        <f t="shared" si="5"/>
        <v>19</v>
      </c>
    </row>
    <row r="171" spans="1:7" x14ac:dyDescent="0.35">
      <c r="A171" t="s">
        <v>81</v>
      </c>
      <c r="B171" s="174">
        <v>44261</v>
      </c>
      <c r="C171" t="s">
        <v>67</v>
      </c>
      <c r="D171" t="s">
        <v>53</v>
      </c>
      <c r="E171">
        <v>88</v>
      </c>
      <c r="F171" t="str">
        <f t="shared" si="4"/>
        <v>Small C&amp;I</v>
      </c>
      <c r="G171">
        <f t="shared" si="5"/>
        <v>19</v>
      </c>
    </row>
    <row r="172" spans="1:7" x14ac:dyDescent="0.35">
      <c r="A172" t="s">
        <v>81</v>
      </c>
      <c r="B172" s="174">
        <v>44261</v>
      </c>
      <c r="C172" t="s">
        <v>67</v>
      </c>
      <c r="D172" t="s">
        <v>54</v>
      </c>
      <c r="E172">
        <v>3</v>
      </c>
      <c r="F172" t="str">
        <f t="shared" si="4"/>
        <v>Medium C&amp;I</v>
      </c>
      <c r="G172">
        <f t="shared" si="5"/>
        <v>19</v>
      </c>
    </row>
    <row r="173" spans="1:7" x14ac:dyDescent="0.35">
      <c r="A173" t="s">
        <v>347</v>
      </c>
      <c r="B173" s="174">
        <v>44261</v>
      </c>
      <c r="C173" t="s">
        <v>66</v>
      </c>
      <c r="D173" t="s">
        <v>99</v>
      </c>
      <c r="E173">
        <v>71068349</v>
      </c>
      <c r="F173" t="str">
        <f t="shared" si="4"/>
        <v>Residential</v>
      </c>
      <c r="G173">
        <f t="shared" si="5"/>
        <v>20</v>
      </c>
    </row>
    <row r="174" spans="1:7" x14ac:dyDescent="0.35">
      <c r="A174" t="s">
        <v>347</v>
      </c>
      <c r="B174" s="174">
        <v>44261</v>
      </c>
      <c r="C174" t="s">
        <v>66</v>
      </c>
      <c r="D174" t="s">
        <v>100</v>
      </c>
      <c r="E174">
        <v>7152132</v>
      </c>
      <c r="F174" t="str">
        <f t="shared" si="4"/>
        <v>Low Income Residential</v>
      </c>
      <c r="G174">
        <f t="shared" si="5"/>
        <v>20</v>
      </c>
    </row>
    <row r="175" spans="1:7" x14ac:dyDescent="0.35">
      <c r="A175" t="s">
        <v>347</v>
      </c>
      <c r="B175" s="174">
        <v>44261</v>
      </c>
      <c r="C175" t="s">
        <v>66</v>
      </c>
      <c r="D175" t="s">
        <v>53</v>
      </c>
      <c r="E175">
        <v>10625407</v>
      </c>
      <c r="F175" t="str">
        <f t="shared" si="4"/>
        <v>Small C&amp;I</v>
      </c>
      <c r="G175">
        <f t="shared" si="5"/>
        <v>20</v>
      </c>
    </row>
    <row r="176" spans="1:7" x14ac:dyDescent="0.35">
      <c r="A176" t="s">
        <v>347</v>
      </c>
      <c r="B176" s="174">
        <v>44261</v>
      </c>
      <c r="C176" t="s">
        <v>66</v>
      </c>
      <c r="D176" t="s">
        <v>54</v>
      </c>
      <c r="E176">
        <v>10825878</v>
      </c>
      <c r="F176" t="str">
        <f t="shared" si="4"/>
        <v>Medium C&amp;I</v>
      </c>
      <c r="G176">
        <f t="shared" si="5"/>
        <v>20</v>
      </c>
    </row>
    <row r="177" spans="1:7" x14ac:dyDescent="0.35">
      <c r="A177" t="s">
        <v>347</v>
      </c>
      <c r="B177" s="174">
        <v>44261</v>
      </c>
      <c r="C177" t="s">
        <v>66</v>
      </c>
      <c r="D177" t="s">
        <v>55</v>
      </c>
      <c r="E177">
        <v>34062103</v>
      </c>
      <c r="F177" t="str">
        <f t="shared" si="4"/>
        <v>Large C&amp;I</v>
      </c>
      <c r="G177">
        <f t="shared" si="5"/>
        <v>20</v>
      </c>
    </row>
    <row r="178" spans="1:7" x14ac:dyDescent="0.35">
      <c r="A178" t="s">
        <v>347</v>
      </c>
      <c r="B178" s="174">
        <v>44261</v>
      </c>
      <c r="C178" t="s">
        <v>66</v>
      </c>
      <c r="D178" t="s">
        <v>70</v>
      </c>
      <c r="E178">
        <v>0</v>
      </c>
      <c r="F178" t="str">
        <f t="shared" si="4"/>
        <v>HER</v>
      </c>
      <c r="G178">
        <f t="shared" si="5"/>
        <v>20</v>
      </c>
    </row>
    <row r="179" spans="1:7" x14ac:dyDescent="0.35">
      <c r="A179" t="s">
        <v>347</v>
      </c>
      <c r="B179" s="174">
        <v>44261</v>
      </c>
      <c r="C179" t="s">
        <v>67</v>
      </c>
      <c r="D179" t="s">
        <v>99</v>
      </c>
      <c r="E179">
        <v>15758627</v>
      </c>
      <c r="F179" t="str">
        <f t="shared" si="4"/>
        <v>Residential</v>
      </c>
      <c r="G179">
        <f t="shared" si="5"/>
        <v>20</v>
      </c>
    </row>
    <row r="180" spans="1:7" x14ac:dyDescent="0.35">
      <c r="A180" t="s">
        <v>347</v>
      </c>
      <c r="B180" s="174">
        <v>44261</v>
      </c>
      <c r="C180" t="s">
        <v>67</v>
      </c>
      <c r="D180" t="s">
        <v>100</v>
      </c>
      <c r="E180">
        <v>1249638</v>
      </c>
      <c r="F180" t="str">
        <f t="shared" si="4"/>
        <v>Low Income Residential</v>
      </c>
      <c r="G180">
        <f t="shared" si="5"/>
        <v>20</v>
      </c>
    </row>
    <row r="181" spans="1:7" x14ac:dyDescent="0.35">
      <c r="A181" t="s">
        <v>347</v>
      </c>
      <c r="B181" s="174">
        <v>44261</v>
      </c>
      <c r="C181" t="s">
        <v>67</v>
      </c>
      <c r="D181" t="s">
        <v>53</v>
      </c>
      <c r="E181">
        <v>5461887</v>
      </c>
      <c r="F181" t="str">
        <f t="shared" si="4"/>
        <v>Small C&amp;I</v>
      </c>
      <c r="G181">
        <f t="shared" si="5"/>
        <v>20</v>
      </c>
    </row>
    <row r="182" spans="1:7" x14ac:dyDescent="0.35">
      <c r="A182" t="s">
        <v>347</v>
      </c>
      <c r="B182" s="174">
        <v>44261</v>
      </c>
      <c r="C182" t="s">
        <v>67</v>
      </c>
      <c r="D182" t="s">
        <v>54</v>
      </c>
      <c r="E182">
        <v>2210830</v>
      </c>
      <c r="F182" t="str">
        <f t="shared" si="4"/>
        <v>Medium C&amp;I</v>
      </c>
      <c r="G182">
        <f t="shared" si="5"/>
        <v>20</v>
      </c>
    </row>
    <row r="183" spans="1:7" x14ac:dyDescent="0.35">
      <c r="A183" t="s">
        <v>347</v>
      </c>
      <c r="B183" s="174">
        <v>44261</v>
      </c>
      <c r="C183" t="s">
        <v>67</v>
      </c>
      <c r="D183" t="s">
        <v>55</v>
      </c>
      <c r="E183">
        <v>1464483</v>
      </c>
      <c r="F183" t="str">
        <f t="shared" si="4"/>
        <v>Large C&amp;I</v>
      </c>
      <c r="G183">
        <f t="shared" si="5"/>
        <v>20</v>
      </c>
    </row>
    <row r="184" spans="1:7" x14ac:dyDescent="0.35">
      <c r="A184" t="s">
        <v>347</v>
      </c>
      <c r="B184" s="174">
        <v>44261</v>
      </c>
      <c r="C184" t="s">
        <v>67</v>
      </c>
      <c r="D184" t="s">
        <v>70</v>
      </c>
      <c r="E184">
        <v>0</v>
      </c>
      <c r="F184" t="str">
        <f t="shared" si="4"/>
        <v>HER</v>
      </c>
      <c r="G184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1"/>
  <sheetViews>
    <sheetView workbookViewId="0">
      <selection activeCell="J12" sqref="J12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96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44254</v>
      </c>
      <c r="C2" t="s">
        <v>66</v>
      </c>
      <c r="D2" t="s">
        <v>402</v>
      </c>
      <c r="E2">
        <v>14661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44254</v>
      </c>
      <c r="C3" t="s">
        <v>66</v>
      </c>
      <c r="D3" t="s">
        <v>403</v>
      </c>
      <c r="E3">
        <v>597841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44254</v>
      </c>
      <c r="C4" t="s">
        <v>66</v>
      </c>
      <c r="D4" t="s">
        <v>404</v>
      </c>
      <c r="E4">
        <v>2506</v>
      </c>
      <c r="F4" t="str">
        <f t="shared" si="2"/>
        <v>Low Income Resdiential-ESCO</v>
      </c>
      <c r="G4">
        <f t="shared" si="3"/>
        <v>1</v>
      </c>
      <c r="J4" s="174">
        <v>44254</v>
      </c>
    </row>
    <row r="5" spans="1:11" x14ac:dyDescent="0.35">
      <c r="A5" t="s">
        <v>69</v>
      </c>
      <c r="B5" s="174">
        <v>44254</v>
      </c>
      <c r="C5" t="s">
        <v>66</v>
      </c>
      <c r="D5" t="s">
        <v>405</v>
      </c>
      <c r="E5">
        <v>56046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44254</v>
      </c>
      <c r="C6" t="s">
        <v>67</v>
      </c>
      <c r="D6" t="s">
        <v>402</v>
      </c>
      <c r="E6">
        <v>2764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44254</v>
      </c>
      <c r="C7" t="s">
        <v>67</v>
      </c>
      <c r="D7" t="s">
        <v>403</v>
      </c>
      <c r="E7">
        <v>181187</v>
      </c>
      <c r="F7" t="str">
        <f t="shared" si="2"/>
        <v>Resdiential-GRID</v>
      </c>
      <c r="G7">
        <f t="shared" si="3"/>
        <v>1</v>
      </c>
      <c r="I7" s="178" t="s">
        <v>407</v>
      </c>
      <c r="J7" s="177">
        <v>2506</v>
      </c>
      <c r="K7" s="177">
        <v>317</v>
      </c>
    </row>
    <row r="8" spans="1:11" x14ac:dyDescent="0.35">
      <c r="A8" t="s">
        <v>69</v>
      </c>
      <c r="B8" s="174">
        <v>44254</v>
      </c>
      <c r="C8" t="s">
        <v>67</v>
      </c>
      <c r="D8" t="s">
        <v>404</v>
      </c>
      <c r="E8">
        <v>317</v>
      </c>
      <c r="F8" t="str">
        <f t="shared" si="2"/>
        <v>Low Income Resdiential-ESCO</v>
      </c>
      <c r="G8">
        <f t="shared" si="3"/>
        <v>1</v>
      </c>
      <c r="I8" s="178" t="s">
        <v>408</v>
      </c>
      <c r="J8" s="177">
        <v>14661</v>
      </c>
      <c r="K8" s="177">
        <v>2764</v>
      </c>
    </row>
    <row r="9" spans="1:11" x14ac:dyDescent="0.35">
      <c r="A9" t="s">
        <v>69</v>
      </c>
      <c r="B9" s="174">
        <v>44254</v>
      </c>
      <c r="C9" t="s">
        <v>67</v>
      </c>
      <c r="D9" t="s">
        <v>405</v>
      </c>
      <c r="E9">
        <v>12860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44254</v>
      </c>
      <c r="C10" t="s">
        <v>66</v>
      </c>
      <c r="D10" t="s">
        <v>402</v>
      </c>
      <c r="E10">
        <v>2684</v>
      </c>
      <c r="F10" t="str">
        <f t="shared" si="2"/>
        <v>Resdiential-ESCO</v>
      </c>
      <c r="G10">
        <f t="shared" si="3"/>
        <v>2</v>
      </c>
      <c r="I10" s="178" t="s">
        <v>407</v>
      </c>
      <c r="J10" s="177">
        <v>909</v>
      </c>
      <c r="K10" s="177">
        <v>76</v>
      </c>
    </row>
    <row r="11" spans="1:11" x14ac:dyDescent="0.35">
      <c r="A11" t="s">
        <v>71</v>
      </c>
      <c r="B11" s="174">
        <v>44254</v>
      </c>
      <c r="C11" t="s">
        <v>66</v>
      </c>
      <c r="D11" t="s">
        <v>403</v>
      </c>
      <c r="E11">
        <v>97366</v>
      </c>
      <c r="F11" t="str">
        <f t="shared" si="2"/>
        <v>Resdiential-GRID</v>
      </c>
      <c r="G11">
        <f t="shared" si="3"/>
        <v>2</v>
      </c>
      <c r="I11" s="178" t="s">
        <v>408</v>
      </c>
      <c r="J11" s="177">
        <v>2684</v>
      </c>
      <c r="K11" s="177">
        <v>340</v>
      </c>
    </row>
    <row r="12" spans="1:11" x14ac:dyDescent="0.35">
      <c r="A12" t="s">
        <v>71</v>
      </c>
      <c r="B12" s="174">
        <v>44254</v>
      </c>
      <c r="C12" t="s">
        <v>66</v>
      </c>
      <c r="D12" t="s">
        <v>404</v>
      </c>
      <c r="E12">
        <v>909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44254</v>
      </c>
      <c r="C13" t="s">
        <v>66</v>
      </c>
      <c r="D13" t="s">
        <v>405</v>
      </c>
      <c r="E13">
        <v>25812</v>
      </c>
      <c r="F13" t="str">
        <f t="shared" si="2"/>
        <v>Low Income Resdiential-GRID</v>
      </c>
      <c r="G13">
        <f t="shared" si="3"/>
        <v>2</v>
      </c>
      <c r="I13" s="178" t="s">
        <v>407</v>
      </c>
      <c r="J13" s="177">
        <v>303</v>
      </c>
      <c r="K13" s="177">
        <v>33</v>
      </c>
    </row>
    <row r="14" spans="1:11" x14ac:dyDescent="0.35">
      <c r="A14" t="s">
        <v>71</v>
      </c>
      <c r="B14" s="174">
        <v>44254</v>
      </c>
      <c r="C14" t="s">
        <v>67</v>
      </c>
      <c r="D14" t="s">
        <v>402</v>
      </c>
      <c r="E14">
        <v>340</v>
      </c>
      <c r="F14" t="str">
        <f t="shared" si="2"/>
        <v>Resdiential-ESCO</v>
      </c>
      <c r="G14">
        <f t="shared" si="3"/>
        <v>2</v>
      </c>
      <c r="I14" s="178" t="s">
        <v>408</v>
      </c>
      <c r="J14" s="177">
        <v>1199</v>
      </c>
      <c r="K14" s="177">
        <v>190</v>
      </c>
    </row>
    <row r="15" spans="1:11" x14ac:dyDescent="0.35">
      <c r="A15" t="s">
        <v>71</v>
      </c>
      <c r="B15" s="174">
        <v>44254</v>
      </c>
      <c r="C15" t="s">
        <v>67</v>
      </c>
      <c r="D15" t="s">
        <v>403</v>
      </c>
      <c r="E15">
        <v>22863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44254</v>
      </c>
      <c r="C16" t="s">
        <v>67</v>
      </c>
      <c r="D16" t="s">
        <v>404</v>
      </c>
      <c r="E16">
        <v>76</v>
      </c>
      <c r="F16" t="str">
        <f t="shared" si="2"/>
        <v>Low Income Resdiential-ESCO</v>
      </c>
      <c r="G16">
        <f t="shared" si="3"/>
        <v>2</v>
      </c>
      <c r="I16" s="178" t="s">
        <v>407</v>
      </c>
      <c r="J16" s="177">
        <v>114</v>
      </c>
      <c r="K16" s="177">
        <v>5</v>
      </c>
    </row>
    <row r="17" spans="1:11" x14ac:dyDescent="0.35">
      <c r="A17" t="s">
        <v>71</v>
      </c>
      <c r="B17" s="174">
        <v>44254</v>
      </c>
      <c r="C17" t="s">
        <v>67</v>
      </c>
      <c r="D17" t="s">
        <v>405</v>
      </c>
      <c r="E17">
        <v>4959</v>
      </c>
      <c r="F17" t="str">
        <f t="shared" si="2"/>
        <v>Low Income Resdiential-GRID</v>
      </c>
      <c r="G17">
        <f t="shared" si="3"/>
        <v>2</v>
      </c>
      <c r="I17" s="178" t="s">
        <v>408</v>
      </c>
      <c r="J17" s="177">
        <v>357</v>
      </c>
      <c r="K17" s="177">
        <v>67</v>
      </c>
    </row>
    <row r="18" spans="1:11" x14ac:dyDescent="0.35">
      <c r="A18" t="s">
        <v>65</v>
      </c>
      <c r="B18" s="174">
        <v>44254</v>
      </c>
      <c r="C18" t="s">
        <v>66</v>
      </c>
      <c r="D18" t="s">
        <v>402</v>
      </c>
      <c r="E18">
        <v>1199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44254</v>
      </c>
      <c r="C19" t="s">
        <v>66</v>
      </c>
      <c r="D19" t="s">
        <v>403</v>
      </c>
      <c r="E19">
        <v>37733</v>
      </c>
      <c r="F19" t="str">
        <f t="shared" si="2"/>
        <v>Resdiential-GRID</v>
      </c>
      <c r="G19">
        <f t="shared" si="3"/>
        <v>3</v>
      </c>
      <c r="I19" s="178" t="s">
        <v>407</v>
      </c>
      <c r="J19" s="177">
        <v>492</v>
      </c>
      <c r="K19" s="177">
        <v>38</v>
      </c>
    </row>
    <row r="20" spans="1:11" x14ac:dyDescent="0.35">
      <c r="A20" t="s">
        <v>65</v>
      </c>
      <c r="B20" s="174">
        <v>44254</v>
      </c>
      <c r="C20" t="s">
        <v>66</v>
      </c>
      <c r="D20" t="s">
        <v>404</v>
      </c>
      <c r="E20">
        <v>303</v>
      </c>
      <c r="F20" t="str">
        <f t="shared" si="2"/>
        <v>Low Income Resdiential-ESCO</v>
      </c>
      <c r="G20">
        <f t="shared" si="3"/>
        <v>3</v>
      </c>
      <c r="I20" s="178" t="s">
        <v>408</v>
      </c>
      <c r="J20" s="177">
        <v>1128</v>
      </c>
      <c r="K20" s="177">
        <v>83</v>
      </c>
    </row>
    <row r="21" spans="1:11" x14ac:dyDescent="0.35">
      <c r="A21" t="s">
        <v>65</v>
      </c>
      <c r="B21" s="174">
        <v>44254</v>
      </c>
      <c r="C21" t="s">
        <v>66</v>
      </c>
      <c r="D21" t="s">
        <v>405</v>
      </c>
      <c r="E21">
        <v>5190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44254</v>
      </c>
      <c r="C22" t="s">
        <v>67</v>
      </c>
      <c r="D22" t="s">
        <v>402</v>
      </c>
      <c r="E22">
        <v>190</v>
      </c>
      <c r="F22" t="str">
        <f t="shared" si="2"/>
        <v>Resdiential-ESCO</v>
      </c>
      <c r="G22">
        <f t="shared" si="3"/>
        <v>3</v>
      </c>
      <c r="I22" s="178" t="s">
        <v>407</v>
      </c>
      <c r="J22" s="177">
        <v>131467.51999999999</v>
      </c>
      <c r="K22" s="177">
        <v>9198.27</v>
      </c>
    </row>
    <row r="23" spans="1:11" x14ac:dyDescent="0.35">
      <c r="A23" t="s">
        <v>65</v>
      </c>
      <c r="B23" s="174">
        <v>44254</v>
      </c>
      <c r="C23" t="s">
        <v>67</v>
      </c>
      <c r="D23" t="s">
        <v>403</v>
      </c>
      <c r="E23">
        <v>9195</v>
      </c>
      <c r="F23" t="str">
        <f t="shared" si="2"/>
        <v>Resdiential-GRID</v>
      </c>
      <c r="G23">
        <f t="shared" si="3"/>
        <v>3</v>
      </c>
      <c r="I23" s="178" t="s">
        <v>408</v>
      </c>
      <c r="J23" s="177">
        <v>419285.43</v>
      </c>
      <c r="K23" s="177">
        <v>46449.07</v>
      </c>
    </row>
    <row r="24" spans="1:11" x14ac:dyDescent="0.35">
      <c r="A24" t="s">
        <v>65</v>
      </c>
      <c r="B24" s="174">
        <v>44254</v>
      </c>
      <c r="C24" t="s">
        <v>67</v>
      </c>
      <c r="D24" t="s">
        <v>404</v>
      </c>
      <c r="E24">
        <v>33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44254</v>
      </c>
      <c r="C25" t="s">
        <v>67</v>
      </c>
      <c r="D25" t="s">
        <v>405</v>
      </c>
      <c r="E25">
        <v>867</v>
      </c>
      <c r="F25" t="str">
        <f t="shared" si="2"/>
        <v>Low Income Resdiential-GRID</v>
      </c>
      <c r="G25">
        <f t="shared" si="3"/>
        <v>3</v>
      </c>
      <c r="I25" s="178" t="s">
        <v>407</v>
      </c>
      <c r="J25" s="177">
        <v>61234.81</v>
      </c>
      <c r="K25" s="177">
        <v>4863.58</v>
      </c>
    </row>
    <row r="26" spans="1:11" x14ac:dyDescent="0.35">
      <c r="A26" t="s">
        <v>50</v>
      </c>
      <c r="B26" s="174">
        <v>44254</v>
      </c>
      <c r="C26" t="s">
        <v>66</v>
      </c>
      <c r="D26" t="s">
        <v>402</v>
      </c>
      <c r="E26">
        <v>357</v>
      </c>
      <c r="F26" t="str">
        <f t="shared" si="2"/>
        <v>Resdiential-ESCO</v>
      </c>
      <c r="G26">
        <f t="shared" si="3"/>
        <v>4</v>
      </c>
      <c r="I26" s="178" t="s">
        <v>408</v>
      </c>
      <c r="J26" s="177">
        <v>163915.06</v>
      </c>
      <c r="K26" s="177">
        <v>13352.36</v>
      </c>
    </row>
    <row r="27" spans="1:11" x14ac:dyDescent="0.35">
      <c r="A27" t="s">
        <v>50</v>
      </c>
      <c r="B27" s="174">
        <v>44254</v>
      </c>
      <c r="C27" t="s">
        <v>66</v>
      </c>
      <c r="D27" t="s">
        <v>403</v>
      </c>
      <c r="E27">
        <v>12934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44254</v>
      </c>
      <c r="C28" t="s">
        <v>66</v>
      </c>
      <c r="D28" t="s">
        <v>404</v>
      </c>
      <c r="E28">
        <v>114</v>
      </c>
      <c r="F28" t="str">
        <f t="shared" si="2"/>
        <v>Low Income Resdiential-ESCO</v>
      </c>
      <c r="G28">
        <f t="shared" si="3"/>
        <v>4</v>
      </c>
      <c r="I28" s="178" t="s">
        <v>407</v>
      </c>
      <c r="J28" s="177">
        <v>914715.25</v>
      </c>
      <c r="K28" s="177">
        <v>47714.9</v>
      </c>
    </row>
    <row r="29" spans="1:11" x14ac:dyDescent="0.35">
      <c r="A29" t="s">
        <v>50</v>
      </c>
      <c r="B29" s="174">
        <v>44254</v>
      </c>
      <c r="C29" t="s">
        <v>66</v>
      </c>
      <c r="D29" t="s">
        <v>405</v>
      </c>
      <c r="E29">
        <v>2296</v>
      </c>
      <c r="F29" t="str">
        <f t="shared" si="2"/>
        <v>Low Income Resdiential-GRID</v>
      </c>
      <c r="G29">
        <f t="shared" si="3"/>
        <v>4</v>
      </c>
      <c r="I29" s="178" t="s">
        <v>408</v>
      </c>
      <c r="J29" s="177">
        <v>1372384.16</v>
      </c>
      <c r="K29" s="177">
        <v>48646.79</v>
      </c>
    </row>
    <row r="30" spans="1:11" x14ac:dyDescent="0.35">
      <c r="A30" t="s">
        <v>50</v>
      </c>
      <c r="B30" s="174">
        <v>44254</v>
      </c>
      <c r="C30" t="s">
        <v>67</v>
      </c>
      <c r="D30" t="s">
        <v>402</v>
      </c>
      <c r="E30">
        <v>67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44254</v>
      </c>
      <c r="C31" t="s">
        <v>67</v>
      </c>
      <c r="D31" t="s">
        <v>403</v>
      </c>
      <c r="E31">
        <v>3021</v>
      </c>
      <c r="F31" t="str">
        <f t="shared" si="2"/>
        <v>Resdiential-GRID</v>
      </c>
      <c r="G31">
        <f t="shared" si="3"/>
        <v>4</v>
      </c>
      <c r="I31" s="178" t="s">
        <v>407</v>
      </c>
      <c r="J31" s="177">
        <v>1107417.58</v>
      </c>
      <c r="K31" s="177">
        <v>61776.75</v>
      </c>
    </row>
    <row r="32" spans="1:11" x14ac:dyDescent="0.35">
      <c r="A32" t="s">
        <v>50</v>
      </c>
      <c r="B32" s="174">
        <v>44254</v>
      </c>
      <c r="C32" t="s">
        <v>67</v>
      </c>
      <c r="D32" t="s">
        <v>404</v>
      </c>
      <c r="E32">
        <v>5</v>
      </c>
      <c r="F32" t="str">
        <f t="shared" si="2"/>
        <v>Low Income Resdiential-ESCO</v>
      </c>
      <c r="G32">
        <f t="shared" si="3"/>
        <v>4</v>
      </c>
      <c r="I32" s="178" t="s">
        <v>408</v>
      </c>
      <c r="J32" s="177">
        <v>1955584.65</v>
      </c>
      <c r="K32" s="177">
        <v>108448.22</v>
      </c>
    </row>
    <row r="33" spans="1:11" x14ac:dyDescent="0.35">
      <c r="A33" t="s">
        <v>50</v>
      </c>
      <c r="B33" s="174">
        <v>44254</v>
      </c>
      <c r="C33" t="s">
        <v>67</v>
      </c>
      <c r="D33" t="s">
        <v>405</v>
      </c>
      <c r="E33">
        <v>470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44254</v>
      </c>
      <c r="C34" t="s">
        <v>66</v>
      </c>
      <c r="D34" t="s">
        <v>402</v>
      </c>
      <c r="E34">
        <v>1128</v>
      </c>
      <c r="F34" t="str">
        <f t="shared" si="2"/>
        <v>Resdiential-ESCO</v>
      </c>
      <c r="G34">
        <f t="shared" si="3"/>
        <v>5</v>
      </c>
      <c r="I34" s="178" t="s">
        <v>407</v>
      </c>
      <c r="J34" s="177">
        <v>323643.56</v>
      </c>
      <c r="K34" s="177">
        <v>44696.160000000003</v>
      </c>
    </row>
    <row r="35" spans="1:11" x14ac:dyDescent="0.35">
      <c r="A35" t="s">
        <v>59</v>
      </c>
      <c r="B35" s="174">
        <v>44254</v>
      </c>
      <c r="C35" t="s">
        <v>66</v>
      </c>
      <c r="D35" t="s">
        <v>403</v>
      </c>
      <c r="E35">
        <v>46699</v>
      </c>
      <c r="F35" t="str">
        <f t="shared" si="2"/>
        <v>Resdiential-GRID</v>
      </c>
      <c r="G35">
        <f t="shared" si="3"/>
        <v>5</v>
      </c>
      <c r="I35" s="178" t="s">
        <v>408</v>
      </c>
      <c r="J35" s="177">
        <v>2154866.4900000002</v>
      </c>
      <c r="K35" s="177">
        <v>337393</v>
      </c>
    </row>
    <row r="36" spans="1:11" x14ac:dyDescent="0.35">
      <c r="A36" t="s">
        <v>59</v>
      </c>
      <c r="B36" s="174">
        <v>44254</v>
      </c>
      <c r="C36" t="s">
        <v>66</v>
      </c>
      <c r="D36" t="s">
        <v>404</v>
      </c>
      <c r="E36">
        <v>492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44254</v>
      </c>
      <c r="C37" t="s">
        <v>66</v>
      </c>
      <c r="D37" t="s">
        <v>405</v>
      </c>
      <c r="E37">
        <v>18326</v>
      </c>
      <c r="F37" t="str">
        <f t="shared" si="2"/>
        <v>Low Income Resdiential-GRID</v>
      </c>
      <c r="G37">
        <f t="shared" si="3"/>
        <v>5</v>
      </c>
      <c r="I37" s="178" t="s">
        <v>407</v>
      </c>
      <c r="J37" s="177">
        <v>263588.53000000003</v>
      </c>
      <c r="K37" s="177">
        <v>37070.22</v>
      </c>
    </row>
    <row r="38" spans="1:11" x14ac:dyDescent="0.35">
      <c r="A38" t="s">
        <v>59</v>
      </c>
      <c r="B38" s="174">
        <v>44254</v>
      </c>
      <c r="C38" t="s">
        <v>67</v>
      </c>
      <c r="D38" t="s">
        <v>402</v>
      </c>
      <c r="E38">
        <v>83</v>
      </c>
      <c r="F38" t="str">
        <f t="shared" si="2"/>
        <v>Resdiential-ESCO</v>
      </c>
      <c r="G38">
        <f t="shared" si="3"/>
        <v>5</v>
      </c>
      <c r="I38" s="178" t="s">
        <v>408</v>
      </c>
      <c r="J38" s="177">
        <v>1523675.83</v>
      </c>
      <c r="K38" s="177">
        <v>294444.67</v>
      </c>
    </row>
    <row r="39" spans="1:11" x14ac:dyDescent="0.35">
      <c r="A39" t="s">
        <v>59</v>
      </c>
      <c r="B39" s="174">
        <v>44254</v>
      </c>
      <c r="C39" t="s">
        <v>67</v>
      </c>
      <c r="D39" t="s">
        <v>403</v>
      </c>
      <c r="E39">
        <v>10647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44254</v>
      </c>
      <c r="C40" t="s">
        <v>67</v>
      </c>
      <c r="D40" t="s">
        <v>404</v>
      </c>
      <c r="E40">
        <v>38</v>
      </c>
      <c r="F40" t="str">
        <f t="shared" si="2"/>
        <v>Low Income Resdiential-ESCO</v>
      </c>
      <c r="G40">
        <f t="shared" si="3"/>
        <v>5</v>
      </c>
      <c r="I40" s="178" t="s">
        <v>407</v>
      </c>
      <c r="J40" s="177">
        <v>12</v>
      </c>
      <c r="K40" s="177">
        <v>2</v>
      </c>
    </row>
    <row r="41" spans="1:11" x14ac:dyDescent="0.35">
      <c r="A41" t="s">
        <v>59</v>
      </c>
      <c r="B41" s="174">
        <v>44254</v>
      </c>
      <c r="C41" t="s">
        <v>67</v>
      </c>
      <c r="D41" t="s">
        <v>405</v>
      </c>
      <c r="E41">
        <v>3622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44254</v>
      </c>
      <c r="C42" t="s">
        <v>66</v>
      </c>
      <c r="D42" t="s">
        <v>402</v>
      </c>
      <c r="E42">
        <v>419285.43</v>
      </c>
      <c r="F42" t="str">
        <f t="shared" si="2"/>
        <v>Resdiential-ESCO</v>
      </c>
      <c r="G42">
        <f t="shared" si="3"/>
        <v>6</v>
      </c>
      <c r="I42" s="178" t="s">
        <v>407</v>
      </c>
      <c r="J42" s="177">
        <v>13</v>
      </c>
      <c r="K42" s="177">
        <v>2</v>
      </c>
    </row>
    <row r="43" spans="1:11" x14ac:dyDescent="0.35">
      <c r="A43" t="s">
        <v>60</v>
      </c>
      <c r="B43" s="174">
        <v>44254</v>
      </c>
      <c r="C43" t="s">
        <v>66</v>
      </c>
      <c r="D43" t="s">
        <v>403</v>
      </c>
      <c r="E43">
        <v>17424413.23</v>
      </c>
      <c r="F43" t="str">
        <f t="shared" si="2"/>
        <v>Resdiential-GRID</v>
      </c>
      <c r="G43">
        <f t="shared" si="3"/>
        <v>6</v>
      </c>
      <c r="I43" s="178" t="s">
        <v>408</v>
      </c>
      <c r="J43" s="177">
        <v>28</v>
      </c>
      <c r="K43" s="177">
        <v>3</v>
      </c>
    </row>
    <row r="44" spans="1:11" x14ac:dyDescent="0.35">
      <c r="A44" t="s">
        <v>60</v>
      </c>
      <c r="B44" s="174">
        <v>44254</v>
      </c>
      <c r="C44" t="s">
        <v>66</v>
      </c>
      <c r="D44" t="s">
        <v>404</v>
      </c>
      <c r="E44">
        <v>131467.51999999999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44254</v>
      </c>
      <c r="C45" t="s">
        <v>66</v>
      </c>
      <c r="D45" t="s">
        <v>405</v>
      </c>
      <c r="E45">
        <v>4096977.22</v>
      </c>
      <c r="F45" t="str">
        <f t="shared" si="2"/>
        <v>Low Income Resdiential-GRID</v>
      </c>
      <c r="G45">
        <f t="shared" si="3"/>
        <v>6</v>
      </c>
      <c r="I45" s="178" t="s">
        <v>407</v>
      </c>
      <c r="J45" s="177">
        <v>329407.32</v>
      </c>
      <c r="K45" s="177">
        <v>31446.799999999999</v>
      </c>
    </row>
    <row r="46" spans="1:11" x14ac:dyDescent="0.35">
      <c r="A46" t="s">
        <v>60</v>
      </c>
      <c r="B46" s="174">
        <v>44254</v>
      </c>
      <c r="C46" t="s">
        <v>67</v>
      </c>
      <c r="D46" t="s">
        <v>402</v>
      </c>
      <c r="E46">
        <v>46449.07</v>
      </c>
      <c r="F46" t="str">
        <f t="shared" si="2"/>
        <v>Resdiential-ESCO</v>
      </c>
      <c r="G46">
        <f t="shared" si="3"/>
        <v>6</v>
      </c>
      <c r="I46" s="178" t="s">
        <v>408</v>
      </c>
      <c r="J46" s="177">
        <v>2384413.4900000002</v>
      </c>
      <c r="K46" s="177">
        <v>325952.62</v>
      </c>
    </row>
    <row r="47" spans="1:11" x14ac:dyDescent="0.35">
      <c r="A47" t="s">
        <v>60</v>
      </c>
      <c r="B47" s="174">
        <v>44254</v>
      </c>
      <c r="C47" t="s">
        <v>67</v>
      </c>
      <c r="D47" t="s">
        <v>403</v>
      </c>
      <c r="E47">
        <v>3585840.36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44254</v>
      </c>
      <c r="C48" t="s">
        <v>67</v>
      </c>
      <c r="D48" t="s">
        <v>404</v>
      </c>
      <c r="E48">
        <v>9198.27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44254</v>
      </c>
      <c r="C49" t="s">
        <v>67</v>
      </c>
      <c r="D49" t="s">
        <v>405</v>
      </c>
      <c r="E49">
        <v>637161.43999999994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44254</v>
      </c>
      <c r="C50" t="s">
        <v>66</v>
      </c>
      <c r="D50" t="s">
        <v>402</v>
      </c>
      <c r="E50">
        <v>163915.06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44254</v>
      </c>
      <c r="C51" t="s">
        <v>66</v>
      </c>
      <c r="D51" t="s">
        <v>403</v>
      </c>
      <c r="E51">
        <v>7555842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44254</v>
      </c>
      <c r="C52" t="s">
        <v>66</v>
      </c>
      <c r="D52" t="s">
        <v>404</v>
      </c>
      <c r="E52">
        <v>61234.81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44254</v>
      </c>
      <c r="C53" t="s">
        <v>66</v>
      </c>
      <c r="D53" t="s">
        <v>405</v>
      </c>
      <c r="E53">
        <v>2164669.5099999998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44254</v>
      </c>
      <c r="C54" t="s">
        <v>67</v>
      </c>
      <c r="D54" t="s">
        <v>402</v>
      </c>
      <c r="E54">
        <v>13352.36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44254</v>
      </c>
      <c r="C55" t="s">
        <v>67</v>
      </c>
      <c r="D55" t="s">
        <v>403</v>
      </c>
      <c r="E55">
        <v>1607546.82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44254</v>
      </c>
      <c r="C56" t="s">
        <v>67</v>
      </c>
      <c r="D56" t="s">
        <v>404</v>
      </c>
      <c r="E56">
        <v>4863.58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44254</v>
      </c>
      <c r="C57" t="s">
        <v>67</v>
      </c>
      <c r="D57" t="s">
        <v>405</v>
      </c>
      <c r="E57">
        <v>396103.31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44254</v>
      </c>
      <c r="C58" t="s">
        <v>66</v>
      </c>
      <c r="D58" t="s">
        <v>402</v>
      </c>
      <c r="E58">
        <v>1372384.16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44254</v>
      </c>
      <c r="C59" t="s">
        <v>66</v>
      </c>
      <c r="D59" t="s">
        <v>403</v>
      </c>
      <c r="E59">
        <v>48573565.68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44254</v>
      </c>
      <c r="C60" t="s">
        <v>66</v>
      </c>
      <c r="D60" t="s">
        <v>404</v>
      </c>
      <c r="E60">
        <v>914715.25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44254</v>
      </c>
      <c r="C61" t="s">
        <v>66</v>
      </c>
      <c r="D61" t="s">
        <v>405</v>
      </c>
      <c r="E61">
        <v>32351254.030000001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44254</v>
      </c>
      <c r="C62" t="s">
        <v>67</v>
      </c>
      <c r="D62" t="s">
        <v>402</v>
      </c>
      <c r="E62">
        <v>48646.79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44254</v>
      </c>
      <c r="C63" t="s">
        <v>67</v>
      </c>
      <c r="D63" t="s">
        <v>403</v>
      </c>
      <c r="E63">
        <v>10548527.779999999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44254</v>
      </c>
      <c r="C64" t="s">
        <v>67</v>
      </c>
      <c r="D64" t="s">
        <v>404</v>
      </c>
      <c r="E64">
        <v>47714.9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44254</v>
      </c>
      <c r="C65" t="s">
        <v>67</v>
      </c>
      <c r="D65" t="s">
        <v>405</v>
      </c>
      <c r="E65">
        <v>5111283.6900000004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44254</v>
      </c>
      <c r="C66" t="s">
        <v>66</v>
      </c>
      <c r="D66" t="s">
        <v>402</v>
      </c>
      <c r="E66">
        <v>1955584.65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44254</v>
      </c>
      <c r="C67" t="s">
        <v>66</v>
      </c>
      <c r="D67" t="s">
        <v>403</v>
      </c>
      <c r="E67">
        <v>73553820.909999996</v>
      </c>
      <c r="F67" t="str">
        <f t="shared" ref="F67:F111" si="4">TRIM(MID(D67,3,50))</f>
        <v>Resdiential-GRID</v>
      </c>
      <c r="G67">
        <f t="shared" ref="G67:G111" si="5">VALUE(TRIM(MID(A67,6,2)))</f>
        <v>9</v>
      </c>
    </row>
    <row r="68" spans="1:7" x14ac:dyDescent="0.35">
      <c r="A68" t="s">
        <v>68</v>
      </c>
      <c r="B68" s="174">
        <v>44254</v>
      </c>
      <c r="C68" t="s">
        <v>66</v>
      </c>
      <c r="D68" t="s">
        <v>404</v>
      </c>
      <c r="E68">
        <v>1107417.58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44254</v>
      </c>
      <c r="C69" t="s">
        <v>66</v>
      </c>
      <c r="D69" t="s">
        <v>405</v>
      </c>
      <c r="E69">
        <v>38612900.759999998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44254</v>
      </c>
      <c r="C70" t="s">
        <v>67</v>
      </c>
      <c r="D70" t="s">
        <v>402</v>
      </c>
      <c r="E70">
        <v>108448.22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44254</v>
      </c>
      <c r="C71" t="s">
        <v>67</v>
      </c>
      <c r="D71" t="s">
        <v>403</v>
      </c>
      <c r="E71">
        <v>15741914.960000001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44254</v>
      </c>
      <c r="C72" t="s">
        <v>67</v>
      </c>
      <c r="D72" t="s">
        <v>404</v>
      </c>
      <c r="E72">
        <v>61776.75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44254</v>
      </c>
      <c r="C73" t="s">
        <v>67</v>
      </c>
      <c r="D73" t="s">
        <v>405</v>
      </c>
      <c r="E73">
        <v>6144548.4400000004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102</v>
      </c>
      <c r="B74" s="174">
        <v>44254</v>
      </c>
      <c r="C74" t="s">
        <v>66</v>
      </c>
      <c r="D74" t="s">
        <v>402</v>
      </c>
      <c r="E74">
        <v>2154866.4900000002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102</v>
      </c>
      <c r="B75" s="174">
        <v>44254</v>
      </c>
      <c r="C75" t="s">
        <v>66</v>
      </c>
      <c r="D75" t="s">
        <v>403</v>
      </c>
      <c r="E75">
        <v>129092112.62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102</v>
      </c>
      <c r="B76" s="174">
        <v>44254</v>
      </c>
      <c r="C76" t="s">
        <v>66</v>
      </c>
      <c r="D76" t="s">
        <v>404</v>
      </c>
      <c r="E76">
        <v>323643.56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102</v>
      </c>
      <c r="B77" s="174">
        <v>44254</v>
      </c>
      <c r="C77" t="s">
        <v>66</v>
      </c>
      <c r="D77" t="s">
        <v>405</v>
      </c>
      <c r="E77">
        <v>12222491.050000001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102</v>
      </c>
      <c r="B78" s="174">
        <v>44254</v>
      </c>
      <c r="C78" t="s">
        <v>67</v>
      </c>
      <c r="D78" t="s">
        <v>402</v>
      </c>
      <c r="E78">
        <v>337393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102</v>
      </c>
      <c r="B79" s="174">
        <v>44254</v>
      </c>
      <c r="C79" t="s">
        <v>67</v>
      </c>
      <c r="D79" t="s">
        <v>403</v>
      </c>
      <c r="E79">
        <v>35439812.789999999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102</v>
      </c>
      <c r="B80" s="174">
        <v>44254</v>
      </c>
      <c r="C80" t="s">
        <v>67</v>
      </c>
      <c r="D80" t="s">
        <v>404</v>
      </c>
      <c r="E80">
        <v>44696.160000000003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102</v>
      </c>
      <c r="B81" s="174">
        <v>44254</v>
      </c>
      <c r="C81" t="s">
        <v>67</v>
      </c>
      <c r="D81" t="s">
        <v>405</v>
      </c>
      <c r="E81">
        <v>2620166.88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103</v>
      </c>
      <c r="B82" s="174">
        <v>44254</v>
      </c>
      <c r="C82" t="s">
        <v>66</v>
      </c>
      <c r="D82" t="s">
        <v>402</v>
      </c>
      <c r="E82">
        <v>1523675.83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103</v>
      </c>
      <c r="B83" s="174">
        <v>44254</v>
      </c>
      <c r="C83" t="s">
        <v>66</v>
      </c>
      <c r="D83" t="s">
        <v>403</v>
      </c>
      <c r="E83">
        <v>32663.040000000001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103</v>
      </c>
      <c r="B84" s="174">
        <v>44254</v>
      </c>
      <c r="C84" t="s">
        <v>66</v>
      </c>
      <c r="D84" t="s">
        <v>404</v>
      </c>
      <c r="E84">
        <v>263588.53000000003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103</v>
      </c>
      <c r="B85" s="174">
        <v>44254</v>
      </c>
      <c r="C85" t="s">
        <v>66</v>
      </c>
      <c r="D85" t="s">
        <v>405</v>
      </c>
      <c r="E85">
        <v>5598.07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103</v>
      </c>
      <c r="B86" s="174">
        <v>44254</v>
      </c>
      <c r="C86" t="s">
        <v>67</v>
      </c>
      <c r="D86" t="s">
        <v>402</v>
      </c>
      <c r="E86">
        <v>294444.67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103</v>
      </c>
      <c r="B87" s="174">
        <v>44254</v>
      </c>
      <c r="C87" t="s">
        <v>67</v>
      </c>
      <c r="D87" t="s">
        <v>403</v>
      </c>
      <c r="E87">
        <v>3896.42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103</v>
      </c>
      <c r="B88" s="174">
        <v>44254</v>
      </c>
      <c r="C88" t="s">
        <v>67</v>
      </c>
      <c r="D88" t="s">
        <v>404</v>
      </c>
      <c r="E88">
        <v>37070.22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103</v>
      </c>
      <c r="B89" s="174">
        <v>44254</v>
      </c>
      <c r="C89" t="s">
        <v>67</v>
      </c>
      <c r="D89" t="s">
        <v>405</v>
      </c>
      <c r="E89">
        <v>1265.77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4">
        <v>44254</v>
      </c>
      <c r="C90" t="s">
        <v>66</v>
      </c>
      <c r="D90" t="s">
        <v>403</v>
      </c>
      <c r="E90">
        <v>13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4">
        <v>44254</v>
      </c>
      <c r="C91" t="s">
        <v>66</v>
      </c>
      <c r="D91" t="s">
        <v>404</v>
      </c>
      <c r="E91">
        <v>12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4">
        <v>44254</v>
      </c>
      <c r="C92" t="s">
        <v>66</v>
      </c>
      <c r="D92" t="s">
        <v>405</v>
      </c>
      <c r="E92">
        <v>1429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4">
        <v>44254</v>
      </c>
      <c r="C93" t="s">
        <v>67</v>
      </c>
      <c r="D93" t="s">
        <v>403</v>
      </c>
      <c r="E93">
        <v>6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4">
        <v>44254</v>
      </c>
      <c r="C94" t="s">
        <v>67</v>
      </c>
      <c r="D94" t="s">
        <v>404</v>
      </c>
      <c r="E94">
        <v>2</v>
      </c>
      <c r="F94" t="str">
        <f t="shared" si="4"/>
        <v>Low Income Resdiential-ESCO</v>
      </c>
      <c r="G94">
        <f t="shared" si="5"/>
        <v>17</v>
      </c>
    </row>
    <row r="95" spans="1:7" x14ac:dyDescent="0.35">
      <c r="A95" t="s">
        <v>79</v>
      </c>
      <c r="B95" s="174">
        <v>44254</v>
      </c>
      <c r="C95" t="s">
        <v>67</v>
      </c>
      <c r="D95" t="s">
        <v>405</v>
      </c>
      <c r="E95">
        <v>205</v>
      </c>
      <c r="F95" t="str">
        <f t="shared" si="4"/>
        <v>Low Income Resdiential-GRID</v>
      </c>
      <c r="G95">
        <f t="shared" si="5"/>
        <v>17</v>
      </c>
    </row>
    <row r="96" spans="1:7" x14ac:dyDescent="0.35">
      <c r="A96" t="s">
        <v>81</v>
      </c>
      <c r="B96" s="174">
        <v>44254</v>
      </c>
      <c r="C96" t="s">
        <v>66</v>
      </c>
      <c r="D96" t="s">
        <v>402</v>
      </c>
      <c r="E96">
        <v>28</v>
      </c>
      <c r="F96" t="str">
        <f t="shared" si="4"/>
        <v>Resdiential-ESCO</v>
      </c>
      <c r="G96">
        <f t="shared" si="5"/>
        <v>19</v>
      </c>
    </row>
    <row r="97" spans="1:7" x14ac:dyDescent="0.35">
      <c r="A97" t="s">
        <v>81</v>
      </c>
      <c r="B97" s="174">
        <v>44254</v>
      </c>
      <c r="C97" t="s">
        <v>66</v>
      </c>
      <c r="D97" t="s">
        <v>403</v>
      </c>
      <c r="E97">
        <v>2409</v>
      </c>
      <c r="F97" t="str">
        <f t="shared" si="4"/>
        <v>Resdiential-GRID</v>
      </c>
      <c r="G97">
        <f t="shared" si="5"/>
        <v>19</v>
      </c>
    </row>
    <row r="98" spans="1:7" x14ac:dyDescent="0.35">
      <c r="A98" t="s">
        <v>81</v>
      </c>
      <c r="B98" s="174">
        <v>44254</v>
      </c>
      <c r="C98" t="s">
        <v>66</v>
      </c>
      <c r="D98" t="s">
        <v>404</v>
      </c>
      <c r="E98">
        <v>13</v>
      </c>
      <c r="F98" t="str">
        <f t="shared" si="4"/>
        <v>Low Income Resdiential-ESCO</v>
      </c>
      <c r="G98">
        <f t="shared" si="5"/>
        <v>19</v>
      </c>
    </row>
    <row r="99" spans="1:7" x14ac:dyDescent="0.35">
      <c r="A99" t="s">
        <v>81</v>
      </c>
      <c r="B99" s="174">
        <v>44254</v>
      </c>
      <c r="C99" t="s">
        <v>66</v>
      </c>
      <c r="D99" t="s">
        <v>405</v>
      </c>
      <c r="E99">
        <v>811</v>
      </c>
      <c r="F99" t="str">
        <f t="shared" si="4"/>
        <v>Low Income Resdiential-GRID</v>
      </c>
      <c r="G99">
        <f t="shared" si="5"/>
        <v>19</v>
      </c>
    </row>
    <row r="100" spans="1:7" x14ac:dyDescent="0.35">
      <c r="A100" t="s">
        <v>81</v>
      </c>
      <c r="B100" s="174">
        <v>44254</v>
      </c>
      <c r="C100" t="s">
        <v>67</v>
      </c>
      <c r="D100" t="s">
        <v>402</v>
      </c>
      <c r="E100">
        <v>3</v>
      </c>
      <c r="F100" t="str">
        <f t="shared" si="4"/>
        <v>Resdiential-ESCO</v>
      </c>
      <c r="G100">
        <f t="shared" si="5"/>
        <v>19</v>
      </c>
    </row>
    <row r="101" spans="1:7" x14ac:dyDescent="0.35">
      <c r="A101" t="s">
        <v>81</v>
      </c>
      <c r="B101" s="174">
        <v>44254</v>
      </c>
      <c r="C101" t="s">
        <v>67</v>
      </c>
      <c r="D101" t="s">
        <v>403</v>
      </c>
      <c r="E101">
        <v>585</v>
      </c>
      <c r="F101" t="str">
        <f t="shared" si="4"/>
        <v>Resdiential-GRID</v>
      </c>
      <c r="G101">
        <f t="shared" si="5"/>
        <v>19</v>
      </c>
    </row>
    <row r="102" spans="1:7" x14ac:dyDescent="0.35">
      <c r="A102" t="s">
        <v>81</v>
      </c>
      <c r="B102" s="174">
        <v>44254</v>
      </c>
      <c r="C102" t="s">
        <v>67</v>
      </c>
      <c r="D102" t="s">
        <v>404</v>
      </c>
      <c r="E102">
        <v>2</v>
      </c>
      <c r="F102" t="str">
        <f t="shared" si="4"/>
        <v>Low Income Resdiential-ESCO</v>
      </c>
      <c r="G102">
        <f t="shared" si="5"/>
        <v>19</v>
      </c>
    </row>
    <row r="103" spans="1:7" x14ac:dyDescent="0.35">
      <c r="A103" t="s">
        <v>81</v>
      </c>
      <c r="B103" s="174">
        <v>44254</v>
      </c>
      <c r="C103" t="s">
        <v>67</v>
      </c>
      <c r="D103" t="s">
        <v>405</v>
      </c>
      <c r="E103">
        <v>153</v>
      </c>
      <c r="F103" t="str">
        <f t="shared" si="4"/>
        <v>Low Income Resdiential-GRID</v>
      </c>
      <c r="G103">
        <f t="shared" si="5"/>
        <v>19</v>
      </c>
    </row>
    <row r="104" spans="1:7" x14ac:dyDescent="0.35">
      <c r="A104" t="s">
        <v>347</v>
      </c>
      <c r="B104" s="174">
        <v>44254</v>
      </c>
      <c r="C104" t="s">
        <v>66</v>
      </c>
      <c r="D104" t="s">
        <v>402</v>
      </c>
      <c r="E104">
        <v>2384413.4900000002</v>
      </c>
      <c r="F104" t="str">
        <f t="shared" si="4"/>
        <v>Resdiential-ESCO</v>
      </c>
      <c r="G104">
        <f t="shared" si="5"/>
        <v>20</v>
      </c>
    </row>
    <row r="105" spans="1:7" x14ac:dyDescent="0.35">
      <c r="A105" t="s">
        <v>347</v>
      </c>
      <c r="B105" s="174">
        <v>44254</v>
      </c>
      <c r="C105" t="s">
        <v>66</v>
      </c>
      <c r="D105" t="s">
        <v>403</v>
      </c>
      <c r="E105">
        <v>70529398.060000002</v>
      </c>
      <c r="F105" t="str">
        <f t="shared" si="4"/>
        <v>Resdiential-GRID</v>
      </c>
      <c r="G105">
        <f t="shared" si="5"/>
        <v>20</v>
      </c>
    </row>
    <row r="106" spans="1:7" x14ac:dyDescent="0.35">
      <c r="A106" t="s">
        <v>347</v>
      </c>
      <c r="B106" s="174">
        <v>44254</v>
      </c>
      <c r="C106" t="s">
        <v>66</v>
      </c>
      <c r="D106" t="s">
        <v>404</v>
      </c>
      <c r="E106">
        <v>329407.32</v>
      </c>
      <c r="F106" t="str">
        <f t="shared" si="4"/>
        <v>Low Income Resdiential-ESCO</v>
      </c>
      <c r="G106">
        <f t="shared" si="5"/>
        <v>20</v>
      </c>
    </row>
    <row r="107" spans="1:7" x14ac:dyDescent="0.35">
      <c r="A107" t="s">
        <v>347</v>
      </c>
      <c r="B107" s="174">
        <v>44254</v>
      </c>
      <c r="C107" t="s">
        <v>66</v>
      </c>
      <c r="D107" t="s">
        <v>405</v>
      </c>
      <c r="E107">
        <v>7202362.0800000001</v>
      </c>
      <c r="F107" t="str">
        <f t="shared" si="4"/>
        <v>Low Income Resdiential-GRID</v>
      </c>
      <c r="G107">
        <f t="shared" si="5"/>
        <v>20</v>
      </c>
    </row>
    <row r="108" spans="1:7" x14ac:dyDescent="0.35">
      <c r="A108" t="s">
        <v>347</v>
      </c>
      <c r="B108" s="174">
        <v>44254</v>
      </c>
      <c r="C108" t="s">
        <v>67</v>
      </c>
      <c r="D108" t="s">
        <v>402</v>
      </c>
      <c r="E108">
        <v>325952.62</v>
      </c>
      <c r="F108" t="str">
        <f t="shared" si="4"/>
        <v>Resdiential-ESCO</v>
      </c>
      <c r="G108">
        <f t="shared" si="5"/>
        <v>20</v>
      </c>
    </row>
    <row r="109" spans="1:7" x14ac:dyDescent="0.35">
      <c r="A109" t="s">
        <v>347</v>
      </c>
      <c r="B109" s="174">
        <v>44254</v>
      </c>
      <c r="C109" t="s">
        <v>67</v>
      </c>
      <c r="D109" t="s">
        <v>403</v>
      </c>
      <c r="E109">
        <v>17210913.149999999</v>
      </c>
      <c r="F109" t="str">
        <f t="shared" si="4"/>
        <v>Resdiential-GRID</v>
      </c>
      <c r="G109">
        <f t="shared" si="5"/>
        <v>20</v>
      </c>
    </row>
    <row r="110" spans="1:7" x14ac:dyDescent="0.35">
      <c r="A110" t="s">
        <v>347</v>
      </c>
      <c r="B110" s="174">
        <v>44254</v>
      </c>
      <c r="C110" t="s">
        <v>67</v>
      </c>
      <c r="D110" t="s">
        <v>404</v>
      </c>
      <c r="E110">
        <v>31446.799999999999</v>
      </c>
      <c r="F110" t="str">
        <f t="shared" si="4"/>
        <v>Low Income Resdiential-ESCO</v>
      </c>
      <c r="G110">
        <f t="shared" si="5"/>
        <v>20</v>
      </c>
    </row>
    <row r="111" spans="1:7" x14ac:dyDescent="0.35">
      <c r="A111" t="s">
        <v>347</v>
      </c>
      <c r="B111" s="174">
        <v>44254</v>
      </c>
      <c r="C111" t="s">
        <v>67</v>
      </c>
      <c r="D111" t="s">
        <v>405</v>
      </c>
      <c r="E111">
        <v>1265299.94</v>
      </c>
      <c r="F111" t="str">
        <f t="shared" si="4"/>
        <v>Low Income Resdiential-GRID</v>
      </c>
      <c r="G111">
        <f t="shared" si="5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J8" sqref="J8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96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44254</v>
      </c>
      <c r="C2">
        <v>4</v>
      </c>
      <c r="D2" t="s">
        <v>409</v>
      </c>
      <c r="E2">
        <v>10509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44254</v>
      </c>
      <c r="C3">
        <v>4</v>
      </c>
      <c r="D3" t="s">
        <v>410</v>
      </c>
      <c r="E3">
        <v>1444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44254</v>
      </c>
      <c r="C4">
        <v>4</v>
      </c>
      <c r="D4" t="s">
        <v>411</v>
      </c>
      <c r="E4">
        <v>129</v>
      </c>
      <c r="F4" t="str">
        <f t="shared" si="0"/>
        <v>Low Income Residential-ESCO</v>
      </c>
      <c r="G4">
        <f t="shared" si="1"/>
        <v>1</v>
      </c>
      <c r="J4" s="174">
        <v>44254</v>
      </c>
    </row>
    <row r="5" spans="1:11" x14ac:dyDescent="0.35">
      <c r="A5" t="s">
        <v>69</v>
      </c>
      <c r="B5" s="174">
        <v>44254</v>
      </c>
      <c r="C5">
        <v>4</v>
      </c>
      <c r="D5" t="s">
        <v>412</v>
      </c>
      <c r="E5">
        <v>35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44254</v>
      </c>
      <c r="C6">
        <v>5</v>
      </c>
      <c r="D6" t="s">
        <v>409</v>
      </c>
      <c r="E6">
        <v>511777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44254</v>
      </c>
      <c r="C7">
        <v>5</v>
      </c>
      <c r="D7" t="s">
        <v>410</v>
      </c>
      <c r="E7">
        <v>500580</v>
      </c>
      <c r="F7" t="str">
        <f t="shared" si="0"/>
        <v>Residential-GRID</v>
      </c>
      <c r="G7">
        <f t="shared" si="1"/>
        <v>1</v>
      </c>
      <c r="I7" s="178" t="s">
        <v>413</v>
      </c>
      <c r="J7" s="177">
        <v>35</v>
      </c>
      <c r="K7" s="177">
        <v>65605</v>
      </c>
    </row>
    <row r="8" spans="1:11" x14ac:dyDescent="0.35">
      <c r="A8" t="s">
        <v>69</v>
      </c>
      <c r="B8" s="174">
        <v>44254</v>
      </c>
      <c r="C8">
        <v>5</v>
      </c>
      <c r="D8" t="s">
        <v>411</v>
      </c>
      <c r="E8">
        <v>76615</v>
      </c>
      <c r="F8" t="str">
        <f t="shared" si="0"/>
        <v>Low Income Residential-ESCO</v>
      </c>
      <c r="G8">
        <f t="shared" si="1"/>
        <v>1</v>
      </c>
      <c r="I8" s="178" t="s">
        <v>414</v>
      </c>
      <c r="J8" s="177">
        <v>1444</v>
      </c>
      <c r="K8" s="177">
        <v>500580</v>
      </c>
    </row>
    <row r="9" spans="1:11" x14ac:dyDescent="0.35">
      <c r="A9" t="s">
        <v>69</v>
      </c>
      <c r="B9" s="174">
        <v>44254</v>
      </c>
      <c r="C9">
        <v>5</v>
      </c>
      <c r="D9" t="s">
        <v>412</v>
      </c>
      <c r="E9">
        <v>65605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44254</v>
      </c>
      <c r="C10">
        <v>4</v>
      </c>
      <c r="D10" t="s">
        <v>409</v>
      </c>
      <c r="E10">
        <v>1194</v>
      </c>
      <c r="F10" t="str">
        <f t="shared" si="0"/>
        <v>Residential-ESCO</v>
      </c>
      <c r="G10">
        <f t="shared" si="1"/>
        <v>2</v>
      </c>
      <c r="I10" s="178" t="s">
        <v>413</v>
      </c>
      <c r="J10" s="177">
        <v>7</v>
      </c>
      <c r="K10" s="177">
        <v>26775</v>
      </c>
    </row>
    <row r="11" spans="1:11" x14ac:dyDescent="0.35">
      <c r="A11" t="s">
        <v>71</v>
      </c>
      <c r="B11" s="174">
        <v>44254</v>
      </c>
      <c r="C11">
        <v>4</v>
      </c>
      <c r="D11" t="s">
        <v>410</v>
      </c>
      <c r="E11">
        <v>164</v>
      </c>
      <c r="F11" t="str">
        <f t="shared" si="0"/>
        <v>Residential-GRID</v>
      </c>
      <c r="G11">
        <f t="shared" si="1"/>
        <v>2</v>
      </c>
      <c r="I11" s="178" t="s">
        <v>414</v>
      </c>
      <c r="J11" s="177">
        <v>164</v>
      </c>
      <c r="K11" s="177">
        <v>95469</v>
      </c>
    </row>
    <row r="12" spans="1:11" x14ac:dyDescent="0.35">
      <c r="A12" t="s">
        <v>71</v>
      </c>
      <c r="B12" s="174">
        <v>44254</v>
      </c>
      <c r="C12">
        <v>4</v>
      </c>
      <c r="D12" t="s">
        <v>411</v>
      </c>
      <c r="E12">
        <v>47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44254</v>
      </c>
      <c r="C13">
        <v>4</v>
      </c>
      <c r="D13" t="s">
        <v>412</v>
      </c>
      <c r="E13">
        <v>7</v>
      </c>
      <c r="F13" t="str">
        <f t="shared" si="0"/>
        <v>Low Income Residential-GRID</v>
      </c>
      <c r="G13">
        <f t="shared" si="1"/>
        <v>2</v>
      </c>
      <c r="I13" s="178" t="s">
        <v>413</v>
      </c>
      <c r="J13" s="177">
        <v>3</v>
      </c>
      <c r="K13" s="177">
        <v>5405</v>
      </c>
    </row>
    <row r="14" spans="1:11" x14ac:dyDescent="0.35">
      <c r="A14" t="s">
        <v>71</v>
      </c>
      <c r="B14" s="174">
        <v>44254</v>
      </c>
      <c r="C14">
        <v>5</v>
      </c>
      <c r="D14" t="s">
        <v>409</v>
      </c>
      <c r="E14">
        <v>100050</v>
      </c>
      <c r="F14" t="str">
        <f t="shared" si="0"/>
        <v>Residential-ESCO</v>
      </c>
      <c r="G14">
        <f t="shared" si="1"/>
        <v>2</v>
      </c>
      <c r="I14" s="178" t="s">
        <v>414</v>
      </c>
      <c r="J14" s="177">
        <v>78</v>
      </c>
      <c r="K14" s="177">
        <v>34012</v>
      </c>
    </row>
    <row r="15" spans="1:11" x14ac:dyDescent="0.35">
      <c r="A15" t="s">
        <v>71</v>
      </c>
      <c r="B15" s="174">
        <v>44254</v>
      </c>
      <c r="C15">
        <v>5</v>
      </c>
      <c r="D15" t="s">
        <v>410</v>
      </c>
      <c r="E15">
        <v>95469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44254</v>
      </c>
      <c r="C16">
        <v>5</v>
      </c>
      <c r="D16" t="s">
        <v>411</v>
      </c>
      <c r="E16">
        <v>33334</v>
      </c>
      <c r="F16" t="str">
        <f t="shared" si="0"/>
        <v>Low Income Residential-ESCO</v>
      </c>
      <c r="G16">
        <f t="shared" si="1"/>
        <v>2</v>
      </c>
      <c r="I16" s="178" t="s">
        <v>413</v>
      </c>
      <c r="J16" s="177"/>
      <c r="K16" s="177">
        <v>2382</v>
      </c>
    </row>
    <row r="17" spans="1:11" x14ac:dyDescent="0.35">
      <c r="A17" t="s">
        <v>71</v>
      </c>
      <c r="B17" s="174">
        <v>44254</v>
      </c>
      <c r="C17">
        <v>5</v>
      </c>
      <c r="D17" t="s">
        <v>412</v>
      </c>
      <c r="E17">
        <v>26775</v>
      </c>
      <c r="F17" t="str">
        <f t="shared" si="0"/>
        <v>Low Income Residential-GRID</v>
      </c>
      <c r="G17">
        <f t="shared" si="1"/>
        <v>2</v>
      </c>
      <c r="I17" s="178" t="s">
        <v>414</v>
      </c>
      <c r="J17" s="177">
        <v>27</v>
      </c>
      <c r="K17" s="177">
        <v>11130</v>
      </c>
    </row>
    <row r="18" spans="1:11" x14ac:dyDescent="0.35">
      <c r="A18" t="s">
        <v>65</v>
      </c>
      <c r="B18" s="174">
        <v>44254</v>
      </c>
      <c r="C18">
        <v>4</v>
      </c>
      <c r="D18" t="s">
        <v>409</v>
      </c>
      <c r="E18">
        <v>558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44254</v>
      </c>
      <c r="C19">
        <v>4</v>
      </c>
      <c r="D19" t="s">
        <v>410</v>
      </c>
      <c r="E19">
        <v>78</v>
      </c>
      <c r="F19" t="str">
        <f t="shared" si="0"/>
        <v>Residential-GRID</v>
      </c>
      <c r="G19">
        <f t="shared" si="1"/>
        <v>3</v>
      </c>
      <c r="I19" s="178" t="s">
        <v>413</v>
      </c>
      <c r="J19" s="177">
        <v>4</v>
      </c>
      <c r="K19" s="177">
        <v>18988</v>
      </c>
    </row>
    <row r="20" spans="1:11" x14ac:dyDescent="0.35">
      <c r="A20" t="s">
        <v>65</v>
      </c>
      <c r="B20" s="174">
        <v>44254</v>
      </c>
      <c r="C20">
        <v>4</v>
      </c>
      <c r="D20" t="s">
        <v>411</v>
      </c>
      <c r="E20">
        <v>12</v>
      </c>
      <c r="F20" t="str">
        <f t="shared" si="0"/>
        <v>Low Income Residential-ESCO</v>
      </c>
      <c r="G20">
        <f t="shared" si="1"/>
        <v>3</v>
      </c>
      <c r="I20" s="178" t="s">
        <v>414</v>
      </c>
      <c r="J20" s="177">
        <v>59</v>
      </c>
      <c r="K20" s="177">
        <v>50327</v>
      </c>
    </row>
    <row r="21" spans="1:11" x14ac:dyDescent="0.35">
      <c r="A21" t="s">
        <v>65</v>
      </c>
      <c r="B21" s="174">
        <v>44254</v>
      </c>
      <c r="C21">
        <v>4</v>
      </c>
      <c r="D21" t="s">
        <v>412</v>
      </c>
      <c r="E21">
        <v>3</v>
      </c>
      <c r="F21" t="str">
        <f t="shared" si="0"/>
        <v>Low Income Residential-GRID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44254</v>
      </c>
      <c r="C22">
        <v>5</v>
      </c>
      <c r="D22" t="s">
        <v>409</v>
      </c>
      <c r="E22">
        <v>33731</v>
      </c>
      <c r="F22" t="str">
        <f t="shared" si="0"/>
        <v>Residential-ESCO</v>
      </c>
      <c r="G22">
        <f t="shared" si="1"/>
        <v>3</v>
      </c>
      <c r="I22" s="178" t="s">
        <v>413</v>
      </c>
      <c r="J22" s="177">
        <v>2305.12</v>
      </c>
      <c r="K22" s="177">
        <v>3897669.3</v>
      </c>
    </row>
    <row r="23" spans="1:11" x14ac:dyDescent="0.35">
      <c r="A23" t="s">
        <v>65</v>
      </c>
      <c r="B23" s="174">
        <v>44254</v>
      </c>
      <c r="C23">
        <v>5</v>
      </c>
      <c r="D23" t="s">
        <v>410</v>
      </c>
      <c r="E23">
        <v>34012</v>
      </c>
      <c r="F23" t="str">
        <f t="shared" si="0"/>
        <v>Residential-GRID</v>
      </c>
      <c r="G23">
        <f t="shared" si="1"/>
        <v>3</v>
      </c>
      <c r="I23" s="178" t="s">
        <v>414</v>
      </c>
      <c r="J23" s="177">
        <v>35554.26</v>
      </c>
      <c r="K23" s="177">
        <v>17844260.120000001</v>
      </c>
    </row>
    <row r="24" spans="1:11" x14ac:dyDescent="0.35">
      <c r="A24" t="s">
        <v>65</v>
      </c>
      <c r="B24" s="174">
        <v>44254</v>
      </c>
      <c r="C24">
        <v>5</v>
      </c>
      <c r="D24" t="s">
        <v>411</v>
      </c>
      <c r="E24">
        <v>6025</v>
      </c>
      <c r="F24" t="str">
        <f t="shared" si="0"/>
        <v>Low Income Residential-ESCO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44254</v>
      </c>
      <c r="C25">
        <v>5</v>
      </c>
      <c r="D25" t="s">
        <v>412</v>
      </c>
      <c r="E25">
        <v>5405</v>
      </c>
      <c r="F25" t="str">
        <f t="shared" si="0"/>
        <v>Low Income Residential-GRID</v>
      </c>
      <c r="G25">
        <f t="shared" si="1"/>
        <v>3</v>
      </c>
      <c r="I25" s="178" t="s">
        <v>413</v>
      </c>
      <c r="J25" s="177">
        <v>698.54</v>
      </c>
      <c r="K25" s="177">
        <v>2508237.4900000002</v>
      </c>
    </row>
    <row r="26" spans="1:11" x14ac:dyDescent="0.35">
      <c r="A26" t="s">
        <v>50</v>
      </c>
      <c r="B26" s="174">
        <v>44254</v>
      </c>
      <c r="C26">
        <v>4</v>
      </c>
      <c r="D26" t="s">
        <v>409</v>
      </c>
      <c r="E26">
        <v>181</v>
      </c>
      <c r="F26" t="str">
        <f t="shared" si="0"/>
        <v>Residential-ESCO</v>
      </c>
      <c r="G26">
        <f t="shared" si="1"/>
        <v>4</v>
      </c>
      <c r="I26" s="178" t="s">
        <v>414</v>
      </c>
      <c r="J26" s="177">
        <v>15116.48</v>
      </c>
      <c r="K26" s="177">
        <v>9226575.0999999996</v>
      </c>
    </row>
    <row r="27" spans="1:11" x14ac:dyDescent="0.35">
      <c r="A27" t="s">
        <v>50</v>
      </c>
      <c r="B27" s="174">
        <v>44254</v>
      </c>
      <c r="C27">
        <v>4</v>
      </c>
      <c r="D27" t="s">
        <v>410</v>
      </c>
      <c r="E27">
        <v>27</v>
      </c>
      <c r="F27" t="str">
        <f t="shared" si="0"/>
        <v>Residential-GRID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44254</v>
      </c>
      <c r="C28">
        <v>4</v>
      </c>
      <c r="D28" t="s">
        <v>411</v>
      </c>
      <c r="E28">
        <v>2</v>
      </c>
      <c r="F28" t="str">
        <f t="shared" si="0"/>
        <v>Low Income Residential-ESCO</v>
      </c>
      <c r="G28">
        <f t="shared" si="1"/>
        <v>4</v>
      </c>
      <c r="I28" s="178" t="s">
        <v>413</v>
      </c>
      <c r="J28" s="177">
        <v>9901.64</v>
      </c>
      <c r="K28" s="177">
        <v>33371092.370000001</v>
      </c>
    </row>
    <row r="29" spans="1:11" x14ac:dyDescent="0.35">
      <c r="A29" t="s">
        <v>50</v>
      </c>
      <c r="B29" s="174">
        <v>44254</v>
      </c>
      <c r="C29">
        <v>5</v>
      </c>
      <c r="D29" t="s">
        <v>409</v>
      </c>
      <c r="E29">
        <v>11546</v>
      </c>
      <c r="F29" t="str">
        <f t="shared" si="0"/>
        <v>Residential-ESCO</v>
      </c>
      <c r="G29">
        <f t="shared" si="1"/>
        <v>4</v>
      </c>
      <c r="I29" s="178" t="s">
        <v>414</v>
      </c>
      <c r="J29" s="177">
        <v>89367.78</v>
      </c>
      <c r="K29" s="177">
        <v>81755323.989999995</v>
      </c>
    </row>
    <row r="30" spans="1:11" x14ac:dyDescent="0.35">
      <c r="A30" t="s">
        <v>50</v>
      </c>
      <c r="B30" s="174">
        <v>44254</v>
      </c>
      <c r="C30">
        <v>5</v>
      </c>
      <c r="D30" t="s">
        <v>410</v>
      </c>
      <c r="E30">
        <v>11130</v>
      </c>
      <c r="F30" t="str">
        <f t="shared" si="0"/>
        <v>Residential-GRID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44254</v>
      </c>
      <c r="C31">
        <v>5</v>
      </c>
      <c r="D31" t="s">
        <v>411</v>
      </c>
      <c r="E31">
        <v>2535</v>
      </c>
      <c r="F31" t="str">
        <f t="shared" si="0"/>
        <v>Low Income Residential-ESCO</v>
      </c>
      <c r="G31">
        <f t="shared" si="1"/>
        <v>4</v>
      </c>
      <c r="I31" s="178" t="s">
        <v>413</v>
      </c>
      <c r="J31" s="177">
        <v>12905.3</v>
      </c>
      <c r="K31" s="177">
        <v>39776999.159999996</v>
      </c>
    </row>
    <row r="32" spans="1:11" x14ac:dyDescent="0.35">
      <c r="A32" t="s">
        <v>50</v>
      </c>
      <c r="B32" s="174">
        <v>44254</v>
      </c>
      <c r="C32">
        <v>5</v>
      </c>
      <c r="D32" t="s">
        <v>412</v>
      </c>
      <c r="E32">
        <v>2382</v>
      </c>
      <c r="F32" t="str">
        <f t="shared" si="0"/>
        <v>Low Income Residential-GRID</v>
      </c>
      <c r="G32">
        <f t="shared" si="1"/>
        <v>4</v>
      </c>
      <c r="I32" s="178" t="s">
        <v>414</v>
      </c>
      <c r="J32" s="177">
        <v>140038.51999999999</v>
      </c>
      <c r="K32" s="177">
        <v>108826159.20999999</v>
      </c>
    </row>
    <row r="33" spans="1:11" x14ac:dyDescent="0.35">
      <c r="A33" t="s">
        <v>59</v>
      </c>
      <c r="B33" s="174">
        <v>44254</v>
      </c>
      <c r="C33">
        <v>4</v>
      </c>
      <c r="D33" t="s">
        <v>409</v>
      </c>
      <c r="E33">
        <v>455</v>
      </c>
      <c r="F33" t="str">
        <f t="shared" si="0"/>
        <v>Residential-ESCO</v>
      </c>
      <c r="G33">
        <f t="shared" si="1"/>
        <v>5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44254</v>
      </c>
      <c r="C34">
        <v>4</v>
      </c>
      <c r="D34" t="s">
        <v>410</v>
      </c>
      <c r="E34">
        <v>59</v>
      </c>
      <c r="F34" t="str">
        <f t="shared" si="0"/>
        <v>Residential-GRID</v>
      </c>
      <c r="G34">
        <f t="shared" si="1"/>
        <v>5</v>
      </c>
      <c r="I34" s="178" t="s">
        <v>413</v>
      </c>
      <c r="J34" s="177">
        <v>8848</v>
      </c>
      <c r="K34" s="177">
        <v>7099746.4500000002</v>
      </c>
    </row>
    <row r="35" spans="1:11" x14ac:dyDescent="0.35">
      <c r="A35" t="s">
        <v>59</v>
      </c>
      <c r="B35" s="174">
        <v>44254</v>
      </c>
      <c r="C35">
        <v>4</v>
      </c>
      <c r="D35" t="s">
        <v>411</v>
      </c>
      <c r="E35">
        <v>33</v>
      </c>
      <c r="F35" t="str">
        <f t="shared" si="0"/>
        <v>Low Income Residential-ESCO</v>
      </c>
      <c r="G35">
        <f t="shared" si="1"/>
        <v>5</v>
      </c>
      <c r="I35" s="178" t="s">
        <v>414</v>
      </c>
      <c r="J35" s="177">
        <v>299286.2</v>
      </c>
      <c r="K35" s="177">
        <v>76623169.010000005</v>
      </c>
    </row>
    <row r="36" spans="1:11" x14ac:dyDescent="0.35">
      <c r="A36" t="s">
        <v>59</v>
      </c>
      <c r="B36" s="174">
        <v>44254</v>
      </c>
      <c r="C36">
        <v>4</v>
      </c>
      <c r="D36" t="s">
        <v>412</v>
      </c>
      <c r="E36">
        <v>4</v>
      </c>
      <c r="F36" t="str">
        <f t="shared" si="0"/>
        <v>Low Income Residential-GRID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44254</v>
      </c>
      <c r="C37">
        <v>5</v>
      </c>
      <c r="D37" t="s">
        <v>409</v>
      </c>
      <c r="E37">
        <v>54773</v>
      </c>
      <c r="F37" t="str">
        <f t="shared" si="0"/>
        <v>Residential-ESCO</v>
      </c>
      <c r="G37">
        <f t="shared" si="1"/>
        <v>5</v>
      </c>
      <c r="I37" s="178" t="s">
        <v>413</v>
      </c>
      <c r="J37" s="177">
        <v>2</v>
      </c>
      <c r="K37" s="177">
        <v>4314</v>
      </c>
    </row>
    <row r="38" spans="1:11" x14ac:dyDescent="0.35">
      <c r="A38" t="s">
        <v>59</v>
      </c>
      <c r="B38" s="174">
        <v>44254</v>
      </c>
      <c r="C38">
        <v>5</v>
      </c>
      <c r="D38" t="s">
        <v>410</v>
      </c>
      <c r="E38">
        <v>50327</v>
      </c>
      <c r="F38" t="str">
        <f t="shared" si="0"/>
        <v>Residential-GRID</v>
      </c>
      <c r="G38">
        <f t="shared" si="1"/>
        <v>5</v>
      </c>
      <c r="I38" s="178" t="s">
        <v>414</v>
      </c>
      <c r="J38" s="177"/>
      <c r="K38" s="177">
        <v>507</v>
      </c>
    </row>
    <row r="39" spans="1:11" x14ac:dyDescent="0.35">
      <c r="A39" t="s">
        <v>59</v>
      </c>
      <c r="B39" s="174">
        <v>44254</v>
      </c>
      <c r="C39">
        <v>5</v>
      </c>
      <c r="D39" t="s">
        <v>411</v>
      </c>
      <c r="E39">
        <v>24774</v>
      </c>
      <c r="F39" t="str">
        <f t="shared" si="0"/>
        <v>Low Income Residential-ESCO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59</v>
      </c>
      <c r="B40" s="174">
        <v>44254</v>
      </c>
      <c r="C40">
        <v>5</v>
      </c>
      <c r="D40" t="s">
        <v>412</v>
      </c>
      <c r="E40">
        <v>18988</v>
      </c>
      <c r="F40" t="str">
        <f t="shared" si="0"/>
        <v>Low Income Residential-GRID</v>
      </c>
      <c r="G40">
        <f t="shared" si="1"/>
        <v>5</v>
      </c>
      <c r="I40" s="178" t="s">
        <v>413</v>
      </c>
      <c r="J40" s="177"/>
      <c r="K40" s="177">
        <v>1609</v>
      </c>
    </row>
    <row r="41" spans="1:11" x14ac:dyDescent="0.35">
      <c r="A41" t="s">
        <v>60</v>
      </c>
      <c r="B41" s="174">
        <v>44254</v>
      </c>
      <c r="C41">
        <v>4</v>
      </c>
      <c r="D41" t="s">
        <v>409</v>
      </c>
      <c r="E41">
        <v>260785.44</v>
      </c>
      <c r="F41" t="str">
        <f t="shared" si="0"/>
        <v>Residential-ESCO</v>
      </c>
      <c r="G41">
        <f t="shared" si="1"/>
        <v>6</v>
      </c>
      <c r="I41" s="178" t="s">
        <v>414</v>
      </c>
      <c r="J41" s="177">
        <v>5</v>
      </c>
      <c r="K41" s="177">
        <v>5641</v>
      </c>
    </row>
    <row r="42" spans="1:11" x14ac:dyDescent="0.35">
      <c r="A42" t="s">
        <v>60</v>
      </c>
      <c r="B42" s="174">
        <v>44254</v>
      </c>
      <c r="C42">
        <v>4</v>
      </c>
      <c r="D42" t="s">
        <v>410</v>
      </c>
      <c r="E42">
        <v>35554.26</v>
      </c>
      <c r="F42" t="str">
        <f t="shared" si="0"/>
        <v>Residential-GRID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44254</v>
      </c>
      <c r="C43">
        <v>4</v>
      </c>
      <c r="D43" t="s">
        <v>411</v>
      </c>
      <c r="E43">
        <v>10204.98</v>
      </c>
      <c r="F43" t="str">
        <f t="shared" si="0"/>
        <v>Low Income Residential-ESCO</v>
      </c>
      <c r="G43">
        <f t="shared" si="1"/>
        <v>6</v>
      </c>
      <c r="I43" s="178" t="s">
        <v>413</v>
      </c>
      <c r="J43" s="177">
        <v>5343.3</v>
      </c>
      <c r="K43" s="177">
        <v>5967843.9900000002</v>
      </c>
    </row>
    <row r="44" spans="1:11" x14ac:dyDescent="0.35">
      <c r="A44" t="s">
        <v>60</v>
      </c>
      <c r="B44" s="174">
        <v>44254</v>
      </c>
      <c r="C44">
        <v>4</v>
      </c>
      <c r="D44" t="s">
        <v>412</v>
      </c>
      <c r="E44">
        <v>2305.12</v>
      </c>
      <c r="F44" t="str">
        <f t="shared" si="0"/>
        <v>Low Income Residential-GRID</v>
      </c>
      <c r="G44">
        <f t="shared" si="1"/>
        <v>6</v>
      </c>
      <c r="I44" s="178" t="s">
        <v>414</v>
      </c>
      <c r="J44" s="177">
        <v>188137.88</v>
      </c>
      <c r="K44" s="177">
        <v>56913864.350000001</v>
      </c>
    </row>
    <row r="45" spans="1:11" x14ac:dyDescent="0.35">
      <c r="A45" t="s">
        <v>60</v>
      </c>
      <c r="B45" s="174">
        <v>44254</v>
      </c>
      <c r="C45">
        <v>5</v>
      </c>
      <c r="D45" t="s">
        <v>409</v>
      </c>
      <c r="E45">
        <v>18909686.48</v>
      </c>
      <c r="F45" t="str">
        <f t="shared" si="0"/>
        <v>Residential-ESCO</v>
      </c>
      <c r="G45">
        <f t="shared" si="1"/>
        <v>6</v>
      </c>
    </row>
    <row r="46" spans="1:11" x14ac:dyDescent="0.35">
      <c r="A46" t="s">
        <v>60</v>
      </c>
      <c r="B46" s="174">
        <v>44254</v>
      </c>
      <c r="C46">
        <v>5</v>
      </c>
      <c r="D46" t="s">
        <v>410</v>
      </c>
      <c r="E46">
        <v>17844260.120000001</v>
      </c>
      <c r="F46" t="str">
        <f t="shared" si="0"/>
        <v>Residential-GRID</v>
      </c>
      <c r="G46">
        <f t="shared" si="1"/>
        <v>6</v>
      </c>
    </row>
    <row r="47" spans="1:11" x14ac:dyDescent="0.35">
      <c r="A47" t="s">
        <v>60</v>
      </c>
      <c r="B47" s="174">
        <v>44254</v>
      </c>
      <c r="C47">
        <v>5</v>
      </c>
      <c r="D47" t="s">
        <v>411</v>
      </c>
      <c r="E47">
        <v>4536991.08</v>
      </c>
      <c r="F47" t="str">
        <f t="shared" si="0"/>
        <v>Low Income Residential-ESCO</v>
      </c>
      <c r="G47">
        <f t="shared" si="1"/>
        <v>6</v>
      </c>
    </row>
    <row r="48" spans="1:11" x14ac:dyDescent="0.35">
      <c r="A48" t="s">
        <v>60</v>
      </c>
      <c r="B48" s="174">
        <v>44254</v>
      </c>
      <c r="C48">
        <v>5</v>
      </c>
      <c r="D48" t="s">
        <v>412</v>
      </c>
      <c r="E48">
        <v>3897669.3</v>
      </c>
      <c r="F48" t="str">
        <f t="shared" si="0"/>
        <v>Low Income Residential-GRID</v>
      </c>
      <c r="G48">
        <f t="shared" si="1"/>
        <v>6</v>
      </c>
    </row>
    <row r="49" spans="1:7" x14ac:dyDescent="0.35">
      <c r="A49" t="s">
        <v>61</v>
      </c>
      <c r="B49" s="174">
        <v>44254</v>
      </c>
      <c r="C49">
        <v>4</v>
      </c>
      <c r="D49" t="s">
        <v>409</v>
      </c>
      <c r="E49">
        <v>115352.91</v>
      </c>
      <c r="F49" t="str">
        <f t="shared" si="0"/>
        <v>Residential-ESCO</v>
      </c>
      <c r="G49">
        <f t="shared" si="1"/>
        <v>7</v>
      </c>
    </row>
    <row r="50" spans="1:7" x14ac:dyDescent="0.35">
      <c r="A50" t="s">
        <v>61</v>
      </c>
      <c r="B50" s="174">
        <v>44254</v>
      </c>
      <c r="C50">
        <v>4</v>
      </c>
      <c r="D50" t="s">
        <v>410</v>
      </c>
      <c r="E50">
        <v>15116.48</v>
      </c>
      <c r="F50" t="str">
        <f t="shared" si="0"/>
        <v>Residential-GRID</v>
      </c>
      <c r="G50">
        <f t="shared" si="1"/>
        <v>7</v>
      </c>
    </row>
    <row r="51" spans="1:7" x14ac:dyDescent="0.35">
      <c r="A51" t="s">
        <v>61</v>
      </c>
      <c r="B51" s="174">
        <v>44254</v>
      </c>
      <c r="C51">
        <v>4</v>
      </c>
      <c r="D51" t="s">
        <v>411</v>
      </c>
      <c r="E51">
        <v>14792.28</v>
      </c>
      <c r="F51" t="str">
        <f t="shared" si="0"/>
        <v>Low Income Residential-ESCO</v>
      </c>
      <c r="G51">
        <f t="shared" si="1"/>
        <v>7</v>
      </c>
    </row>
    <row r="52" spans="1:7" x14ac:dyDescent="0.35">
      <c r="A52" t="s">
        <v>61</v>
      </c>
      <c r="B52" s="174">
        <v>44254</v>
      </c>
      <c r="C52">
        <v>4</v>
      </c>
      <c r="D52" t="s">
        <v>412</v>
      </c>
      <c r="E52">
        <v>698.54</v>
      </c>
      <c r="F52" t="str">
        <f t="shared" si="0"/>
        <v>Low Income Residential-GRID</v>
      </c>
      <c r="G52">
        <f t="shared" si="1"/>
        <v>7</v>
      </c>
    </row>
    <row r="53" spans="1:7" x14ac:dyDescent="0.35">
      <c r="A53" t="s">
        <v>61</v>
      </c>
      <c r="B53" s="174">
        <v>44254</v>
      </c>
      <c r="C53">
        <v>5</v>
      </c>
      <c r="D53" t="s">
        <v>409</v>
      </c>
      <c r="E53">
        <v>10420643.880000001</v>
      </c>
      <c r="F53" t="str">
        <f t="shared" si="0"/>
        <v>Residential-ESCO</v>
      </c>
      <c r="G53">
        <f t="shared" si="1"/>
        <v>7</v>
      </c>
    </row>
    <row r="54" spans="1:7" x14ac:dyDescent="0.35">
      <c r="A54" t="s">
        <v>61</v>
      </c>
      <c r="B54" s="174">
        <v>44254</v>
      </c>
      <c r="C54">
        <v>5</v>
      </c>
      <c r="D54" t="s">
        <v>410</v>
      </c>
      <c r="E54">
        <v>9226575.0999999996</v>
      </c>
      <c r="F54" t="str">
        <f t="shared" si="0"/>
        <v>Residential-GRID</v>
      </c>
      <c r="G54">
        <f t="shared" si="1"/>
        <v>7</v>
      </c>
    </row>
    <row r="55" spans="1:7" x14ac:dyDescent="0.35">
      <c r="A55" t="s">
        <v>61</v>
      </c>
      <c r="B55" s="174">
        <v>44254</v>
      </c>
      <c r="C55">
        <v>5</v>
      </c>
      <c r="D55" t="s">
        <v>411</v>
      </c>
      <c r="E55">
        <v>3091587.65</v>
      </c>
      <c r="F55" t="str">
        <f t="shared" si="0"/>
        <v>Low Income Residential-ESCO</v>
      </c>
      <c r="G55">
        <f t="shared" si="1"/>
        <v>7</v>
      </c>
    </row>
    <row r="56" spans="1:7" x14ac:dyDescent="0.35">
      <c r="A56" t="s">
        <v>61</v>
      </c>
      <c r="B56" s="174">
        <v>44254</v>
      </c>
      <c r="C56">
        <v>5</v>
      </c>
      <c r="D56" t="s">
        <v>412</v>
      </c>
      <c r="E56">
        <v>2508237.4900000002</v>
      </c>
      <c r="F56" t="str">
        <f t="shared" si="0"/>
        <v>Low Income Residential-GRID</v>
      </c>
      <c r="G56">
        <f t="shared" si="1"/>
        <v>7</v>
      </c>
    </row>
    <row r="57" spans="1:7" x14ac:dyDescent="0.35">
      <c r="A57" t="s">
        <v>62</v>
      </c>
      <c r="B57" s="174">
        <v>44254</v>
      </c>
      <c r="C57">
        <v>4</v>
      </c>
      <c r="D57" t="s">
        <v>409</v>
      </c>
      <c r="E57">
        <v>684005.3</v>
      </c>
      <c r="F57" t="str">
        <f t="shared" si="0"/>
        <v>Residential-ESCO</v>
      </c>
      <c r="G57">
        <f t="shared" si="1"/>
        <v>8</v>
      </c>
    </row>
    <row r="58" spans="1:7" x14ac:dyDescent="0.35">
      <c r="A58" t="s">
        <v>62</v>
      </c>
      <c r="B58" s="174">
        <v>44254</v>
      </c>
      <c r="C58">
        <v>4</v>
      </c>
      <c r="D58" t="s">
        <v>410</v>
      </c>
      <c r="E58">
        <v>89367.78</v>
      </c>
      <c r="F58" t="str">
        <f t="shared" si="0"/>
        <v>Residential-GRID</v>
      </c>
      <c r="G58">
        <f t="shared" si="1"/>
        <v>8</v>
      </c>
    </row>
    <row r="59" spans="1:7" x14ac:dyDescent="0.35">
      <c r="A59" t="s">
        <v>62</v>
      </c>
      <c r="B59" s="174">
        <v>44254</v>
      </c>
      <c r="C59">
        <v>4</v>
      </c>
      <c r="D59" t="s">
        <v>411</v>
      </c>
      <c r="E59">
        <v>61650.83</v>
      </c>
      <c r="F59" t="str">
        <f t="shared" si="0"/>
        <v>Low Income Residential-ESCO</v>
      </c>
      <c r="G59">
        <f t="shared" si="1"/>
        <v>8</v>
      </c>
    </row>
    <row r="60" spans="1:7" x14ac:dyDescent="0.35">
      <c r="A60" t="s">
        <v>62</v>
      </c>
      <c r="B60" s="174">
        <v>44254</v>
      </c>
      <c r="C60">
        <v>4</v>
      </c>
      <c r="D60" t="s">
        <v>412</v>
      </c>
      <c r="E60">
        <v>9901.64</v>
      </c>
      <c r="F60" t="str">
        <f t="shared" si="0"/>
        <v>Low Income Residential-GRID</v>
      </c>
      <c r="G60">
        <f t="shared" si="1"/>
        <v>8</v>
      </c>
    </row>
    <row r="61" spans="1:7" x14ac:dyDescent="0.35">
      <c r="A61" t="s">
        <v>62</v>
      </c>
      <c r="B61" s="174">
        <v>44254</v>
      </c>
      <c r="C61">
        <v>5</v>
      </c>
      <c r="D61" t="s">
        <v>409</v>
      </c>
      <c r="E61">
        <v>105622296.39</v>
      </c>
      <c r="F61" t="str">
        <f t="shared" si="0"/>
        <v>Residential-ESCO</v>
      </c>
      <c r="G61">
        <f t="shared" si="1"/>
        <v>8</v>
      </c>
    </row>
    <row r="62" spans="1:7" x14ac:dyDescent="0.35">
      <c r="A62" t="s">
        <v>62</v>
      </c>
      <c r="B62" s="174">
        <v>44254</v>
      </c>
      <c r="C62">
        <v>5</v>
      </c>
      <c r="D62" t="s">
        <v>410</v>
      </c>
      <c r="E62">
        <v>81755323.989999995</v>
      </c>
      <c r="F62" t="str">
        <f t="shared" si="0"/>
        <v>Residential-GRID</v>
      </c>
      <c r="G62">
        <f t="shared" si="1"/>
        <v>8</v>
      </c>
    </row>
    <row r="63" spans="1:7" x14ac:dyDescent="0.35">
      <c r="A63" t="s">
        <v>62</v>
      </c>
      <c r="B63" s="174">
        <v>44254</v>
      </c>
      <c r="C63">
        <v>5</v>
      </c>
      <c r="D63" t="s">
        <v>411</v>
      </c>
      <c r="E63">
        <v>54265325.32</v>
      </c>
      <c r="F63" t="str">
        <f t="shared" si="0"/>
        <v>Low Income Residential-ESCO</v>
      </c>
      <c r="G63">
        <f t="shared" si="1"/>
        <v>8</v>
      </c>
    </row>
    <row r="64" spans="1:7" x14ac:dyDescent="0.35">
      <c r="A64" t="s">
        <v>62</v>
      </c>
      <c r="B64" s="174">
        <v>44254</v>
      </c>
      <c r="C64">
        <v>5</v>
      </c>
      <c r="D64" t="s">
        <v>412</v>
      </c>
      <c r="E64">
        <v>33371092.370000001</v>
      </c>
      <c r="F64" t="str">
        <f t="shared" si="0"/>
        <v>Low Income Residential-GRID</v>
      </c>
      <c r="G64">
        <f t="shared" si="1"/>
        <v>8</v>
      </c>
    </row>
    <row r="65" spans="1:7" x14ac:dyDescent="0.35">
      <c r="A65" t="s">
        <v>68</v>
      </c>
      <c r="B65" s="174">
        <v>44254</v>
      </c>
      <c r="C65">
        <v>4</v>
      </c>
      <c r="D65" t="s">
        <v>409</v>
      </c>
      <c r="E65">
        <v>1060143.6499999999</v>
      </c>
      <c r="F65" t="str">
        <f t="shared" si="0"/>
        <v>Residential-ESCO</v>
      </c>
      <c r="G65">
        <f t="shared" si="1"/>
        <v>9</v>
      </c>
    </row>
    <row r="66" spans="1:7" x14ac:dyDescent="0.35">
      <c r="A66" t="s">
        <v>68</v>
      </c>
      <c r="B66" s="174">
        <v>44254</v>
      </c>
      <c r="C66">
        <v>4</v>
      </c>
      <c r="D66" t="s">
        <v>410</v>
      </c>
      <c r="E66">
        <v>140038.51999999999</v>
      </c>
      <c r="F66" t="str">
        <f t="shared" ref="F66:F102" si="2">TRIM(MID(D66,3,50))</f>
        <v>Residential-GRID</v>
      </c>
      <c r="G66">
        <f t="shared" ref="G66:G102" si="3">VALUE(TRIM(MID(A66,6,2)))</f>
        <v>9</v>
      </c>
    </row>
    <row r="67" spans="1:7" x14ac:dyDescent="0.35">
      <c r="A67" t="s">
        <v>68</v>
      </c>
      <c r="B67" s="174">
        <v>44254</v>
      </c>
      <c r="C67">
        <v>4</v>
      </c>
      <c r="D67" t="s">
        <v>411</v>
      </c>
      <c r="E67">
        <v>86648.09</v>
      </c>
      <c r="F67" t="str">
        <f t="shared" si="2"/>
        <v>Low Income Residential-ESCO</v>
      </c>
      <c r="G67">
        <f t="shared" si="3"/>
        <v>9</v>
      </c>
    </row>
    <row r="68" spans="1:7" x14ac:dyDescent="0.35">
      <c r="A68" t="s">
        <v>68</v>
      </c>
      <c r="B68" s="174">
        <v>44254</v>
      </c>
      <c r="C68">
        <v>4</v>
      </c>
      <c r="D68" t="s">
        <v>412</v>
      </c>
      <c r="E68">
        <v>12905.3</v>
      </c>
      <c r="F68" t="str">
        <f t="shared" si="2"/>
        <v>Low Income Residential-GRID</v>
      </c>
      <c r="G68">
        <f t="shared" si="3"/>
        <v>9</v>
      </c>
    </row>
    <row r="69" spans="1:7" x14ac:dyDescent="0.35">
      <c r="A69" t="s">
        <v>68</v>
      </c>
      <c r="B69" s="174">
        <v>44254</v>
      </c>
      <c r="C69">
        <v>5</v>
      </c>
      <c r="D69" t="s">
        <v>409</v>
      </c>
      <c r="E69">
        <v>134952626.75</v>
      </c>
      <c r="F69" t="str">
        <f t="shared" si="2"/>
        <v>Residential-ESCO</v>
      </c>
      <c r="G69">
        <f t="shared" si="3"/>
        <v>9</v>
      </c>
    </row>
    <row r="70" spans="1:7" x14ac:dyDescent="0.35">
      <c r="A70" t="s">
        <v>68</v>
      </c>
      <c r="B70" s="174">
        <v>44254</v>
      </c>
      <c r="C70">
        <v>5</v>
      </c>
      <c r="D70" t="s">
        <v>410</v>
      </c>
      <c r="E70">
        <v>108826159.20999999</v>
      </c>
      <c r="F70" t="str">
        <f t="shared" si="2"/>
        <v>Residential-GRID</v>
      </c>
      <c r="G70">
        <f t="shared" si="3"/>
        <v>9</v>
      </c>
    </row>
    <row r="71" spans="1:7" x14ac:dyDescent="0.35">
      <c r="A71" t="s">
        <v>68</v>
      </c>
      <c r="B71" s="174">
        <v>44254</v>
      </c>
      <c r="C71">
        <v>5</v>
      </c>
      <c r="D71" t="s">
        <v>411</v>
      </c>
      <c r="E71">
        <v>61893904.049999997</v>
      </c>
      <c r="F71" t="str">
        <f t="shared" si="2"/>
        <v>Low Income Residential-ESCO</v>
      </c>
      <c r="G71">
        <f t="shared" si="3"/>
        <v>9</v>
      </c>
    </row>
    <row r="72" spans="1:7" x14ac:dyDescent="0.35">
      <c r="A72" t="s">
        <v>68</v>
      </c>
      <c r="B72" s="174">
        <v>44254</v>
      </c>
      <c r="C72">
        <v>5</v>
      </c>
      <c r="D72" t="s">
        <v>412</v>
      </c>
      <c r="E72">
        <v>39776999.159999996</v>
      </c>
      <c r="F72" t="str">
        <f t="shared" si="2"/>
        <v>Low Income Residential-GRID</v>
      </c>
      <c r="G72">
        <f t="shared" si="3"/>
        <v>9</v>
      </c>
    </row>
    <row r="73" spans="1:7" x14ac:dyDescent="0.35">
      <c r="A73" t="s">
        <v>72</v>
      </c>
      <c r="B73" s="174">
        <v>44254</v>
      </c>
      <c r="C73">
        <v>4</v>
      </c>
      <c r="D73" t="s">
        <v>409</v>
      </c>
      <c r="E73">
        <v>2147684.2400000002</v>
      </c>
      <c r="F73" t="str">
        <f t="shared" si="2"/>
        <v>Residential-ESCO</v>
      </c>
      <c r="G73">
        <f t="shared" si="3"/>
        <v>13</v>
      </c>
    </row>
    <row r="74" spans="1:7" x14ac:dyDescent="0.35">
      <c r="A74" t="s">
        <v>72</v>
      </c>
      <c r="B74" s="174">
        <v>44254</v>
      </c>
      <c r="C74">
        <v>4</v>
      </c>
      <c r="D74" t="s">
        <v>410</v>
      </c>
      <c r="E74">
        <v>299286.2</v>
      </c>
      <c r="F74" t="str">
        <f t="shared" si="2"/>
        <v>Residential-GRID</v>
      </c>
      <c r="G74">
        <f t="shared" si="3"/>
        <v>13</v>
      </c>
    </row>
    <row r="75" spans="1:7" x14ac:dyDescent="0.35">
      <c r="A75" t="s">
        <v>72</v>
      </c>
      <c r="B75" s="174">
        <v>44254</v>
      </c>
      <c r="C75">
        <v>4</v>
      </c>
      <c r="D75" t="s">
        <v>411</v>
      </c>
      <c r="E75">
        <v>28932.62</v>
      </c>
      <c r="F75" t="str">
        <f t="shared" si="2"/>
        <v>Low Income Residential-ESCO</v>
      </c>
      <c r="G75">
        <f t="shared" si="3"/>
        <v>13</v>
      </c>
    </row>
    <row r="76" spans="1:7" x14ac:dyDescent="0.35">
      <c r="A76" t="s">
        <v>72</v>
      </c>
      <c r="B76" s="174">
        <v>44254</v>
      </c>
      <c r="C76">
        <v>4</v>
      </c>
      <c r="D76" t="s">
        <v>412</v>
      </c>
      <c r="E76">
        <v>8848</v>
      </c>
      <c r="F76" t="str">
        <f t="shared" si="2"/>
        <v>Low Income Residential-GRID</v>
      </c>
      <c r="G76">
        <f t="shared" si="3"/>
        <v>13</v>
      </c>
    </row>
    <row r="77" spans="1:7" x14ac:dyDescent="0.35">
      <c r="A77" t="s">
        <v>72</v>
      </c>
      <c r="B77" s="174">
        <v>44254</v>
      </c>
      <c r="C77">
        <v>5</v>
      </c>
      <c r="D77" t="s">
        <v>409</v>
      </c>
      <c r="E77">
        <v>82995793.010000005</v>
      </c>
      <c r="F77" t="str">
        <f t="shared" si="2"/>
        <v>Residential-ESCO</v>
      </c>
      <c r="G77">
        <f t="shared" si="3"/>
        <v>13</v>
      </c>
    </row>
    <row r="78" spans="1:7" x14ac:dyDescent="0.35">
      <c r="A78" t="s">
        <v>72</v>
      </c>
      <c r="B78" s="174">
        <v>44254</v>
      </c>
      <c r="C78">
        <v>5</v>
      </c>
      <c r="D78" t="s">
        <v>410</v>
      </c>
      <c r="E78">
        <v>76623169.010000005</v>
      </c>
      <c r="F78" t="str">
        <f t="shared" si="2"/>
        <v>Residential-GRID</v>
      </c>
      <c r="G78">
        <f t="shared" si="3"/>
        <v>13</v>
      </c>
    </row>
    <row r="79" spans="1:7" x14ac:dyDescent="0.35">
      <c r="A79" t="s">
        <v>72</v>
      </c>
      <c r="B79" s="174">
        <v>44254</v>
      </c>
      <c r="C79">
        <v>5</v>
      </c>
      <c r="D79" t="s">
        <v>411</v>
      </c>
      <c r="E79">
        <v>8073733.25</v>
      </c>
      <c r="F79" t="str">
        <f t="shared" si="2"/>
        <v>Low Income Residential-ESCO</v>
      </c>
      <c r="G79">
        <f t="shared" si="3"/>
        <v>13</v>
      </c>
    </row>
    <row r="80" spans="1:7" x14ac:dyDescent="0.35">
      <c r="A80" t="s">
        <v>72</v>
      </c>
      <c r="B80" s="174">
        <v>44254</v>
      </c>
      <c r="C80">
        <v>5</v>
      </c>
      <c r="D80" t="s">
        <v>412</v>
      </c>
      <c r="E80">
        <v>7099746.4500000002</v>
      </c>
      <c r="F80" t="str">
        <f t="shared" si="2"/>
        <v>Low Income Residential-GRID</v>
      </c>
      <c r="G80">
        <f t="shared" si="3"/>
        <v>13</v>
      </c>
    </row>
    <row r="81" spans="1:7" x14ac:dyDescent="0.35">
      <c r="A81" t="s">
        <v>79</v>
      </c>
      <c r="B81" s="174">
        <v>44254</v>
      </c>
      <c r="C81">
        <v>4</v>
      </c>
      <c r="D81" t="s">
        <v>409</v>
      </c>
      <c r="E81">
        <v>1</v>
      </c>
      <c r="F81" t="str">
        <f t="shared" si="2"/>
        <v>Residential-ESCO</v>
      </c>
      <c r="G81">
        <f t="shared" si="3"/>
        <v>17</v>
      </c>
    </row>
    <row r="82" spans="1:7" x14ac:dyDescent="0.35">
      <c r="A82" t="s">
        <v>79</v>
      </c>
      <c r="B82" s="174">
        <v>44254</v>
      </c>
      <c r="C82">
        <v>4</v>
      </c>
      <c r="D82" t="s">
        <v>411</v>
      </c>
      <c r="E82">
        <v>12</v>
      </c>
      <c r="F82" t="str">
        <f t="shared" si="2"/>
        <v>Low Income Residential-ESCO</v>
      </c>
      <c r="G82">
        <f t="shared" si="3"/>
        <v>17</v>
      </c>
    </row>
    <row r="83" spans="1:7" x14ac:dyDescent="0.35">
      <c r="A83" t="s">
        <v>79</v>
      </c>
      <c r="B83" s="174">
        <v>44254</v>
      </c>
      <c r="C83">
        <v>4</v>
      </c>
      <c r="D83" t="s">
        <v>412</v>
      </c>
      <c r="E83">
        <v>2</v>
      </c>
      <c r="F83" t="str">
        <f t="shared" si="2"/>
        <v>Low Income Residential-GRID</v>
      </c>
      <c r="G83">
        <f t="shared" si="3"/>
        <v>17</v>
      </c>
    </row>
    <row r="84" spans="1:7" x14ac:dyDescent="0.35">
      <c r="A84" t="s">
        <v>79</v>
      </c>
      <c r="B84" s="174">
        <v>44254</v>
      </c>
      <c r="C84">
        <v>5</v>
      </c>
      <c r="D84" t="s">
        <v>409</v>
      </c>
      <c r="E84">
        <v>410</v>
      </c>
      <c r="F84" t="str">
        <f t="shared" si="2"/>
        <v>Residential-ESCO</v>
      </c>
      <c r="G84">
        <f t="shared" si="3"/>
        <v>17</v>
      </c>
    </row>
    <row r="85" spans="1:7" x14ac:dyDescent="0.35">
      <c r="A85" t="s">
        <v>79</v>
      </c>
      <c r="B85" s="174">
        <v>44254</v>
      </c>
      <c r="C85">
        <v>5</v>
      </c>
      <c r="D85" t="s">
        <v>410</v>
      </c>
      <c r="E85">
        <v>507</v>
      </c>
      <c r="F85" t="str">
        <f t="shared" si="2"/>
        <v>Residential-GRID</v>
      </c>
      <c r="G85">
        <f t="shared" si="3"/>
        <v>17</v>
      </c>
    </row>
    <row r="86" spans="1:7" x14ac:dyDescent="0.35">
      <c r="A86" t="s">
        <v>79</v>
      </c>
      <c r="B86" s="174">
        <v>44254</v>
      </c>
      <c r="C86">
        <v>5</v>
      </c>
      <c r="D86" t="s">
        <v>411</v>
      </c>
      <c r="E86">
        <v>4656</v>
      </c>
      <c r="F86" t="str">
        <f t="shared" si="2"/>
        <v>Low Income Residential-ESCO</v>
      </c>
      <c r="G86">
        <f t="shared" si="3"/>
        <v>17</v>
      </c>
    </row>
    <row r="87" spans="1:7" x14ac:dyDescent="0.35">
      <c r="A87" t="s">
        <v>79</v>
      </c>
      <c r="B87" s="174">
        <v>44254</v>
      </c>
      <c r="C87">
        <v>5</v>
      </c>
      <c r="D87" t="s">
        <v>412</v>
      </c>
      <c r="E87">
        <v>4314</v>
      </c>
      <c r="F87" t="str">
        <f t="shared" si="2"/>
        <v>Low Income Residential-GRID</v>
      </c>
      <c r="G87">
        <f t="shared" si="3"/>
        <v>17</v>
      </c>
    </row>
    <row r="88" spans="1:7" x14ac:dyDescent="0.35">
      <c r="A88" t="s">
        <v>81</v>
      </c>
      <c r="B88" s="174">
        <v>44254</v>
      </c>
      <c r="C88">
        <v>4</v>
      </c>
      <c r="D88" t="s">
        <v>409</v>
      </c>
      <c r="E88">
        <v>25</v>
      </c>
      <c r="F88" t="str">
        <f t="shared" si="2"/>
        <v>Residential-ESCO</v>
      </c>
      <c r="G88">
        <f t="shared" si="3"/>
        <v>19</v>
      </c>
    </row>
    <row r="89" spans="1:7" x14ac:dyDescent="0.35">
      <c r="A89" t="s">
        <v>81</v>
      </c>
      <c r="B89" s="174">
        <v>44254</v>
      </c>
      <c r="C89">
        <v>4</v>
      </c>
      <c r="D89" t="s">
        <v>410</v>
      </c>
      <c r="E89">
        <v>5</v>
      </c>
      <c r="F89" t="str">
        <f t="shared" si="2"/>
        <v>Residential-GRID</v>
      </c>
      <c r="G89">
        <f t="shared" si="3"/>
        <v>19</v>
      </c>
    </row>
    <row r="90" spans="1:7" x14ac:dyDescent="0.35">
      <c r="A90" t="s">
        <v>81</v>
      </c>
      <c r="B90" s="174">
        <v>44254</v>
      </c>
      <c r="C90">
        <v>4</v>
      </c>
      <c r="D90" t="s">
        <v>411</v>
      </c>
      <c r="E90">
        <v>1</v>
      </c>
      <c r="F90" t="str">
        <f t="shared" si="2"/>
        <v>Low Income Residential-ESCO</v>
      </c>
      <c r="G90">
        <f t="shared" si="3"/>
        <v>19</v>
      </c>
    </row>
    <row r="91" spans="1:7" x14ac:dyDescent="0.35">
      <c r="A91" t="s">
        <v>81</v>
      </c>
      <c r="B91" s="174">
        <v>44254</v>
      </c>
      <c r="C91">
        <v>5</v>
      </c>
      <c r="D91" t="s">
        <v>409</v>
      </c>
      <c r="E91">
        <v>5526</v>
      </c>
      <c r="F91" t="str">
        <f t="shared" si="2"/>
        <v>Residential-ESCO</v>
      </c>
      <c r="G91">
        <f t="shared" si="3"/>
        <v>19</v>
      </c>
    </row>
    <row r="92" spans="1:7" x14ac:dyDescent="0.35">
      <c r="A92" t="s">
        <v>81</v>
      </c>
      <c r="B92" s="174">
        <v>44254</v>
      </c>
      <c r="C92">
        <v>5</v>
      </c>
      <c r="D92" t="s">
        <v>410</v>
      </c>
      <c r="E92">
        <v>5641</v>
      </c>
      <c r="F92" t="str">
        <f t="shared" si="2"/>
        <v>Residential-GRID</v>
      </c>
      <c r="G92">
        <f t="shared" si="3"/>
        <v>19</v>
      </c>
    </row>
    <row r="93" spans="1:7" x14ac:dyDescent="0.35">
      <c r="A93" t="s">
        <v>81</v>
      </c>
      <c r="B93" s="174">
        <v>44254</v>
      </c>
      <c r="C93">
        <v>5</v>
      </c>
      <c r="D93" t="s">
        <v>411</v>
      </c>
      <c r="E93">
        <v>1607</v>
      </c>
      <c r="F93" t="str">
        <f t="shared" si="2"/>
        <v>Low Income Residential-ESCO</v>
      </c>
      <c r="G93">
        <f t="shared" si="3"/>
        <v>19</v>
      </c>
    </row>
    <row r="94" spans="1:7" x14ac:dyDescent="0.35">
      <c r="A94" t="s">
        <v>81</v>
      </c>
      <c r="B94" s="174">
        <v>44254</v>
      </c>
      <c r="C94">
        <v>5</v>
      </c>
      <c r="D94" t="s">
        <v>412</v>
      </c>
      <c r="E94">
        <v>1609</v>
      </c>
      <c r="F94" t="str">
        <f t="shared" si="2"/>
        <v>Low Income Residential-GRID</v>
      </c>
      <c r="G94">
        <f t="shared" si="3"/>
        <v>19</v>
      </c>
    </row>
    <row r="95" spans="1:7" x14ac:dyDescent="0.35">
      <c r="A95" t="s">
        <v>347</v>
      </c>
      <c r="B95" s="174">
        <v>44254</v>
      </c>
      <c r="C95">
        <v>4</v>
      </c>
      <c r="D95" t="s">
        <v>409</v>
      </c>
      <c r="E95">
        <v>1276684.71</v>
      </c>
      <c r="F95" t="str">
        <f t="shared" si="2"/>
        <v>Residential-ESCO</v>
      </c>
      <c r="G95">
        <f t="shared" si="3"/>
        <v>20</v>
      </c>
    </row>
    <row r="96" spans="1:7" x14ac:dyDescent="0.35">
      <c r="A96" t="s">
        <v>347</v>
      </c>
      <c r="B96" s="174">
        <v>44254</v>
      </c>
      <c r="C96">
        <v>4</v>
      </c>
      <c r="D96" t="s">
        <v>410</v>
      </c>
      <c r="E96">
        <v>188137.88</v>
      </c>
      <c r="F96" t="str">
        <f t="shared" si="2"/>
        <v>Residential-GRID</v>
      </c>
      <c r="G96">
        <f t="shared" si="3"/>
        <v>20</v>
      </c>
    </row>
    <row r="97" spans="1:7" x14ac:dyDescent="0.35">
      <c r="A97" t="s">
        <v>347</v>
      </c>
      <c r="B97" s="174">
        <v>44254</v>
      </c>
      <c r="C97">
        <v>4</v>
      </c>
      <c r="D97" t="s">
        <v>411</v>
      </c>
      <c r="E97">
        <v>17806.740000000002</v>
      </c>
      <c r="F97" t="str">
        <f t="shared" si="2"/>
        <v>Low Income Residential-ESCO</v>
      </c>
      <c r="G97">
        <f t="shared" si="3"/>
        <v>20</v>
      </c>
    </row>
    <row r="98" spans="1:7" x14ac:dyDescent="0.35">
      <c r="A98" t="s">
        <v>347</v>
      </c>
      <c r="B98" s="174">
        <v>44254</v>
      </c>
      <c r="C98">
        <v>4</v>
      </c>
      <c r="D98" t="s">
        <v>412</v>
      </c>
      <c r="E98">
        <v>5343.3</v>
      </c>
      <c r="F98" t="str">
        <f t="shared" si="2"/>
        <v>Low Income Residential-GRID</v>
      </c>
      <c r="G98">
        <f t="shared" si="3"/>
        <v>20</v>
      </c>
    </row>
    <row r="99" spans="1:7" x14ac:dyDescent="0.35">
      <c r="A99" t="s">
        <v>347</v>
      </c>
      <c r="B99" s="174">
        <v>44254</v>
      </c>
      <c r="C99">
        <v>5</v>
      </c>
      <c r="D99" t="s">
        <v>409</v>
      </c>
      <c r="E99">
        <v>64439251.119999997</v>
      </c>
      <c r="F99" t="str">
        <f t="shared" si="2"/>
        <v>Residential-ESCO</v>
      </c>
      <c r="G99">
        <f t="shared" si="3"/>
        <v>20</v>
      </c>
    </row>
    <row r="100" spans="1:7" x14ac:dyDescent="0.35">
      <c r="A100" t="s">
        <v>347</v>
      </c>
      <c r="B100" s="174">
        <v>44254</v>
      </c>
      <c r="C100">
        <v>5</v>
      </c>
      <c r="D100" t="s">
        <v>410</v>
      </c>
      <c r="E100">
        <v>56913864.350000001</v>
      </c>
      <c r="F100" t="str">
        <f t="shared" si="2"/>
        <v>Residential-GRID</v>
      </c>
      <c r="G100">
        <f t="shared" si="3"/>
        <v>20</v>
      </c>
    </row>
    <row r="101" spans="1:7" x14ac:dyDescent="0.35">
      <c r="A101" t="s">
        <v>347</v>
      </c>
      <c r="B101" s="174">
        <v>44254</v>
      </c>
      <c r="C101">
        <v>5</v>
      </c>
      <c r="D101" t="s">
        <v>411</v>
      </c>
      <c r="E101">
        <v>6954609.6299999999</v>
      </c>
      <c r="F101" t="str">
        <f t="shared" si="2"/>
        <v>Low Income Residential-ESCO</v>
      </c>
      <c r="G101">
        <f t="shared" si="3"/>
        <v>20</v>
      </c>
    </row>
    <row r="102" spans="1:7" x14ac:dyDescent="0.35">
      <c r="A102" t="s">
        <v>347</v>
      </c>
      <c r="B102" s="174">
        <v>44254</v>
      </c>
      <c r="C102">
        <v>5</v>
      </c>
      <c r="D102" t="s">
        <v>412</v>
      </c>
      <c r="E102">
        <v>5967843.9900000002</v>
      </c>
      <c r="F102" t="str">
        <f t="shared" si="2"/>
        <v>Low Income Residential-GRID</v>
      </c>
      <c r="G102">
        <f t="shared" si="3"/>
        <v>20</v>
      </c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2021-03-09T21:48:43Z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AdHocReviewCycleID">
    <vt:i4>889346660</vt:i4>
  </property>
  <property fmtid="{D5CDD505-2E9C-101B-9397-08002B2CF9AE}" pid="4" name="_NewReviewCycle">
    <vt:lpwstr/>
  </property>
  <property fmtid="{D5CDD505-2E9C-101B-9397-08002B2CF9AE}" pid="5" name="_EmailSubject">
    <vt:lpwstr>National Grid; Response to Reporting Directive for Weekly Data on Uncollected Customer Accounts/Arrearages              </vt:lpwstr>
  </property>
  <property fmtid="{D5CDD505-2E9C-101B-9397-08002B2CF9AE}" pid="6" name="_AuthorEmail">
    <vt:lpwstr>Meabh.Purcell@nationalgrid.com</vt:lpwstr>
  </property>
  <property fmtid="{D5CDD505-2E9C-101B-9397-08002B2CF9AE}" pid="7" name="_AuthorEmailDisplayName">
    <vt:lpwstr>Purcell, Meabh</vt:lpwstr>
  </property>
  <property fmtid="{D5CDD505-2E9C-101B-9397-08002B2CF9AE}" pid="8" name="_PreviousAdHocReviewCycleID">
    <vt:i4>1685636695</vt:i4>
  </property>
  <property fmtid="{D5CDD505-2E9C-101B-9397-08002B2CF9AE}" pid="9" name="_ReviewingToolsShownOnce">
    <vt:lpwstr/>
  </property>
</Properties>
</file>